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Van ban nam 2022\Dau tu phat trien\Chuong trinh MTQG giai doan 2021-2025\"/>
    </mc:Choice>
  </mc:AlternateContent>
  <xr:revisionPtr revIDLastSave="0" documentId="13_ncr:1_{45356128-53F8-48AB-8D7B-4A12A823E79A}" xr6:coauthVersionLast="47" xr6:coauthVersionMax="47" xr10:uidLastSave="{00000000-0000-0000-0000-000000000000}"/>
  <bookViews>
    <workbookView xWindow="-120" yWindow="-120" windowWidth="20730" windowHeight="11310" firstSheet="9" activeTab="17" xr2:uid="{00000000-000D-0000-FFFF-FFFF00000000}"/>
  </bookViews>
  <sheets>
    <sheet name="foxz" sheetId="6" state="veryHidden" r:id="rId1"/>
    <sheet name="PLI 2021-2025" sheetId="11" r:id="rId2"/>
    <sheet name="PL II" sheetId="10" state="hidden" r:id="rId3"/>
    <sheet name="PLII 2021-2025" sheetId="19" r:id="rId4"/>
    <sheet name="PL DTTS 2021-2025" sheetId="13" r:id="rId5"/>
    <sheet name="PL GNBV 2021-2025" sheetId="18" r:id="rId6"/>
    <sheet name="PL NTM 2021-2025" sheetId="12" r:id="rId7"/>
    <sheet name="PL III Doi ung" sheetId="20" r:id="rId8"/>
    <sheet name="PLI 2022" sheetId="21" r:id="rId9"/>
    <sheet name="PLII 2022" sheetId="22" r:id="rId10"/>
    <sheet name="PL DTTS 2022" sheetId="17" r:id="rId11"/>
    <sheet name="PL GNBV 2022" sheetId="16" r:id="rId12"/>
    <sheet name="PL NTM 2022" sheetId="15" r:id="rId13"/>
    <sheet name="PL II.3" sheetId="14" state="hidden" r:id="rId14"/>
    <sheet name="nhu cầu vốn CTNTM năm 2022" sheetId="8" state="hidden" r:id="rId15"/>
    <sheet name="PLIII 2022" sheetId="23" r:id="rId16"/>
    <sheet name="PL2-2021-2025" sheetId="4" state="hidden" r:id="rId17"/>
    <sheet name="PL 3-2022" sheetId="5" r:id="rId18"/>
    <sheet name="nhu cầu vốn CTNTM 2021-2025" sheetId="7" state="hidden" r:id="rId19"/>
    <sheet name="Nhu cầu vốnCT KT-XH 2021-2025" sheetId="9" state="hidden" r:id="rId20"/>
  </sheets>
  <externalReferences>
    <externalReference r:id="rId21"/>
    <externalReference r:id="rId22"/>
  </externalReferences>
  <definedNames>
    <definedName name="_xlnm._FilterDatabase" localSheetId="16" hidden="1">'PL2-2021-2025'!$A$9:$T$127</definedName>
    <definedName name="_xlnm.Print_Titles" localSheetId="17">'PL 3-2022'!$5:$10</definedName>
    <definedName name="_xlnm.Print_Titles" localSheetId="4">'PL DTTS 2021-2025'!$6:$10</definedName>
    <definedName name="_xlnm.Print_Titles" localSheetId="10">'PL DTTS 2022'!$6:$9</definedName>
    <definedName name="_xlnm.Print_Titles" localSheetId="11">'PL GNBV 2022'!$5:$8</definedName>
    <definedName name="_xlnm.Print_Titles" localSheetId="12">'PL NTM 2022'!$5:$9</definedName>
    <definedName name="_xlnm.Print_Titles" localSheetId="16">'PL2-2021-2025'!$5:$10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3" l="1"/>
  <c r="C30" i="13" s="1"/>
  <c r="E30" i="13"/>
  <c r="K37" i="23"/>
  <c r="K36" i="23" s="1"/>
  <c r="I37" i="23"/>
  <c r="I36" i="23" s="1"/>
  <c r="G37" i="23"/>
  <c r="F37" i="23"/>
  <c r="E37" i="23"/>
  <c r="E36" i="23" s="1"/>
  <c r="K8" i="23"/>
  <c r="G8" i="23"/>
  <c r="J25" i="23"/>
  <c r="J26" i="23"/>
  <c r="J27" i="23"/>
  <c r="J28" i="23"/>
  <c r="J29" i="23"/>
  <c r="J30" i="23"/>
  <c r="J31" i="23"/>
  <c r="J32" i="23"/>
  <c r="J33" i="23"/>
  <c r="J34" i="23"/>
  <c r="J35" i="23"/>
  <c r="J24" i="23"/>
  <c r="G25" i="23"/>
  <c r="G26" i="23"/>
  <c r="G27" i="23"/>
  <c r="G28" i="23"/>
  <c r="G29" i="23"/>
  <c r="G30" i="23"/>
  <c r="G31" i="23"/>
  <c r="G32" i="23"/>
  <c r="G33" i="23"/>
  <c r="G34" i="23"/>
  <c r="G35" i="23"/>
  <c r="G24" i="23"/>
  <c r="F25" i="23"/>
  <c r="F26" i="23"/>
  <c r="F27" i="23"/>
  <c r="F28" i="23"/>
  <c r="F29" i="23"/>
  <c r="F30" i="23"/>
  <c r="F31" i="23"/>
  <c r="F32" i="23"/>
  <c r="F33" i="23"/>
  <c r="F34" i="23"/>
  <c r="F35" i="23"/>
  <c r="F24" i="23"/>
  <c r="E25" i="23"/>
  <c r="E26" i="23"/>
  <c r="E27" i="23"/>
  <c r="E28" i="23"/>
  <c r="E29" i="23"/>
  <c r="E30" i="23"/>
  <c r="E31" i="23"/>
  <c r="E32" i="23"/>
  <c r="E33" i="23"/>
  <c r="E34" i="23"/>
  <c r="E35" i="23"/>
  <c r="E24" i="23"/>
  <c r="D23" i="23"/>
  <c r="F185" i="23"/>
  <c r="D185" i="23" s="1"/>
  <c r="F184" i="23"/>
  <c r="D184" i="23" s="1"/>
  <c r="F183" i="23"/>
  <c r="D183" i="23" s="1"/>
  <c r="F182" i="23"/>
  <c r="D182" i="23" s="1"/>
  <c r="G181" i="23"/>
  <c r="D181" i="23" s="1"/>
  <c r="G180" i="23"/>
  <c r="D180" i="23" s="1"/>
  <c r="F179" i="23"/>
  <c r="D179" i="23" s="1"/>
  <c r="F178" i="23"/>
  <c r="D178" i="23" s="1"/>
  <c r="G177" i="23"/>
  <c r="D177" i="23" s="1"/>
  <c r="F176" i="23"/>
  <c r="D176" i="23" s="1"/>
  <c r="G175" i="23"/>
  <c r="D175" i="23" s="1"/>
  <c r="E174" i="23"/>
  <c r="F173" i="23"/>
  <c r="E173" i="23"/>
  <c r="F172" i="23"/>
  <c r="E172" i="23"/>
  <c r="G170" i="23"/>
  <c r="G122" i="23"/>
  <c r="G121" i="23" s="1"/>
  <c r="G77" i="23"/>
  <c r="D77" i="23"/>
  <c r="F76" i="23"/>
  <c r="E76" i="23"/>
  <c r="G73" i="23"/>
  <c r="E38" i="23"/>
  <c r="P25" i="22"/>
  <c r="P26" i="22"/>
  <c r="P27" i="22"/>
  <c r="P28" i="22"/>
  <c r="P29" i="22"/>
  <c r="P30" i="22"/>
  <c r="P31" i="22"/>
  <c r="P32" i="22"/>
  <c r="P33" i="22"/>
  <c r="P34" i="22"/>
  <c r="P24" i="22"/>
  <c r="P23" i="22"/>
  <c r="M23" i="22"/>
  <c r="L23" i="22"/>
  <c r="K25" i="22"/>
  <c r="K26" i="22"/>
  <c r="K27" i="22"/>
  <c r="K28" i="22"/>
  <c r="K29" i="22"/>
  <c r="K30" i="22"/>
  <c r="K31" i="22"/>
  <c r="K32" i="22"/>
  <c r="K33" i="22"/>
  <c r="K34" i="22"/>
  <c r="K24" i="22"/>
  <c r="K23" i="22"/>
  <c r="G23" i="22"/>
  <c r="Q10" i="22"/>
  <c r="P19" i="22"/>
  <c r="P11" i="22"/>
  <c r="O21" i="22"/>
  <c r="O19" i="22"/>
  <c r="N19" i="22" s="1"/>
  <c r="O14" i="22"/>
  <c r="O11" i="22"/>
  <c r="M10" i="22"/>
  <c r="L21" i="22"/>
  <c r="L20" i="22"/>
  <c r="L19" i="22"/>
  <c r="L18" i="22"/>
  <c r="L17" i="22"/>
  <c r="L16" i="22"/>
  <c r="L15" i="22"/>
  <c r="L14" i="22"/>
  <c r="L11" i="22"/>
  <c r="K21" i="22"/>
  <c r="K20" i="22"/>
  <c r="K19" i="22"/>
  <c r="K18" i="22"/>
  <c r="K17" i="22"/>
  <c r="K16" i="22"/>
  <c r="K15" i="22"/>
  <c r="K14" i="22"/>
  <c r="K11" i="22"/>
  <c r="H11" i="22"/>
  <c r="G21" i="22"/>
  <c r="G20" i="22"/>
  <c r="G19" i="22"/>
  <c r="G18" i="22"/>
  <c r="G17" i="22"/>
  <c r="G16" i="22"/>
  <c r="G15" i="22"/>
  <c r="G14" i="22"/>
  <c r="O160" i="22"/>
  <c r="Q160" i="22"/>
  <c r="E169" i="22"/>
  <c r="E170" i="22"/>
  <c r="E171" i="22"/>
  <c r="E172" i="22"/>
  <c r="E173" i="22"/>
  <c r="E174" i="22"/>
  <c r="E175" i="22"/>
  <c r="E176" i="22"/>
  <c r="E177" i="22"/>
  <c r="E178" i="22"/>
  <c r="E168" i="22"/>
  <c r="K167" i="22"/>
  <c r="K160" i="22" s="1"/>
  <c r="M169" i="22"/>
  <c r="M170" i="22"/>
  <c r="M171" i="22"/>
  <c r="M172" i="22"/>
  <c r="G43" i="23" s="1"/>
  <c r="M173" i="22"/>
  <c r="M174" i="22"/>
  <c r="M175" i="22"/>
  <c r="M176" i="22"/>
  <c r="G47" i="23" s="1"/>
  <c r="M177" i="22"/>
  <c r="M178" i="22"/>
  <c r="M168" i="22"/>
  <c r="L169" i="22"/>
  <c r="L25" i="22" s="1"/>
  <c r="L170" i="22"/>
  <c r="L171" i="22"/>
  <c r="L172" i="22"/>
  <c r="F43" i="23" s="1"/>
  <c r="L173" i="22"/>
  <c r="L29" i="22" s="1"/>
  <c r="L174" i="22"/>
  <c r="L175" i="22"/>
  <c r="L176" i="22"/>
  <c r="F47" i="23" s="1"/>
  <c r="L177" i="22"/>
  <c r="L33" i="22" s="1"/>
  <c r="L178" i="22"/>
  <c r="L168" i="22"/>
  <c r="G169" i="22"/>
  <c r="G25" i="22" s="1"/>
  <c r="G170" i="22"/>
  <c r="G26" i="22" s="1"/>
  <c r="G171" i="22"/>
  <c r="G27" i="22" s="1"/>
  <c r="G172" i="22"/>
  <c r="G173" i="22"/>
  <c r="G29" i="22" s="1"/>
  <c r="G174" i="22"/>
  <c r="G30" i="22" s="1"/>
  <c r="G175" i="22"/>
  <c r="F175" i="22" s="1"/>
  <c r="G176" i="22"/>
  <c r="G177" i="22"/>
  <c r="G178" i="22"/>
  <c r="F178" i="22" s="1"/>
  <c r="G168" i="22"/>
  <c r="G24" i="22" s="1"/>
  <c r="C162" i="22"/>
  <c r="I162" i="22"/>
  <c r="G161" i="22"/>
  <c r="P166" i="22"/>
  <c r="P165" i="22"/>
  <c r="P164" i="22"/>
  <c r="N164" i="22" s="1"/>
  <c r="I164" i="22" s="1"/>
  <c r="P163" i="22"/>
  <c r="H166" i="22"/>
  <c r="F166" i="22" s="1"/>
  <c r="H165" i="22"/>
  <c r="F165" i="22" s="1"/>
  <c r="H164" i="22"/>
  <c r="F164" i="22" s="1"/>
  <c r="E164" i="22" s="1"/>
  <c r="C164" i="22" s="1"/>
  <c r="H163" i="22"/>
  <c r="D119" i="22"/>
  <c r="D120" i="22"/>
  <c r="D121" i="22"/>
  <c r="D122" i="22"/>
  <c r="D123" i="22"/>
  <c r="D124" i="22"/>
  <c r="D125" i="22"/>
  <c r="D126" i="22"/>
  <c r="D127" i="22"/>
  <c r="D128" i="22"/>
  <c r="D129" i="22"/>
  <c r="D118" i="22"/>
  <c r="D115" i="22"/>
  <c r="D116" i="22"/>
  <c r="P117" i="22"/>
  <c r="Q120" i="22"/>
  <c r="Q121" i="22"/>
  <c r="Q122" i="22"/>
  <c r="K28" i="23" s="1"/>
  <c r="Q123" i="22"/>
  <c r="Q124" i="22"/>
  <c r="Q125" i="22"/>
  <c r="Q126" i="22"/>
  <c r="K32" i="23" s="1"/>
  <c r="Q127" i="22"/>
  <c r="Q128" i="22"/>
  <c r="Q129" i="22"/>
  <c r="Q119" i="22"/>
  <c r="K25" i="23" s="1"/>
  <c r="Q118" i="22"/>
  <c r="Q23" i="22" s="1"/>
  <c r="O129" i="22"/>
  <c r="O128" i="22"/>
  <c r="O127" i="22"/>
  <c r="O126" i="22"/>
  <c r="I32" i="23" s="1"/>
  <c r="O125" i="22"/>
  <c r="O124" i="22"/>
  <c r="O123" i="22"/>
  <c r="O122" i="22"/>
  <c r="O27" i="22" s="1"/>
  <c r="O121" i="22"/>
  <c r="O120" i="22"/>
  <c r="O119" i="22"/>
  <c r="O24" i="22" s="1"/>
  <c r="O118" i="22"/>
  <c r="O23" i="22" s="1"/>
  <c r="Q113" i="22"/>
  <c r="K22" i="23" s="1"/>
  <c r="M113" i="22"/>
  <c r="M112" i="22" s="1"/>
  <c r="P116" i="22"/>
  <c r="O116" i="22"/>
  <c r="P115" i="22"/>
  <c r="P20" i="22" s="1"/>
  <c r="O115" i="22"/>
  <c r="O20" i="22" s="1"/>
  <c r="P114" i="22"/>
  <c r="P13" i="22" s="1"/>
  <c r="O114" i="22"/>
  <c r="O13" i="22" s="1"/>
  <c r="L114" i="22"/>
  <c r="L113" i="22" s="1"/>
  <c r="K114" i="22"/>
  <c r="K13" i="22" s="1"/>
  <c r="H116" i="22"/>
  <c r="F116" i="22" s="1"/>
  <c r="G117" i="22"/>
  <c r="H129" i="22"/>
  <c r="F129" i="22" s="1"/>
  <c r="H128" i="22"/>
  <c r="H127" i="22"/>
  <c r="H126" i="22"/>
  <c r="H31" i="22" s="1"/>
  <c r="H125" i="22"/>
  <c r="F125" i="22" s="1"/>
  <c r="H124" i="22"/>
  <c r="H123" i="22"/>
  <c r="H122" i="22"/>
  <c r="H27" i="22" s="1"/>
  <c r="H121" i="22"/>
  <c r="F121" i="22" s="1"/>
  <c r="H120" i="22"/>
  <c r="H119" i="22"/>
  <c r="H118" i="22"/>
  <c r="H23" i="22" s="1"/>
  <c r="H114" i="22"/>
  <c r="H13" i="22" s="1"/>
  <c r="G114" i="22"/>
  <c r="G13" i="22" s="1"/>
  <c r="H115" i="22"/>
  <c r="F115" i="22" s="1"/>
  <c r="E82" i="22"/>
  <c r="D76" i="22"/>
  <c r="D77" i="22"/>
  <c r="D78" i="22"/>
  <c r="D79" i="22"/>
  <c r="D80" i="22"/>
  <c r="D81" i="22"/>
  <c r="N76" i="22"/>
  <c r="I76" i="22" s="1"/>
  <c r="N81" i="22"/>
  <c r="I81" i="22" s="1"/>
  <c r="N74" i="22"/>
  <c r="E74" i="22" s="1"/>
  <c r="Q73" i="22"/>
  <c r="P75" i="22"/>
  <c r="P12" i="22" s="1"/>
  <c r="O75" i="22"/>
  <c r="O12" i="22" s="1"/>
  <c r="P80" i="22"/>
  <c r="P18" i="22" s="1"/>
  <c r="O80" i="22"/>
  <c r="O18" i="22" s="1"/>
  <c r="P79" i="22"/>
  <c r="O79" i="22"/>
  <c r="O17" i="22" s="1"/>
  <c r="P78" i="22"/>
  <c r="O78" i="22"/>
  <c r="P77" i="22"/>
  <c r="P15" i="22" s="1"/>
  <c r="O77" i="22"/>
  <c r="O15" i="22" s="1"/>
  <c r="M73" i="22"/>
  <c r="M72" i="22" s="1"/>
  <c r="L75" i="22"/>
  <c r="L73" i="22" s="1"/>
  <c r="L72" i="22" s="1"/>
  <c r="K75" i="22"/>
  <c r="K12" i="22" s="1"/>
  <c r="G89" i="22"/>
  <c r="H81" i="22"/>
  <c r="H19" i="22" s="1"/>
  <c r="H80" i="22"/>
  <c r="H18" i="22" s="1"/>
  <c r="H79" i="22"/>
  <c r="F79" i="22" s="1"/>
  <c r="H78" i="22"/>
  <c r="F78" i="22" s="1"/>
  <c r="H77" i="22"/>
  <c r="H15" i="22" s="1"/>
  <c r="H76" i="22"/>
  <c r="H75" i="22"/>
  <c r="H12" i="22" s="1"/>
  <c r="G75" i="22"/>
  <c r="G12" i="22" s="1"/>
  <c r="G74" i="22"/>
  <c r="F74" i="22" s="1"/>
  <c r="Q82" i="22"/>
  <c r="J106" i="17"/>
  <c r="J101" i="17"/>
  <c r="J49" i="17"/>
  <c r="K44" i="17"/>
  <c r="J12" i="17"/>
  <c r="K108" i="17"/>
  <c r="J108" i="17" s="1"/>
  <c r="K104" i="17"/>
  <c r="K101" i="17"/>
  <c r="K99" i="17"/>
  <c r="K73" i="17"/>
  <c r="J73" i="17" s="1"/>
  <c r="K71" i="17"/>
  <c r="K69" i="17"/>
  <c r="K67" i="17"/>
  <c r="J67" i="17" s="1"/>
  <c r="K65" i="17"/>
  <c r="K49" i="17"/>
  <c r="K48" i="17"/>
  <c r="J48" i="17" s="1"/>
  <c r="K47" i="17"/>
  <c r="J47" i="17" s="1"/>
  <c r="K46" i="17"/>
  <c r="J46" i="17" s="1"/>
  <c r="K43" i="17"/>
  <c r="J43" i="17" s="1"/>
  <c r="K41" i="17"/>
  <c r="J41" i="17" s="1"/>
  <c r="K15" i="17"/>
  <c r="J15" i="17" s="1"/>
  <c r="K12" i="17"/>
  <c r="M64" i="17"/>
  <c r="K10" i="21"/>
  <c r="G13" i="21"/>
  <c r="C13" i="21"/>
  <c r="L13" i="21"/>
  <c r="H13" i="21"/>
  <c r="E13" i="21"/>
  <c r="D13" i="21" s="1"/>
  <c r="F13" i="21"/>
  <c r="N13" i="21"/>
  <c r="K10" i="15"/>
  <c r="J13" i="21" s="1"/>
  <c r="J10" i="15"/>
  <c r="K13" i="21"/>
  <c r="I11" i="15"/>
  <c r="E11" i="15"/>
  <c r="C11" i="15"/>
  <c r="C10" i="15"/>
  <c r="J23" i="15"/>
  <c r="D23" i="15" s="1"/>
  <c r="D33" i="15"/>
  <c r="D32" i="15"/>
  <c r="D31" i="15"/>
  <c r="D30" i="15"/>
  <c r="D29" i="15"/>
  <c r="D28" i="15"/>
  <c r="D27" i="15"/>
  <c r="D26" i="15"/>
  <c r="D24" i="15"/>
  <c r="N10" i="15"/>
  <c r="M10" i="15" s="1"/>
  <c r="J24" i="15"/>
  <c r="J25" i="15"/>
  <c r="D25" i="15" s="1"/>
  <c r="J26" i="15"/>
  <c r="J27" i="15"/>
  <c r="J28" i="15"/>
  <c r="J29" i="15"/>
  <c r="J30" i="15"/>
  <c r="J31" i="15"/>
  <c r="J32" i="15"/>
  <c r="J33" i="15"/>
  <c r="L22" i="15"/>
  <c r="K22" i="15"/>
  <c r="H10" i="15"/>
  <c r="E10" i="15"/>
  <c r="H11" i="15"/>
  <c r="F11" i="15"/>
  <c r="C20" i="15"/>
  <c r="C21" i="15"/>
  <c r="E20" i="15"/>
  <c r="C18" i="15"/>
  <c r="C19" i="15"/>
  <c r="E21" i="15"/>
  <c r="E18" i="15"/>
  <c r="E19" i="15"/>
  <c r="C16" i="15"/>
  <c r="C17" i="15"/>
  <c r="E17" i="15"/>
  <c r="C12" i="15"/>
  <c r="C14" i="15"/>
  <c r="C15" i="15"/>
  <c r="C13" i="15"/>
  <c r="N12" i="15"/>
  <c r="N11" i="15" s="1"/>
  <c r="M11" i="15" s="1"/>
  <c r="M13" i="15"/>
  <c r="I21" i="15"/>
  <c r="I20" i="15"/>
  <c r="I18" i="15"/>
  <c r="I19" i="15"/>
  <c r="I16" i="15"/>
  <c r="I17" i="15"/>
  <c r="I15" i="15"/>
  <c r="I13" i="15"/>
  <c r="M20" i="15"/>
  <c r="N20" i="15"/>
  <c r="M21" i="15"/>
  <c r="M18" i="15"/>
  <c r="M19" i="15"/>
  <c r="M16" i="15"/>
  <c r="M17" i="15"/>
  <c r="M14" i="15"/>
  <c r="I14" i="15" s="1"/>
  <c r="M15" i="15"/>
  <c r="F21" i="15"/>
  <c r="F20" i="15" s="1"/>
  <c r="F19" i="15"/>
  <c r="F18" i="15" s="1"/>
  <c r="F17" i="15"/>
  <c r="F16" i="15" s="1"/>
  <c r="F12" i="15"/>
  <c r="H12" i="15"/>
  <c r="E13" i="15"/>
  <c r="F14" i="15"/>
  <c r="E14" i="15" s="1"/>
  <c r="F15" i="15"/>
  <c r="E15" i="15" s="1"/>
  <c r="F13" i="15"/>
  <c r="H20" i="15"/>
  <c r="H18" i="15"/>
  <c r="H16" i="15"/>
  <c r="E25" i="20"/>
  <c r="F24" i="20"/>
  <c r="E24" i="20"/>
  <c r="E23" i="20" s="1"/>
  <c r="G21" i="20"/>
  <c r="G8" i="20"/>
  <c r="F172" i="20"/>
  <c r="D172" i="20" s="1"/>
  <c r="C172" i="20"/>
  <c r="F171" i="20"/>
  <c r="D171" i="20" s="1"/>
  <c r="C171" i="20"/>
  <c r="F170" i="20"/>
  <c r="D170" i="20" s="1"/>
  <c r="C170" i="20"/>
  <c r="F169" i="20"/>
  <c r="D169" i="20" s="1"/>
  <c r="C169" i="20"/>
  <c r="G168" i="20"/>
  <c r="D168" i="20" s="1"/>
  <c r="C168" i="20"/>
  <c r="G167" i="20"/>
  <c r="D167" i="20" s="1"/>
  <c r="C167" i="20"/>
  <c r="F166" i="20"/>
  <c r="D166" i="20" s="1"/>
  <c r="C166" i="20"/>
  <c r="F165" i="20"/>
  <c r="D165" i="20" s="1"/>
  <c r="C165" i="20"/>
  <c r="G164" i="20"/>
  <c r="D164" i="20" s="1"/>
  <c r="C164" i="20"/>
  <c r="F163" i="20"/>
  <c r="D163" i="20" s="1"/>
  <c r="C163" i="20"/>
  <c r="G162" i="20"/>
  <c r="D162" i="20" s="1"/>
  <c r="C162" i="20"/>
  <c r="E161" i="20"/>
  <c r="F160" i="20"/>
  <c r="E160" i="20"/>
  <c r="F159" i="20"/>
  <c r="E159" i="20"/>
  <c r="G157" i="20"/>
  <c r="G109" i="20"/>
  <c r="G108" i="20" s="1"/>
  <c r="G64" i="20"/>
  <c r="D64" i="20"/>
  <c r="F63" i="20"/>
  <c r="E63" i="20"/>
  <c r="G60" i="20"/>
  <c r="AU18" i="16"/>
  <c r="AU22" i="16"/>
  <c r="AU14" i="16"/>
  <c r="AU13" i="16" s="1"/>
  <c r="AU12" i="16" s="1"/>
  <c r="AV15" i="16"/>
  <c r="AU15" i="16" s="1"/>
  <c r="AV16" i="16"/>
  <c r="AU16" i="16" s="1"/>
  <c r="AV17" i="16"/>
  <c r="AU17" i="16" s="1"/>
  <c r="AV18" i="16"/>
  <c r="AV19" i="16"/>
  <c r="AU19" i="16" s="1"/>
  <c r="AV20" i="16"/>
  <c r="AU20" i="16" s="1"/>
  <c r="AV21" i="16"/>
  <c r="AU21" i="16" s="1"/>
  <c r="AV22" i="16"/>
  <c r="AV23" i="16"/>
  <c r="AU23" i="16" s="1"/>
  <c r="AV24" i="16"/>
  <c r="AU24" i="16" s="1"/>
  <c r="AV25" i="16"/>
  <c r="AU25" i="16" s="1"/>
  <c r="AV14" i="16"/>
  <c r="BB14" i="16"/>
  <c r="BB13" i="16" s="1"/>
  <c r="BB15" i="16"/>
  <c r="BB16" i="16"/>
  <c r="BB17" i="16"/>
  <c r="BB18" i="16"/>
  <c r="BB19" i="16"/>
  <c r="BB20" i="16"/>
  <c r="BB21" i="16"/>
  <c r="BB22" i="16"/>
  <c r="BB23" i="16"/>
  <c r="BB24" i="16"/>
  <c r="BB25" i="16"/>
  <c r="BF9" i="16"/>
  <c r="BD12" i="16"/>
  <c r="BE13" i="16"/>
  <c r="BE12" i="16" s="1"/>
  <c r="BC13" i="16"/>
  <c r="AX13" i="16"/>
  <c r="AV13" i="16" s="1"/>
  <c r="H10" i="19"/>
  <c r="F15" i="19"/>
  <c r="E16" i="19"/>
  <c r="F151" i="19"/>
  <c r="G162" i="19"/>
  <c r="E162" i="19" s="1"/>
  <c r="G161" i="19"/>
  <c r="E161" i="19" s="1"/>
  <c r="G160" i="19"/>
  <c r="E160" i="19" s="1"/>
  <c r="G159" i="19"/>
  <c r="E159" i="19" s="1"/>
  <c r="G156" i="19"/>
  <c r="E156" i="19" s="1"/>
  <c r="G155" i="19"/>
  <c r="E155" i="19" s="1"/>
  <c r="G153" i="19"/>
  <c r="F9" i="12"/>
  <c r="F17" i="12"/>
  <c r="G17" i="12"/>
  <c r="E19" i="12"/>
  <c r="C19" i="12" s="1"/>
  <c r="E20" i="12"/>
  <c r="C20" i="12" s="1"/>
  <c r="E21" i="12"/>
  <c r="E22" i="12"/>
  <c r="C22" i="12" s="1"/>
  <c r="E23" i="12"/>
  <c r="C23" i="12" s="1"/>
  <c r="E24" i="12"/>
  <c r="E25" i="12"/>
  <c r="E26" i="12"/>
  <c r="C26" i="12" s="1"/>
  <c r="E27" i="12"/>
  <c r="E28" i="12"/>
  <c r="E18" i="12"/>
  <c r="C21" i="12"/>
  <c r="C25" i="12"/>
  <c r="H158" i="19"/>
  <c r="E158" i="19" s="1"/>
  <c r="H157" i="19"/>
  <c r="H22" i="19" s="1"/>
  <c r="E22" i="19" s="1"/>
  <c r="H154" i="19"/>
  <c r="E154" i="19" s="1"/>
  <c r="H152" i="19"/>
  <c r="G26" i="20" s="1"/>
  <c r="D162" i="19"/>
  <c r="C36" i="20" s="1"/>
  <c r="D161" i="19"/>
  <c r="C35" i="20" s="1"/>
  <c r="D160" i="19"/>
  <c r="C160" i="19" s="1"/>
  <c r="D159" i="19"/>
  <c r="D158" i="19"/>
  <c r="C158" i="19" s="1"/>
  <c r="D157" i="19"/>
  <c r="C31" i="20" s="1"/>
  <c r="D156" i="19"/>
  <c r="C30" i="20" s="1"/>
  <c r="D155" i="19"/>
  <c r="C155" i="19" s="1"/>
  <c r="D154" i="19"/>
  <c r="D153" i="19"/>
  <c r="C27" i="20" s="1"/>
  <c r="D152" i="19"/>
  <c r="D17" i="19" s="1"/>
  <c r="G150" i="19"/>
  <c r="F150" i="19"/>
  <c r="G149" i="19"/>
  <c r="F149" i="19"/>
  <c r="H147" i="19"/>
  <c r="H50" i="19"/>
  <c r="H98" i="19"/>
  <c r="H97" i="19" s="1"/>
  <c r="G53" i="19"/>
  <c r="G13" i="19" s="1"/>
  <c r="F53" i="19"/>
  <c r="F13" i="19" s="1"/>
  <c r="H54" i="19"/>
  <c r="E54" i="19"/>
  <c r="G10" i="11"/>
  <c r="H10" i="11"/>
  <c r="F10" i="11"/>
  <c r="E10" i="11" s="1"/>
  <c r="E13" i="11"/>
  <c r="C13" i="11" s="1"/>
  <c r="E12" i="11"/>
  <c r="C12" i="11" s="1"/>
  <c r="E11" i="11"/>
  <c r="C11" i="11" s="1"/>
  <c r="G12" i="15"/>
  <c r="C24" i="12"/>
  <c r="C27" i="12"/>
  <c r="C28" i="12"/>
  <c r="C18" i="12"/>
  <c r="J17" i="22" l="1"/>
  <c r="D17" i="22" s="1"/>
  <c r="P16" i="22"/>
  <c r="N15" i="22"/>
  <c r="E15" i="22" s="1"/>
  <c r="H32" i="23"/>
  <c r="C32" i="23" s="1"/>
  <c r="D47" i="23"/>
  <c r="C47" i="23" s="1"/>
  <c r="D43" i="23"/>
  <c r="C43" i="23" s="1"/>
  <c r="J11" i="22"/>
  <c r="J21" i="22"/>
  <c r="J16" i="22"/>
  <c r="D16" i="22" s="1"/>
  <c r="J20" i="22"/>
  <c r="G34" i="22"/>
  <c r="M32" i="22"/>
  <c r="J23" i="23"/>
  <c r="E19" i="22"/>
  <c r="I28" i="23"/>
  <c r="H28" i="23" s="1"/>
  <c r="C28" i="23" s="1"/>
  <c r="F40" i="23"/>
  <c r="H14" i="22"/>
  <c r="F14" i="22" s="1"/>
  <c r="O16" i="22"/>
  <c r="O10" i="22" s="1"/>
  <c r="N18" i="22"/>
  <c r="E18" i="22" s="1"/>
  <c r="J14" i="22"/>
  <c r="D14" i="22" s="1"/>
  <c r="J18" i="22"/>
  <c r="D18" i="22" s="1"/>
  <c r="K22" i="22"/>
  <c r="J15" i="22"/>
  <c r="I15" i="22" s="1"/>
  <c r="J19" i="22"/>
  <c r="I19" i="22" s="1"/>
  <c r="L32" i="22"/>
  <c r="P22" i="22"/>
  <c r="K10" i="22"/>
  <c r="F18" i="22"/>
  <c r="F12" i="22"/>
  <c r="K35" i="23"/>
  <c r="Q34" i="22"/>
  <c r="F39" i="23"/>
  <c r="L24" i="22"/>
  <c r="G41" i="23"/>
  <c r="M26" i="22"/>
  <c r="L112" i="22"/>
  <c r="F22" i="23"/>
  <c r="I27" i="23"/>
  <c r="O26" i="22"/>
  <c r="I31" i="23"/>
  <c r="O30" i="22"/>
  <c r="I35" i="23"/>
  <c r="H35" i="23" s="1"/>
  <c r="C35" i="23" s="1"/>
  <c r="O34" i="22"/>
  <c r="K34" i="23"/>
  <c r="Q33" i="22"/>
  <c r="K30" i="23"/>
  <c r="Q29" i="22"/>
  <c r="K26" i="23"/>
  <c r="Q25" i="22"/>
  <c r="N166" i="22"/>
  <c r="I166" i="22" s="1"/>
  <c r="P21" i="22"/>
  <c r="N21" i="22" s="1"/>
  <c r="F27" i="22"/>
  <c r="F49" i="23"/>
  <c r="L34" i="22"/>
  <c r="F45" i="23"/>
  <c r="L30" i="22"/>
  <c r="F41" i="23"/>
  <c r="L26" i="22"/>
  <c r="G48" i="23"/>
  <c r="M33" i="22"/>
  <c r="J33" i="22" s="1"/>
  <c r="G44" i="23"/>
  <c r="M29" i="22"/>
  <c r="J29" i="22" s="1"/>
  <c r="G40" i="23"/>
  <c r="M25" i="22"/>
  <c r="J25" i="22" s="1"/>
  <c r="H16" i="22"/>
  <c r="H20" i="22"/>
  <c r="F19" i="22"/>
  <c r="F15" i="22"/>
  <c r="L12" i="22"/>
  <c r="J12" i="22" s="1"/>
  <c r="H26" i="22"/>
  <c r="L28" i="22"/>
  <c r="M28" i="22"/>
  <c r="Q24" i="22"/>
  <c r="N24" i="22" s="1"/>
  <c r="K24" i="23"/>
  <c r="F120" i="22"/>
  <c r="H25" i="22"/>
  <c r="F25" i="22" s="1"/>
  <c r="F128" i="22"/>
  <c r="H33" i="22"/>
  <c r="I30" i="23"/>
  <c r="O29" i="22"/>
  <c r="K27" i="23"/>
  <c r="Q26" i="22"/>
  <c r="F172" i="22"/>
  <c r="G28" i="22"/>
  <c r="F42" i="23"/>
  <c r="L27" i="22"/>
  <c r="G45" i="23"/>
  <c r="M30" i="22"/>
  <c r="J30" i="22" s="1"/>
  <c r="F89" i="22"/>
  <c r="G31" i="22"/>
  <c r="G22" i="22" s="1"/>
  <c r="N12" i="22"/>
  <c r="E12" i="22" s="1"/>
  <c r="N13" i="22"/>
  <c r="E13" i="22" s="1"/>
  <c r="N23" i="22"/>
  <c r="E23" i="22" s="1"/>
  <c r="K33" i="23"/>
  <c r="Q32" i="22"/>
  <c r="K29" i="23"/>
  <c r="Q28" i="22"/>
  <c r="N163" i="22"/>
  <c r="I163" i="22" s="1"/>
  <c r="P14" i="22"/>
  <c r="N14" i="22" s="1"/>
  <c r="E14" i="22" s="1"/>
  <c r="D20" i="22"/>
  <c r="H17" i="22"/>
  <c r="F17" i="22" s="1"/>
  <c r="H21" i="22"/>
  <c r="L13" i="22"/>
  <c r="J13" i="22" s="1"/>
  <c r="N11" i="22"/>
  <c r="H30" i="22"/>
  <c r="F30" i="22" s="1"/>
  <c r="J23" i="22"/>
  <c r="D23" i="22" s="1"/>
  <c r="Q31" i="22"/>
  <c r="I24" i="23"/>
  <c r="F48" i="23"/>
  <c r="F124" i="22"/>
  <c r="H29" i="22"/>
  <c r="N20" i="22"/>
  <c r="I20" i="22" s="1"/>
  <c r="I26" i="23"/>
  <c r="O25" i="22"/>
  <c r="I34" i="23"/>
  <c r="O33" i="22"/>
  <c r="K31" i="23"/>
  <c r="Q30" i="22"/>
  <c r="F176" i="22"/>
  <c r="G32" i="22"/>
  <c r="F46" i="23"/>
  <c r="L31" i="22"/>
  <c r="G49" i="23"/>
  <c r="M34" i="22"/>
  <c r="P17" i="22"/>
  <c r="N17" i="22" s="1"/>
  <c r="I17" i="22" s="1"/>
  <c r="F119" i="22"/>
  <c r="H24" i="22"/>
  <c r="F24" i="22" s="1"/>
  <c r="F123" i="22"/>
  <c r="H28" i="22"/>
  <c r="F127" i="22"/>
  <c r="H32" i="22"/>
  <c r="N119" i="22"/>
  <c r="I119" i="22" s="1"/>
  <c r="I25" i="23"/>
  <c r="H25" i="23" s="1"/>
  <c r="C25" i="23" s="1"/>
  <c r="I29" i="23"/>
  <c r="O28" i="22"/>
  <c r="I33" i="23"/>
  <c r="O32" i="22"/>
  <c r="F177" i="22"/>
  <c r="G33" i="22"/>
  <c r="G39" i="23"/>
  <c r="M24" i="22"/>
  <c r="J24" i="22" s="1"/>
  <c r="G46" i="23"/>
  <c r="M31" i="22"/>
  <c r="G42" i="23"/>
  <c r="M27" i="22"/>
  <c r="F13" i="22"/>
  <c r="H34" i="22"/>
  <c r="O31" i="22"/>
  <c r="Q27" i="22"/>
  <c r="N27" i="22" s="1"/>
  <c r="E27" i="22" s="1"/>
  <c r="F9" i="23"/>
  <c r="F8" i="23" s="1"/>
  <c r="F44" i="23"/>
  <c r="D44" i="23" s="1"/>
  <c r="C44" i="23" s="1"/>
  <c r="F23" i="22"/>
  <c r="C17" i="12"/>
  <c r="E17" i="12"/>
  <c r="D172" i="23"/>
  <c r="C159" i="19"/>
  <c r="E13" i="19"/>
  <c r="D20" i="19"/>
  <c r="G31" i="20"/>
  <c r="D31" i="20" s="1"/>
  <c r="H17" i="19"/>
  <c r="F35" i="20"/>
  <c r="D35" i="20" s="1"/>
  <c r="G25" i="19"/>
  <c r="E25" i="19" s="1"/>
  <c r="C32" i="20"/>
  <c r="C154" i="19"/>
  <c r="C162" i="19"/>
  <c r="G151" i="19"/>
  <c r="E157" i="19"/>
  <c r="C157" i="19" s="1"/>
  <c r="H19" i="19"/>
  <c r="E19" i="19" s="1"/>
  <c r="H23" i="19"/>
  <c r="E23" i="19" s="1"/>
  <c r="G27" i="19"/>
  <c r="E27" i="19" s="1"/>
  <c r="E17" i="19"/>
  <c r="C17" i="19" s="1"/>
  <c r="C34" i="20"/>
  <c r="G28" i="20"/>
  <c r="D28" i="20" s="1"/>
  <c r="F33" i="20"/>
  <c r="D33" i="20" s="1"/>
  <c r="C26" i="20"/>
  <c r="E23" i="23"/>
  <c r="C156" i="19"/>
  <c r="G21" i="19"/>
  <c r="E21" i="19" s="1"/>
  <c r="H151" i="19"/>
  <c r="H146" i="19" s="1"/>
  <c r="E153" i="19"/>
  <c r="G20" i="19"/>
  <c r="E20" i="19" s="1"/>
  <c r="G24" i="19"/>
  <c r="E24" i="19" s="1"/>
  <c r="F30" i="20"/>
  <c r="D30" i="20" s="1"/>
  <c r="F34" i="20"/>
  <c r="D34" i="20" s="1"/>
  <c r="C29" i="20"/>
  <c r="D26" i="20"/>
  <c r="C153" i="19"/>
  <c r="G18" i="19"/>
  <c r="G26" i="19"/>
  <c r="E26" i="19" s="1"/>
  <c r="C28" i="20"/>
  <c r="C33" i="20"/>
  <c r="F27" i="20"/>
  <c r="G32" i="20"/>
  <c r="D32" i="20" s="1"/>
  <c r="F36" i="20"/>
  <c r="D36" i="20" s="1"/>
  <c r="F29" i="20"/>
  <c r="D29" i="20" s="1"/>
  <c r="G23" i="23"/>
  <c r="G21" i="23" s="1"/>
  <c r="G72" i="23"/>
  <c r="F23" i="23"/>
  <c r="F170" i="23"/>
  <c r="D37" i="23"/>
  <c r="D76" i="23"/>
  <c r="D173" i="23"/>
  <c r="G174" i="23"/>
  <c r="G169" i="23" s="1"/>
  <c r="D174" i="23"/>
  <c r="F174" i="23"/>
  <c r="E170" i="23"/>
  <c r="J171" i="22"/>
  <c r="I171" i="22" s="1"/>
  <c r="J177" i="22"/>
  <c r="I177" i="22" s="1"/>
  <c r="J169" i="22"/>
  <c r="I169" i="22" s="1"/>
  <c r="J173" i="22"/>
  <c r="I173" i="22" s="1"/>
  <c r="J178" i="22"/>
  <c r="I178" i="22" s="1"/>
  <c r="J174" i="22"/>
  <c r="I174" i="22" s="1"/>
  <c r="J170" i="22"/>
  <c r="I170" i="22" s="1"/>
  <c r="F170" i="22"/>
  <c r="J175" i="22"/>
  <c r="I175" i="22" s="1"/>
  <c r="P161" i="22"/>
  <c r="L167" i="22"/>
  <c r="L160" i="22" s="1"/>
  <c r="F174" i="22"/>
  <c r="H161" i="22"/>
  <c r="F161" i="22" s="1"/>
  <c r="F168" i="22"/>
  <c r="F171" i="22"/>
  <c r="J176" i="22"/>
  <c r="I176" i="22" s="1"/>
  <c r="J172" i="22"/>
  <c r="I172" i="22" s="1"/>
  <c r="J168" i="22"/>
  <c r="I168" i="22" s="1"/>
  <c r="E167" i="22"/>
  <c r="F163" i="22"/>
  <c r="E163" i="22" s="1"/>
  <c r="G167" i="22"/>
  <c r="F167" i="22" s="1"/>
  <c r="F173" i="22"/>
  <c r="F169" i="22"/>
  <c r="M167" i="22"/>
  <c r="M160" i="22" s="1"/>
  <c r="G11" i="22"/>
  <c r="N165" i="22"/>
  <c r="I165" i="22" s="1"/>
  <c r="N116" i="22"/>
  <c r="I116" i="22" s="1"/>
  <c r="N122" i="22"/>
  <c r="I122" i="22" s="1"/>
  <c r="N126" i="22"/>
  <c r="I126" i="22" s="1"/>
  <c r="N120" i="22"/>
  <c r="I120" i="22" s="1"/>
  <c r="O113" i="22"/>
  <c r="I22" i="23" s="1"/>
  <c r="E76" i="22"/>
  <c r="C76" i="22" s="1"/>
  <c r="F114" i="22"/>
  <c r="N123" i="22"/>
  <c r="I123" i="22" s="1"/>
  <c r="N127" i="22"/>
  <c r="I127" i="22" s="1"/>
  <c r="N124" i="22"/>
  <c r="I124" i="22" s="1"/>
  <c r="N128" i="22"/>
  <c r="I128" i="22" s="1"/>
  <c r="H73" i="22"/>
  <c r="H72" i="22" s="1"/>
  <c r="J75" i="22"/>
  <c r="D75" i="22" s="1"/>
  <c r="N77" i="22"/>
  <c r="I77" i="22" s="1"/>
  <c r="N79" i="22"/>
  <c r="I79" i="22" s="1"/>
  <c r="I74" i="22"/>
  <c r="N125" i="22"/>
  <c r="I125" i="22" s="1"/>
  <c r="E81" i="22"/>
  <c r="C81" i="22" s="1"/>
  <c r="P73" i="22"/>
  <c r="P113" i="22"/>
  <c r="O117" i="22"/>
  <c r="Q117" i="22"/>
  <c r="Q112" i="22" s="1"/>
  <c r="G113" i="22"/>
  <c r="G112" i="22" s="1"/>
  <c r="O73" i="22"/>
  <c r="I9" i="23" s="1"/>
  <c r="I8" i="23" s="1"/>
  <c r="N114" i="22"/>
  <c r="E114" i="22" s="1"/>
  <c r="N121" i="22"/>
  <c r="I121" i="22" s="1"/>
  <c r="N129" i="22"/>
  <c r="I129" i="22" s="1"/>
  <c r="F75" i="22"/>
  <c r="F80" i="22"/>
  <c r="N78" i="22"/>
  <c r="I78" i="22" s="1"/>
  <c r="N80" i="22"/>
  <c r="I80" i="22" s="1"/>
  <c r="Q72" i="22"/>
  <c r="J114" i="22"/>
  <c r="N115" i="22"/>
  <c r="I115" i="22" s="1"/>
  <c r="K113" i="22"/>
  <c r="F77" i="22"/>
  <c r="F118" i="22"/>
  <c r="D117" i="22"/>
  <c r="G73" i="22"/>
  <c r="F76" i="22"/>
  <c r="G82" i="22"/>
  <c r="F82" i="22" s="1"/>
  <c r="H113" i="22"/>
  <c r="F81" i="22"/>
  <c r="F126" i="22"/>
  <c r="K73" i="22"/>
  <c r="E9" i="23" s="1"/>
  <c r="N75" i="22"/>
  <c r="E75" i="22" s="1"/>
  <c r="D74" i="22"/>
  <c r="C74" i="22" s="1"/>
  <c r="D89" i="22"/>
  <c r="H117" i="22"/>
  <c r="F117" i="22" s="1"/>
  <c r="N118" i="22"/>
  <c r="I118" i="22" s="1"/>
  <c r="F122" i="22"/>
  <c r="D22" i="15"/>
  <c r="D10" i="15" s="1"/>
  <c r="J22" i="15"/>
  <c r="I10" i="15" s="1"/>
  <c r="M12" i="15"/>
  <c r="I12" i="15" s="1"/>
  <c r="E12" i="15"/>
  <c r="D24" i="20"/>
  <c r="F157" i="20"/>
  <c r="G161" i="20"/>
  <c r="G156" i="20" s="1"/>
  <c r="C161" i="20"/>
  <c r="D159" i="20"/>
  <c r="D63" i="20"/>
  <c r="D160" i="20"/>
  <c r="G59" i="20"/>
  <c r="D161" i="20"/>
  <c r="F161" i="20"/>
  <c r="E157" i="20"/>
  <c r="C161" i="19"/>
  <c r="E152" i="19"/>
  <c r="E150" i="19"/>
  <c r="E149" i="19"/>
  <c r="F147" i="19"/>
  <c r="F146" i="19" s="1"/>
  <c r="G147" i="19"/>
  <c r="G146" i="19" s="1"/>
  <c r="D151" i="19"/>
  <c r="H49" i="19"/>
  <c r="E53" i="19"/>
  <c r="N16" i="22" l="1"/>
  <c r="D19" i="22"/>
  <c r="C19" i="22" s="1"/>
  <c r="D15" i="22"/>
  <c r="F34" i="22"/>
  <c r="D42" i="23"/>
  <c r="C42" i="23" s="1"/>
  <c r="I11" i="22"/>
  <c r="D49" i="23"/>
  <c r="C49" i="23" s="1"/>
  <c r="H34" i="23"/>
  <c r="C34" i="23" s="1"/>
  <c r="J32" i="22"/>
  <c r="D32" i="22" s="1"/>
  <c r="N29" i="22"/>
  <c r="E29" i="22" s="1"/>
  <c r="I21" i="22"/>
  <c r="I114" i="22"/>
  <c r="J26" i="22"/>
  <c r="D26" i="22" s="1"/>
  <c r="D171" i="22"/>
  <c r="C171" i="22" s="1"/>
  <c r="N32" i="22"/>
  <c r="J31" i="22"/>
  <c r="D31" i="22" s="1"/>
  <c r="D41" i="23"/>
  <c r="C41" i="23" s="1"/>
  <c r="J34" i="22"/>
  <c r="D34" i="22" s="1"/>
  <c r="D21" i="22"/>
  <c r="H33" i="23"/>
  <c r="C33" i="23" s="1"/>
  <c r="I16" i="22"/>
  <c r="C14" i="22"/>
  <c r="C23" i="22"/>
  <c r="E127" i="22"/>
  <c r="C127" i="22" s="1"/>
  <c r="N31" i="22"/>
  <c r="E31" i="22" s="1"/>
  <c r="D46" i="23"/>
  <c r="C46" i="23" s="1"/>
  <c r="I14" i="22"/>
  <c r="C18" i="22"/>
  <c r="N30" i="22"/>
  <c r="I30" i="22" s="1"/>
  <c r="I18" i="22"/>
  <c r="K23" i="23"/>
  <c r="K21" i="23" s="1"/>
  <c r="K7" i="23" s="1"/>
  <c r="E166" i="22"/>
  <c r="C166" i="22" s="1"/>
  <c r="I23" i="23"/>
  <c r="I21" i="23" s="1"/>
  <c r="I7" i="23" s="1"/>
  <c r="L22" i="22"/>
  <c r="Q22" i="22"/>
  <c r="Q9" i="22" s="1"/>
  <c r="H31" i="23"/>
  <c r="C31" i="23" s="1"/>
  <c r="H30" i="23"/>
  <c r="C30" i="23" s="1"/>
  <c r="J28" i="22"/>
  <c r="D28" i="22" s="1"/>
  <c r="D40" i="23"/>
  <c r="C40" i="23" s="1"/>
  <c r="D45" i="23"/>
  <c r="C45" i="23" s="1"/>
  <c r="E11" i="22"/>
  <c r="D39" i="23"/>
  <c r="C39" i="23" s="1"/>
  <c r="I24" i="22"/>
  <c r="D24" i="22"/>
  <c r="D30" i="22"/>
  <c r="I29" i="22"/>
  <c r="D29" i="22"/>
  <c r="I13" i="22"/>
  <c r="D13" i="22"/>
  <c r="C13" i="22" s="1"/>
  <c r="I12" i="22"/>
  <c r="D12" i="22"/>
  <c r="C12" i="22" s="1"/>
  <c r="K112" i="22"/>
  <c r="E22" i="23"/>
  <c r="D22" i="23" s="1"/>
  <c r="P72" i="22"/>
  <c r="J9" i="23"/>
  <c r="J27" i="22"/>
  <c r="D48" i="23"/>
  <c r="C48" i="23" s="1"/>
  <c r="F38" i="23"/>
  <c r="F36" i="23" s="1"/>
  <c r="P10" i="22"/>
  <c r="P9" i="22" s="1"/>
  <c r="F29" i="22"/>
  <c r="N25" i="22"/>
  <c r="I25" i="22" s="1"/>
  <c r="O22" i="22"/>
  <c r="F26" i="22"/>
  <c r="D9" i="23"/>
  <c r="E8" i="23"/>
  <c r="D8" i="23" s="1"/>
  <c r="F21" i="23"/>
  <c r="D25" i="22"/>
  <c r="F33" i="22"/>
  <c r="D33" i="22"/>
  <c r="N28" i="22"/>
  <c r="E28" i="22" s="1"/>
  <c r="E32" i="22"/>
  <c r="E24" i="22"/>
  <c r="H26" i="23"/>
  <c r="C26" i="23" s="1"/>
  <c r="E21" i="22"/>
  <c r="C21" i="22" s="1"/>
  <c r="F21" i="22"/>
  <c r="F28" i="22"/>
  <c r="C15" i="22"/>
  <c r="N34" i="22"/>
  <c r="N26" i="22"/>
  <c r="K9" i="22"/>
  <c r="F11" i="22"/>
  <c r="G10" i="22"/>
  <c r="D11" i="22"/>
  <c r="P160" i="22"/>
  <c r="J37" i="23"/>
  <c r="M22" i="22"/>
  <c r="M9" i="22" s="1"/>
  <c r="E16" i="22"/>
  <c r="C16" i="22" s="1"/>
  <c r="F16" i="22"/>
  <c r="G38" i="23"/>
  <c r="G36" i="23" s="1"/>
  <c r="G7" i="23" s="1"/>
  <c r="H24" i="23"/>
  <c r="C24" i="23" s="1"/>
  <c r="E119" i="22"/>
  <c r="C119" i="22" s="1"/>
  <c r="P112" i="22"/>
  <c r="J22" i="23"/>
  <c r="J21" i="23" s="1"/>
  <c r="H10" i="22"/>
  <c r="H29" i="23"/>
  <c r="C29" i="23" s="1"/>
  <c r="F32" i="22"/>
  <c r="N33" i="22"/>
  <c r="I33" i="22" s="1"/>
  <c r="I23" i="22"/>
  <c r="E17" i="22"/>
  <c r="C17" i="22" s="1"/>
  <c r="H22" i="22"/>
  <c r="F31" i="22"/>
  <c r="E20" i="22"/>
  <c r="C20" i="22" s="1"/>
  <c r="F20" i="22"/>
  <c r="H27" i="23"/>
  <c r="C27" i="23" s="1"/>
  <c r="L10" i="22"/>
  <c r="E146" i="19"/>
  <c r="C20" i="19"/>
  <c r="G25" i="20"/>
  <c r="G23" i="20" s="1"/>
  <c r="G7" i="20" s="1"/>
  <c r="F7" i="23"/>
  <c r="G15" i="19"/>
  <c r="E18" i="19"/>
  <c r="E15" i="19" s="1"/>
  <c r="H15" i="19"/>
  <c r="H9" i="19" s="1"/>
  <c r="F25" i="20"/>
  <c r="F23" i="20" s="1"/>
  <c r="D27" i="20"/>
  <c r="D25" i="20" s="1"/>
  <c r="D23" i="20" s="1"/>
  <c r="C25" i="20"/>
  <c r="E151" i="19"/>
  <c r="F169" i="23"/>
  <c r="D170" i="23"/>
  <c r="E169" i="23"/>
  <c r="D177" i="22"/>
  <c r="C177" i="22" s="1"/>
  <c r="D176" i="22"/>
  <c r="C176" i="22" s="1"/>
  <c r="N161" i="22"/>
  <c r="N160" i="22" s="1"/>
  <c r="D169" i="22"/>
  <c r="C169" i="22" s="1"/>
  <c r="D173" i="22"/>
  <c r="C173" i="22" s="1"/>
  <c r="J167" i="22"/>
  <c r="I167" i="22" s="1"/>
  <c r="G160" i="22"/>
  <c r="D178" i="22"/>
  <c r="C178" i="22" s="1"/>
  <c r="D175" i="22"/>
  <c r="C175" i="22" s="1"/>
  <c r="H160" i="22"/>
  <c r="D170" i="22"/>
  <c r="C170" i="22" s="1"/>
  <c r="D172" i="22"/>
  <c r="C172" i="22" s="1"/>
  <c r="D174" i="22"/>
  <c r="C174" i="22" s="1"/>
  <c r="N73" i="22"/>
  <c r="N72" i="22" s="1"/>
  <c r="E165" i="22"/>
  <c r="C165" i="22" s="1"/>
  <c r="D168" i="22"/>
  <c r="C168" i="22" s="1"/>
  <c r="E124" i="22"/>
  <c r="C124" i="22" s="1"/>
  <c r="E125" i="22"/>
  <c r="C125" i="22" s="1"/>
  <c r="E116" i="22"/>
  <c r="C116" i="22" s="1"/>
  <c r="E126" i="22"/>
  <c r="C126" i="22" s="1"/>
  <c r="F160" i="22"/>
  <c r="C163" i="22"/>
  <c r="O72" i="22"/>
  <c r="F113" i="22"/>
  <c r="E122" i="22"/>
  <c r="C122" i="22" s="1"/>
  <c r="E120" i="22"/>
  <c r="C120" i="22" s="1"/>
  <c r="E78" i="22"/>
  <c r="C78" i="22" s="1"/>
  <c r="E121" i="22"/>
  <c r="C121" i="22" s="1"/>
  <c r="E115" i="22"/>
  <c r="C115" i="22" s="1"/>
  <c r="E123" i="22"/>
  <c r="C123" i="22" s="1"/>
  <c r="D114" i="22"/>
  <c r="D113" i="22" s="1"/>
  <c r="J113" i="22"/>
  <c r="J112" i="22" s="1"/>
  <c r="E79" i="22"/>
  <c r="C79" i="22" s="1"/>
  <c r="E129" i="22"/>
  <c r="C129" i="22" s="1"/>
  <c r="E128" i="22"/>
  <c r="C128" i="22" s="1"/>
  <c r="E77" i="22"/>
  <c r="C77" i="22" s="1"/>
  <c r="N117" i="22"/>
  <c r="I117" i="22" s="1"/>
  <c r="E80" i="22"/>
  <c r="C80" i="22" s="1"/>
  <c r="O112" i="22"/>
  <c r="C75" i="22"/>
  <c r="F73" i="22"/>
  <c r="F72" i="22" s="1"/>
  <c r="G72" i="22"/>
  <c r="C89" i="22"/>
  <c r="D82" i="22"/>
  <c r="C82" i="22" s="1"/>
  <c r="J73" i="22"/>
  <c r="K72" i="22"/>
  <c r="I75" i="22"/>
  <c r="H112" i="22"/>
  <c r="F112" i="22" s="1"/>
  <c r="D73" i="22"/>
  <c r="E118" i="22"/>
  <c r="N113" i="22"/>
  <c r="F156" i="20"/>
  <c r="D157" i="20"/>
  <c r="E156" i="20"/>
  <c r="C152" i="19"/>
  <c r="C151" i="19" s="1"/>
  <c r="E147" i="19"/>
  <c r="BB29" i="16"/>
  <c r="BB27" i="16" s="1"/>
  <c r="AT73" i="18"/>
  <c r="AR73" i="18" s="1"/>
  <c r="AR72" i="18" s="1"/>
  <c r="AP69" i="18"/>
  <c r="AQ69" i="18"/>
  <c r="AS69" i="18"/>
  <c r="AS68" i="18" s="1"/>
  <c r="AS67" i="18" s="1"/>
  <c r="AU69" i="18"/>
  <c r="AV69" i="18"/>
  <c r="AW69" i="18"/>
  <c r="AX69" i="18"/>
  <c r="AU73" i="18"/>
  <c r="AU72" i="18" s="1"/>
  <c r="AO73" i="18"/>
  <c r="AX72" i="18"/>
  <c r="AW72" i="18"/>
  <c r="AW68" i="18" s="1"/>
  <c r="AW67" i="18" s="1"/>
  <c r="AV72" i="18"/>
  <c r="AS72" i="18"/>
  <c r="AQ72" i="18"/>
  <c r="AP72" i="18"/>
  <c r="AP68" i="18" s="1"/>
  <c r="AP67" i="18" s="1"/>
  <c r="AT70" i="18"/>
  <c r="AR70" i="18" s="1"/>
  <c r="AR69" i="18" s="1"/>
  <c r="AO70" i="18"/>
  <c r="AO69" i="18" s="1"/>
  <c r="AX68" i="18"/>
  <c r="AX67" i="18" s="1"/>
  <c r="AN65" i="18"/>
  <c r="AN63" i="18" s="1"/>
  <c r="AP63" i="18"/>
  <c r="AN57" i="18"/>
  <c r="AN53" i="18"/>
  <c r="AN52" i="18" s="1"/>
  <c r="AH53" i="18"/>
  <c r="AG53" i="18"/>
  <c r="AF53" i="18"/>
  <c r="AE53" i="18"/>
  <c r="AD53" i="18"/>
  <c r="AC53" i="18"/>
  <c r="AB53" i="18"/>
  <c r="AA53" i="18"/>
  <c r="Z53" i="18"/>
  <c r="Y53" i="18"/>
  <c r="X53" i="18"/>
  <c r="W53" i="18"/>
  <c r="V53" i="18"/>
  <c r="U53" i="18"/>
  <c r="T53" i="18"/>
  <c r="S53" i="18"/>
  <c r="R53" i="18"/>
  <c r="Q53" i="18"/>
  <c r="P53" i="18"/>
  <c r="O53" i="18"/>
  <c r="N53" i="18"/>
  <c r="M53" i="18"/>
  <c r="L53" i="18"/>
  <c r="K53" i="18"/>
  <c r="J53" i="18"/>
  <c r="I53" i="18"/>
  <c r="H53" i="18"/>
  <c r="G53" i="18"/>
  <c r="F53" i="18"/>
  <c r="E53" i="18"/>
  <c r="D53" i="18"/>
  <c r="AP52" i="18"/>
  <c r="AN50" i="18"/>
  <c r="AN49" i="18" s="1"/>
  <c r="AP49" i="18"/>
  <c r="AK48" i="18"/>
  <c r="AJ48" i="18"/>
  <c r="AI48" i="18"/>
  <c r="AH48" i="18"/>
  <c r="AG48" i="18"/>
  <c r="AF48" i="18"/>
  <c r="AF11" i="18" s="1"/>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AN47" i="18"/>
  <c r="AN45" i="18" s="1"/>
  <c r="AP45" i="18"/>
  <c r="AB45" i="18"/>
  <c r="AA45" i="18"/>
  <c r="Y45" i="18"/>
  <c r="X45" i="18"/>
  <c r="U45" i="18"/>
  <c r="V45" i="18" s="1"/>
  <c r="S45" i="18"/>
  <c r="R45" i="18"/>
  <c r="P45" i="18"/>
  <c r="N45" i="18"/>
  <c r="L45" i="18"/>
  <c r="J45" i="18"/>
  <c r="I45" i="18"/>
  <c r="H45" i="18"/>
  <c r="G45" i="18"/>
  <c r="F45" i="18"/>
  <c r="E45" i="18"/>
  <c r="C45" i="18"/>
  <c r="AN44" i="18"/>
  <c r="AK44" i="18"/>
  <c r="AK13" i="18" s="1"/>
  <c r="AJ44" i="18"/>
  <c r="AI44" i="18"/>
  <c r="AI13" i="18" s="1"/>
  <c r="AI11" i="18" s="1"/>
  <c r="AH44" i="18"/>
  <c r="AH13" i="18" s="1"/>
  <c r="AE44" i="18"/>
  <c r="AD44" i="18"/>
  <c r="AD13" i="18" s="1"/>
  <c r="AD11" i="18" s="1"/>
  <c r="AC44" i="18"/>
  <c r="AC13" i="18" s="1"/>
  <c r="AB44" i="18"/>
  <c r="AB13" i="18" s="1"/>
  <c r="AB11" i="18" s="1"/>
  <c r="AA44" i="18"/>
  <c r="Z44" i="18"/>
  <c r="Z13" i="18" s="1"/>
  <c r="Z11" i="18" s="1"/>
  <c r="Y44" i="18"/>
  <c r="Y13" i="18" s="1"/>
  <c r="X44" i="18"/>
  <c r="X13" i="18" s="1"/>
  <c r="X11" i="18" s="1"/>
  <c r="V44" i="18"/>
  <c r="U44" i="18"/>
  <c r="U13" i="18" s="1"/>
  <c r="T44" i="18"/>
  <c r="T13" i="18" s="1"/>
  <c r="T11" i="18" s="1"/>
  <c r="S44" i="18"/>
  <c r="S13" i="18" s="1"/>
  <c r="S11" i="18" s="1"/>
  <c r="R44" i="18"/>
  <c r="Q44" i="18"/>
  <c r="Q13" i="18" s="1"/>
  <c r="P44" i="18"/>
  <c r="P13" i="18" s="1"/>
  <c r="P11" i="18" s="1"/>
  <c r="O44" i="18"/>
  <c r="O13" i="18" s="1"/>
  <c r="O11" i="18" s="1"/>
  <c r="N44" i="18"/>
  <c r="M44" i="18"/>
  <c r="M13" i="18" s="1"/>
  <c r="L44" i="18"/>
  <c r="L13" i="18" s="1"/>
  <c r="L11" i="18" s="1"/>
  <c r="K44" i="18"/>
  <c r="K13" i="18" s="1"/>
  <c r="K11" i="18" s="1"/>
  <c r="J44" i="18"/>
  <c r="I44" i="18"/>
  <c r="I13" i="18" s="1"/>
  <c r="H44" i="18"/>
  <c r="H13" i="18" s="1"/>
  <c r="H11" i="18" s="1"/>
  <c r="G44" i="18"/>
  <c r="G13" i="18" s="1"/>
  <c r="G11" i="18" s="1"/>
  <c r="F44" i="18"/>
  <c r="E44" i="18"/>
  <c r="E13" i="18" s="1"/>
  <c r="D44" i="18"/>
  <c r="D13" i="18" s="1"/>
  <c r="D11" i="18" s="1"/>
  <c r="C44" i="18"/>
  <c r="C13" i="18" s="1"/>
  <c r="C11" i="18" s="1"/>
  <c r="AN13" i="18"/>
  <c r="AM13" i="18"/>
  <c r="AL13" i="18"/>
  <c r="AJ13" i="18"/>
  <c r="AJ11" i="18" s="1"/>
  <c r="AG13" i="18"/>
  <c r="AE13" i="18"/>
  <c r="AA13" i="18"/>
  <c r="V13" i="18"/>
  <c r="V11" i="18" s="1"/>
  <c r="R13" i="18"/>
  <c r="R11" i="18" s="1"/>
  <c r="N13" i="18"/>
  <c r="J13" i="18"/>
  <c r="J11" i="18" s="1"/>
  <c r="F13" i="18"/>
  <c r="F11" i="18" s="1"/>
  <c r="AT12" i="18"/>
  <c r="AR12" i="18" s="1"/>
  <c r="K72" i="17"/>
  <c r="K70" i="17"/>
  <c r="K68" i="17"/>
  <c r="K14" i="17"/>
  <c r="J14" i="17"/>
  <c r="L107" i="17"/>
  <c r="K107" i="17" s="1"/>
  <c r="M107" i="17"/>
  <c r="N107" i="17"/>
  <c r="O107" i="17"/>
  <c r="P107" i="17"/>
  <c r="Q107" i="17"/>
  <c r="R107" i="17"/>
  <c r="S107" i="17"/>
  <c r="J107" i="17"/>
  <c r="K105" i="17"/>
  <c r="L105" i="17"/>
  <c r="M105" i="17"/>
  <c r="N105" i="17"/>
  <c r="O105" i="17"/>
  <c r="P105" i="17"/>
  <c r="Q105" i="17"/>
  <c r="R105" i="17"/>
  <c r="S105" i="17"/>
  <c r="T105" i="17"/>
  <c r="J105" i="17"/>
  <c r="L103" i="17"/>
  <c r="M103" i="17"/>
  <c r="M102" i="17" s="1"/>
  <c r="N103" i="17"/>
  <c r="O103" i="17"/>
  <c r="P103" i="17"/>
  <c r="R103" i="17"/>
  <c r="R102" i="17" s="1"/>
  <c r="S103" i="17"/>
  <c r="K103" i="17"/>
  <c r="Q104" i="17"/>
  <c r="K100" i="17"/>
  <c r="L100" i="17"/>
  <c r="M100" i="17"/>
  <c r="N100" i="17"/>
  <c r="O100" i="17"/>
  <c r="P100" i="17"/>
  <c r="Q100" i="17"/>
  <c r="R100" i="17"/>
  <c r="S100" i="17"/>
  <c r="J100" i="17"/>
  <c r="K75" i="17"/>
  <c r="L75" i="17"/>
  <c r="M75" i="17"/>
  <c r="N75" i="17"/>
  <c r="O75" i="17"/>
  <c r="P75" i="17"/>
  <c r="R75" i="17"/>
  <c r="R74" i="17" s="1"/>
  <c r="S75" i="17"/>
  <c r="Q99" i="17"/>
  <c r="L72" i="17"/>
  <c r="M72" i="17"/>
  <c r="N72" i="17"/>
  <c r="O72" i="17"/>
  <c r="P72" i="17"/>
  <c r="Q72" i="17"/>
  <c r="R72" i="17"/>
  <c r="S72" i="17"/>
  <c r="J72" i="17"/>
  <c r="L70" i="17"/>
  <c r="M70" i="17"/>
  <c r="N70" i="17"/>
  <c r="O70" i="17"/>
  <c r="P70" i="17"/>
  <c r="R70" i="17"/>
  <c r="S70" i="17"/>
  <c r="T70" i="17"/>
  <c r="L68" i="17"/>
  <c r="M68" i="17"/>
  <c r="N68" i="17"/>
  <c r="O68" i="17"/>
  <c r="P68" i="17"/>
  <c r="R68" i="17"/>
  <c r="S68" i="17"/>
  <c r="T68" i="17"/>
  <c r="Q71" i="17"/>
  <c r="K66" i="17"/>
  <c r="L66" i="17"/>
  <c r="M66" i="17"/>
  <c r="N66" i="17"/>
  <c r="O66" i="17"/>
  <c r="P66" i="17"/>
  <c r="Q66" i="17"/>
  <c r="R66" i="17"/>
  <c r="S66" i="17"/>
  <c r="J66" i="17"/>
  <c r="L64" i="17"/>
  <c r="N64" i="17"/>
  <c r="O64" i="17"/>
  <c r="P64" i="17"/>
  <c r="R64" i="17"/>
  <c r="R51" i="17" s="1"/>
  <c r="S64" i="17"/>
  <c r="Q69" i="17"/>
  <c r="K64" i="17"/>
  <c r="Q65" i="17"/>
  <c r="Q44" i="17"/>
  <c r="J44" i="17" s="1"/>
  <c r="M45" i="17"/>
  <c r="N45" i="17"/>
  <c r="O45" i="17"/>
  <c r="P45" i="17"/>
  <c r="R45" i="17"/>
  <c r="S45" i="17"/>
  <c r="J45" i="17"/>
  <c r="S42" i="17"/>
  <c r="R42" i="17"/>
  <c r="R16" i="17" s="1"/>
  <c r="L42" i="17"/>
  <c r="N42" i="17"/>
  <c r="O42" i="17"/>
  <c r="O16" i="17" s="1"/>
  <c r="P42" i="17"/>
  <c r="L14" i="17"/>
  <c r="M14" i="17"/>
  <c r="N14" i="17"/>
  <c r="O14" i="17"/>
  <c r="P14" i="17"/>
  <c r="R14" i="17"/>
  <c r="S14" i="17"/>
  <c r="K13" i="17"/>
  <c r="L11" i="17"/>
  <c r="M11" i="17"/>
  <c r="O11" i="17"/>
  <c r="P11" i="17"/>
  <c r="R11" i="17"/>
  <c r="S11" i="17"/>
  <c r="N13" i="17"/>
  <c r="N11" i="17" s="1"/>
  <c r="S210" i="17"/>
  <c r="P210" i="17"/>
  <c r="N210" i="17"/>
  <c r="M210" i="17"/>
  <c r="L210" i="17"/>
  <c r="K210" i="17"/>
  <c r="J210" i="17"/>
  <c r="I210" i="17"/>
  <c r="H210" i="17"/>
  <c r="G210" i="17"/>
  <c r="F210" i="17"/>
  <c r="E210" i="17"/>
  <c r="D210" i="17"/>
  <c r="C210" i="17"/>
  <c r="S208" i="17"/>
  <c r="P208" i="17"/>
  <c r="N208" i="17"/>
  <c r="M208" i="17"/>
  <c r="L208" i="17"/>
  <c r="K208" i="17"/>
  <c r="J208" i="17"/>
  <c r="I208" i="17"/>
  <c r="H208" i="17"/>
  <c r="G208" i="17"/>
  <c r="F208" i="17"/>
  <c r="E208" i="17"/>
  <c r="D208" i="17"/>
  <c r="C208" i="17"/>
  <c r="S196" i="17"/>
  <c r="S195" i="17" s="1"/>
  <c r="P196" i="17"/>
  <c r="P195" i="17" s="1"/>
  <c r="N196" i="17"/>
  <c r="M196" i="17"/>
  <c r="L196" i="17"/>
  <c r="L195" i="17" s="1"/>
  <c r="K196" i="17"/>
  <c r="K195" i="17" s="1"/>
  <c r="J196" i="17"/>
  <c r="J195" i="17" s="1"/>
  <c r="I196" i="17"/>
  <c r="I195" i="17" s="1"/>
  <c r="H196" i="17"/>
  <c r="H195" i="17" s="1"/>
  <c r="G196" i="17"/>
  <c r="G195" i="17" s="1"/>
  <c r="F196" i="17"/>
  <c r="F195" i="17" s="1"/>
  <c r="E196" i="17"/>
  <c r="E195" i="17" s="1"/>
  <c r="D196" i="17"/>
  <c r="D195" i="17" s="1"/>
  <c r="C196" i="17"/>
  <c r="C195" i="17" s="1"/>
  <c r="N195" i="17"/>
  <c r="M195" i="17"/>
  <c r="S186" i="17"/>
  <c r="P186" i="17"/>
  <c r="N186" i="17"/>
  <c r="M186" i="17"/>
  <c r="L186" i="17"/>
  <c r="K186" i="17"/>
  <c r="J186" i="17"/>
  <c r="I186" i="17"/>
  <c r="H186" i="17"/>
  <c r="G186" i="17"/>
  <c r="F186" i="17"/>
  <c r="E186" i="17"/>
  <c r="D186" i="17"/>
  <c r="S184" i="17"/>
  <c r="P184" i="17"/>
  <c r="N184" i="17"/>
  <c r="M184" i="17"/>
  <c r="L184" i="17"/>
  <c r="K184" i="17"/>
  <c r="J184" i="17"/>
  <c r="I184" i="17"/>
  <c r="H184" i="17"/>
  <c r="G184" i="17"/>
  <c r="F184" i="17"/>
  <c r="E184" i="17"/>
  <c r="D184" i="17"/>
  <c r="C184" i="17"/>
  <c r="M181" i="17"/>
  <c r="S172" i="17"/>
  <c r="P172" i="17"/>
  <c r="N172" i="17"/>
  <c r="M172" i="17"/>
  <c r="L172" i="17"/>
  <c r="K172" i="17"/>
  <c r="J172" i="17"/>
  <c r="I172" i="17"/>
  <c r="H172" i="17"/>
  <c r="G172" i="17"/>
  <c r="F172" i="17"/>
  <c r="E172" i="17"/>
  <c r="D172" i="17"/>
  <c r="C172" i="17"/>
  <c r="S170" i="17"/>
  <c r="P170" i="17"/>
  <c r="N170" i="17"/>
  <c r="M170" i="17"/>
  <c r="L170" i="17"/>
  <c r="K170" i="17"/>
  <c r="J170" i="17"/>
  <c r="I170" i="17"/>
  <c r="H170" i="17"/>
  <c r="G170" i="17"/>
  <c r="F170" i="17"/>
  <c r="E170" i="17"/>
  <c r="D170" i="17"/>
  <c r="C170" i="17"/>
  <c r="S160" i="17"/>
  <c r="P160" i="17"/>
  <c r="N160" i="17"/>
  <c r="M160" i="17"/>
  <c r="L160" i="17"/>
  <c r="K160" i="17"/>
  <c r="J160" i="17"/>
  <c r="I160" i="17"/>
  <c r="H160" i="17"/>
  <c r="G160" i="17"/>
  <c r="F160" i="17"/>
  <c r="E160" i="17"/>
  <c r="D160" i="17"/>
  <c r="S158" i="17"/>
  <c r="P158" i="17"/>
  <c r="N158" i="17"/>
  <c r="M158" i="17"/>
  <c r="L158" i="17"/>
  <c r="K158" i="17"/>
  <c r="J158" i="17"/>
  <c r="I158" i="17"/>
  <c r="H158" i="17"/>
  <c r="G158" i="17"/>
  <c r="F158" i="17"/>
  <c r="E158" i="17"/>
  <c r="D158" i="17"/>
  <c r="C158" i="17"/>
  <c r="G156" i="17"/>
  <c r="D156" i="17"/>
  <c r="K155" i="17"/>
  <c r="G155" i="17"/>
  <c r="D155" i="17"/>
  <c r="K154" i="17"/>
  <c r="G154" i="17"/>
  <c r="D154" i="17"/>
  <c r="K153" i="17"/>
  <c r="G153" i="17"/>
  <c r="D153" i="17"/>
  <c r="K152" i="17"/>
  <c r="G152" i="17"/>
  <c r="D152" i="17"/>
  <c r="K151" i="17"/>
  <c r="G151" i="17"/>
  <c r="D151" i="17"/>
  <c r="K150" i="17"/>
  <c r="G150" i="17"/>
  <c r="D150" i="17"/>
  <c r="K149" i="17"/>
  <c r="G149" i="17"/>
  <c r="D149" i="17"/>
  <c r="S148" i="17"/>
  <c r="P148" i="17"/>
  <c r="N148" i="17"/>
  <c r="M148" i="17"/>
  <c r="L148" i="17"/>
  <c r="J148" i="17"/>
  <c r="I148" i="17"/>
  <c r="H148" i="17"/>
  <c r="F148" i="17"/>
  <c r="E148" i="17"/>
  <c r="N146" i="17"/>
  <c r="N145" i="17" s="1"/>
  <c r="N144" i="17" s="1"/>
  <c r="K146" i="17"/>
  <c r="C146" i="17"/>
  <c r="C145" i="17" s="1"/>
  <c r="S145" i="17"/>
  <c r="P145" i="17"/>
  <c r="M145" i="17"/>
  <c r="L145" i="17"/>
  <c r="I145" i="17"/>
  <c r="H145" i="17"/>
  <c r="G145" i="17"/>
  <c r="F145" i="17"/>
  <c r="E145" i="17"/>
  <c r="E144" i="17" s="1"/>
  <c r="D145" i="17"/>
  <c r="M142" i="17"/>
  <c r="S133" i="17"/>
  <c r="P133" i="17"/>
  <c r="N133" i="17"/>
  <c r="M133" i="17"/>
  <c r="L133" i="17"/>
  <c r="K133" i="17"/>
  <c r="J133" i="17"/>
  <c r="I133" i="17"/>
  <c r="H133" i="17"/>
  <c r="G133" i="17"/>
  <c r="F133" i="17"/>
  <c r="E133" i="17"/>
  <c r="D133" i="17"/>
  <c r="C133" i="17"/>
  <c r="S131" i="17"/>
  <c r="P131" i="17"/>
  <c r="N131" i="17"/>
  <c r="M131" i="17"/>
  <c r="L131" i="17"/>
  <c r="K131" i="17"/>
  <c r="J131" i="17"/>
  <c r="I131" i="17"/>
  <c r="H131" i="17"/>
  <c r="G131" i="17"/>
  <c r="F131" i="17"/>
  <c r="E131" i="17"/>
  <c r="D131" i="17"/>
  <c r="C131" i="17"/>
  <c r="C128" i="17"/>
  <c r="C127" i="17"/>
  <c r="C126" i="17"/>
  <c r="C125" i="17"/>
  <c r="C124" i="17"/>
  <c r="C123" i="17"/>
  <c r="C122" i="17"/>
  <c r="C121" i="17"/>
  <c r="S120" i="17"/>
  <c r="P120" i="17"/>
  <c r="N120" i="17"/>
  <c r="M120" i="17"/>
  <c r="L120" i="17"/>
  <c r="K120" i="17"/>
  <c r="J120" i="17"/>
  <c r="I120" i="17"/>
  <c r="H120" i="17"/>
  <c r="G120" i="17"/>
  <c r="F120" i="17"/>
  <c r="E120" i="17"/>
  <c r="D120" i="17"/>
  <c r="C119" i="17"/>
  <c r="C118" i="17" s="1"/>
  <c r="S118" i="17"/>
  <c r="P118" i="17"/>
  <c r="N118" i="17"/>
  <c r="M118" i="17"/>
  <c r="L118" i="17"/>
  <c r="K118" i="17"/>
  <c r="J118" i="17"/>
  <c r="I118" i="17"/>
  <c r="H118" i="17"/>
  <c r="G118" i="17"/>
  <c r="F118" i="17"/>
  <c r="E118" i="17"/>
  <c r="D118" i="17"/>
  <c r="J115" i="17"/>
  <c r="C115" i="17"/>
  <c r="J114" i="17"/>
  <c r="C114" i="17"/>
  <c r="S113" i="17"/>
  <c r="S111" i="17" s="1"/>
  <c r="S110" i="17" s="1"/>
  <c r="P113" i="17"/>
  <c r="P111" i="17" s="1"/>
  <c r="P110" i="17" s="1"/>
  <c r="N113" i="17"/>
  <c r="N111" i="17" s="1"/>
  <c r="N110" i="17" s="1"/>
  <c r="M113" i="17"/>
  <c r="M111" i="17" s="1"/>
  <c r="M110" i="17" s="1"/>
  <c r="L113" i="17"/>
  <c r="L111" i="17" s="1"/>
  <c r="L110" i="17" s="1"/>
  <c r="K113" i="17"/>
  <c r="K111" i="17" s="1"/>
  <c r="K110" i="17" s="1"/>
  <c r="I113" i="17"/>
  <c r="I111" i="17" s="1"/>
  <c r="I110" i="17" s="1"/>
  <c r="H113" i="17"/>
  <c r="H111" i="17" s="1"/>
  <c r="H110" i="17" s="1"/>
  <c r="G113" i="17"/>
  <c r="G111" i="17" s="1"/>
  <c r="G110" i="17" s="1"/>
  <c r="F113" i="17"/>
  <c r="F111" i="17" s="1"/>
  <c r="F110" i="17" s="1"/>
  <c r="E113" i="17"/>
  <c r="E111" i="17" s="1"/>
  <c r="E110" i="17" s="1"/>
  <c r="D113" i="17"/>
  <c r="D111" i="17" s="1"/>
  <c r="D110" i="17" s="1"/>
  <c r="U106" i="17"/>
  <c r="U103" i="17"/>
  <c r="S98" i="17"/>
  <c r="P98" i="17"/>
  <c r="N98" i="17"/>
  <c r="M98" i="17"/>
  <c r="L98" i="17"/>
  <c r="K98" i="17"/>
  <c r="I98" i="17"/>
  <c r="H98" i="17"/>
  <c r="G98" i="17"/>
  <c r="F98" i="17"/>
  <c r="E98" i="17"/>
  <c r="D98" i="17"/>
  <c r="C98" i="17"/>
  <c r="S76" i="17"/>
  <c r="P76" i="17"/>
  <c r="N76" i="17"/>
  <c r="M76" i="17"/>
  <c r="L76" i="17"/>
  <c r="K76" i="17"/>
  <c r="J76" i="17"/>
  <c r="I76" i="17"/>
  <c r="H76" i="17"/>
  <c r="G76" i="17"/>
  <c r="F76" i="17"/>
  <c r="E76" i="17"/>
  <c r="D76" i="17"/>
  <c r="C76" i="17"/>
  <c r="V72" i="17"/>
  <c r="U72" i="17"/>
  <c r="S55" i="17"/>
  <c r="P55" i="17"/>
  <c r="N55" i="17"/>
  <c r="M55" i="17"/>
  <c r="L55" i="17"/>
  <c r="K55" i="17"/>
  <c r="J55" i="17"/>
  <c r="I55" i="17"/>
  <c r="H55" i="17"/>
  <c r="G55" i="17"/>
  <c r="F55" i="17"/>
  <c r="E55" i="17"/>
  <c r="D55" i="17"/>
  <c r="C55" i="17"/>
  <c r="P50" i="17"/>
  <c r="N50" i="17"/>
  <c r="M50" i="17"/>
  <c r="S40" i="17"/>
  <c r="P40" i="17"/>
  <c r="N40" i="17"/>
  <c r="M40" i="17"/>
  <c r="L40" i="17"/>
  <c r="K40" i="17"/>
  <c r="J40" i="17"/>
  <c r="I40" i="17"/>
  <c r="H40" i="17"/>
  <c r="G40" i="17"/>
  <c r="F40" i="17"/>
  <c r="E40" i="17"/>
  <c r="D40" i="17"/>
  <c r="C40" i="17"/>
  <c r="S18" i="17"/>
  <c r="P18" i="17"/>
  <c r="N18" i="17"/>
  <c r="M18" i="17"/>
  <c r="L18" i="17"/>
  <c r="K18" i="17"/>
  <c r="J18" i="17"/>
  <c r="I18" i="17"/>
  <c r="H18" i="17"/>
  <c r="G18" i="17"/>
  <c r="F18" i="17"/>
  <c r="E18" i="17"/>
  <c r="D18" i="17"/>
  <c r="C18" i="17"/>
  <c r="U15" i="17"/>
  <c r="I14" i="17"/>
  <c r="H14" i="17"/>
  <c r="G14" i="17"/>
  <c r="F14" i="17"/>
  <c r="E14" i="17"/>
  <c r="D14" i="17"/>
  <c r="C14" i="17"/>
  <c r="U13" i="17"/>
  <c r="I11" i="17"/>
  <c r="H11" i="17"/>
  <c r="F11" i="17"/>
  <c r="E11" i="17"/>
  <c r="D11" i="17"/>
  <c r="C11" i="17"/>
  <c r="G11" i="17"/>
  <c r="G85" i="13"/>
  <c r="H85" i="13"/>
  <c r="H84" i="13" s="1"/>
  <c r="G86" i="13"/>
  <c r="E34" i="13"/>
  <c r="E41" i="13"/>
  <c r="D32" i="13"/>
  <c r="C32" i="13" s="1"/>
  <c r="D31" i="13"/>
  <c r="C31" i="13" s="1"/>
  <c r="E18" i="13"/>
  <c r="F18" i="13"/>
  <c r="G18" i="13"/>
  <c r="H18" i="13"/>
  <c r="I18" i="13"/>
  <c r="J18" i="13"/>
  <c r="D19" i="13"/>
  <c r="D18" i="13" s="1"/>
  <c r="D15" i="13"/>
  <c r="E17" i="13"/>
  <c r="E16" i="13" s="1"/>
  <c r="H17" i="13"/>
  <c r="F16" i="13"/>
  <c r="J16" i="13"/>
  <c r="F14" i="13"/>
  <c r="G14" i="13"/>
  <c r="I14" i="13"/>
  <c r="J14" i="13"/>
  <c r="J13" i="13" s="1"/>
  <c r="E14" i="13"/>
  <c r="G8" i="10"/>
  <c r="G9" i="10"/>
  <c r="K10" i="10"/>
  <c r="N9" i="10"/>
  <c r="N8" i="10" s="1"/>
  <c r="M9" i="10"/>
  <c r="M8" i="10" s="1"/>
  <c r="BG66" i="14"/>
  <c r="BA27" i="16"/>
  <c r="BC27" i="16"/>
  <c r="BD27" i="16"/>
  <c r="BE27" i="16"/>
  <c r="BE26" i="16" s="1"/>
  <c r="BF27" i="16"/>
  <c r="AW12" i="16"/>
  <c r="AX12" i="16"/>
  <c r="AY12" i="16"/>
  <c r="AZ12" i="16"/>
  <c r="BA12" i="16"/>
  <c r="BC12" i="16"/>
  <c r="BA30" i="16"/>
  <c r="AY31" i="16"/>
  <c r="AY30" i="16" s="1"/>
  <c r="AV31" i="16"/>
  <c r="AP87" i="14"/>
  <c r="AQ87" i="14"/>
  <c r="AS87" i="14"/>
  <c r="AV87" i="14"/>
  <c r="AW87" i="14"/>
  <c r="AX87" i="14"/>
  <c r="AY87" i="14"/>
  <c r="AY82" i="14" s="1"/>
  <c r="AY66" i="14" s="1"/>
  <c r="AZ87" i="14"/>
  <c r="AZ82" i="14" s="1"/>
  <c r="AZ66" i="14" s="1"/>
  <c r="BA87" i="14"/>
  <c r="BB87" i="14"/>
  <c r="BB82" i="14" s="1"/>
  <c r="BB66" i="14" s="1"/>
  <c r="BC87" i="14"/>
  <c r="BC82" i="14" s="1"/>
  <c r="BC66" i="14" s="1"/>
  <c r="BD87" i="14"/>
  <c r="BD82" i="14" s="1"/>
  <c r="BD66" i="14" s="1"/>
  <c r="BE87" i="14"/>
  <c r="BE82" i="14" s="1"/>
  <c r="BE66" i="14" s="1"/>
  <c r="BF87" i="14"/>
  <c r="AT88" i="14"/>
  <c r="AT87" i="14" s="1"/>
  <c r="AS83" i="14"/>
  <c r="AV83" i="14"/>
  <c r="AW83" i="14"/>
  <c r="AX83" i="14"/>
  <c r="AS82" i="14"/>
  <c r="AT84" i="14"/>
  <c r="AT83" i="14" s="1"/>
  <c r="AO90" i="14"/>
  <c r="AO89" i="14" s="1"/>
  <c r="AO86" i="14"/>
  <c r="AO69" i="14"/>
  <c r="BF82" i="14"/>
  <c r="AV68" i="14"/>
  <c r="AV67" i="14" s="1"/>
  <c r="AY28" i="16"/>
  <c r="AV29" i="16"/>
  <c r="AV12" i="16"/>
  <c r="AV42" i="16"/>
  <c r="AV41" i="16" s="1"/>
  <c r="AV28" i="16"/>
  <c r="AV11" i="16"/>
  <c r="AW41" i="16"/>
  <c r="AX41" i="16"/>
  <c r="AY41" i="16"/>
  <c r="AZ41" i="16"/>
  <c r="BC41" i="16"/>
  <c r="BD41" i="16"/>
  <c r="BE41" i="16"/>
  <c r="AV30" i="16"/>
  <c r="AW30" i="16"/>
  <c r="AX30" i="16"/>
  <c r="AZ30" i="16"/>
  <c r="BC30" i="16"/>
  <c r="BD30" i="16"/>
  <c r="AW27" i="16"/>
  <c r="AX27" i="16"/>
  <c r="AZ27" i="16"/>
  <c r="AZ26" i="16" s="1"/>
  <c r="BB11" i="16"/>
  <c r="BB10" i="16" s="1"/>
  <c r="AW10" i="16"/>
  <c r="AX10" i="16"/>
  <c r="AY10" i="16"/>
  <c r="AZ10" i="16"/>
  <c r="BC10" i="16"/>
  <c r="BD10" i="16"/>
  <c r="BE10" i="16"/>
  <c r="BE9" i="16" s="1"/>
  <c r="O12" i="21" s="1"/>
  <c r="O10" i="21" s="1"/>
  <c r="BB42" i="16"/>
  <c r="BB41" i="16" s="1"/>
  <c r="BB31" i="16"/>
  <c r="BB30" i="16" s="1"/>
  <c r="AU29" i="16"/>
  <c r="BF66" i="14"/>
  <c r="AP89" i="14"/>
  <c r="AQ89" i="14"/>
  <c r="AR89" i="14"/>
  <c r="AT89" i="14"/>
  <c r="AV89" i="14"/>
  <c r="AW89" i="14"/>
  <c r="AX89" i="14"/>
  <c r="BA82" i="14"/>
  <c r="BA66" i="14" s="1"/>
  <c r="AP83" i="14"/>
  <c r="AQ83" i="14"/>
  <c r="AU90" i="14"/>
  <c r="AN90" i="14" s="1"/>
  <c r="AU88" i="14"/>
  <c r="AU87" i="14" s="1"/>
  <c r="AU86" i="14"/>
  <c r="AN86" i="14" s="1"/>
  <c r="AU69" i="14"/>
  <c r="AN69" i="14" s="1"/>
  <c r="AX67" i="14"/>
  <c r="AQ67" i="14"/>
  <c r="AR67" i="14"/>
  <c r="AO68" i="14"/>
  <c r="N129" i="4"/>
  <c r="M129" i="4"/>
  <c r="K129" i="4"/>
  <c r="L129" i="4"/>
  <c r="J129" i="4"/>
  <c r="I129" i="4"/>
  <c r="I132" i="4"/>
  <c r="J132" i="4"/>
  <c r="N132" i="4"/>
  <c r="M132" i="4"/>
  <c r="I26" i="5"/>
  <c r="I25" i="5"/>
  <c r="F12" i="10"/>
  <c r="F11" i="10"/>
  <c r="G13" i="10"/>
  <c r="BD9" i="16" l="1"/>
  <c r="N12" i="21" s="1"/>
  <c r="N22" i="22"/>
  <c r="E22" i="22" s="1"/>
  <c r="R10" i="17"/>
  <c r="M11" i="21" s="1"/>
  <c r="Q75" i="17"/>
  <c r="J99" i="17"/>
  <c r="K11" i="17"/>
  <c r="J13" i="17"/>
  <c r="J11" i="17" s="1"/>
  <c r="J68" i="17"/>
  <c r="J69" i="17"/>
  <c r="S51" i="17"/>
  <c r="Q70" i="17"/>
  <c r="J71" i="17"/>
  <c r="K74" i="17"/>
  <c r="K102" i="17"/>
  <c r="Q64" i="17"/>
  <c r="J65" i="17"/>
  <c r="Q103" i="17"/>
  <c r="J104" i="17"/>
  <c r="Q42" i="17"/>
  <c r="E21" i="23"/>
  <c r="E7" i="23" s="1"/>
  <c r="D7" i="23" s="1"/>
  <c r="I32" i="22"/>
  <c r="E30" i="22"/>
  <c r="C30" i="22" s="1"/>
  <c r="I26" i="22"/>
  <c r="C31" i="22"/>
  <c r="L9" i="22"/>
  <c r="I34" i="22"/>
  <c r="C29" i="22"/>
  <c r="E25" i="22"/>
  <c r="C25" i="22" s="1"/>
  <c r="I31" i="22"/>
  <c r="O9" i="22"/>
  <c r="E10" i="22"/>
  <c r="N10" i="22"/>
  <c r="E33" i="22"/>
  <c r="C33" i="22" s="1"/>
  <c r="F22" i="22"/>
  <c r="C24" i="22"/>
  <c r="H23" i="23"/>
  <c r="C23" i="23" s="1"/>
  <c r="J36" i="23"/>
  <c r="H37" i="23"/>
  <c r="C28" i="22"/>
  <c r="I28" i="22"/>
  <c r="H9" i="22"/>
  <c r="C11" i="22"/>
  <c r="D10" i="22"/>
  <c r="J10" i="22"/>
  <c r="H22" i="23"/>
  <c r="E26" i="22"/>
  <c r="C26" i="22" s="1"/>
  <c r="J8" i="23"/>
  <c r="H9" i="23"/>
  <c r="H8" i="23" s="1"/>
  <c r="C8" i="23" s="1"/>
  <c r="D38" i="23"/>
  <c r="I161" i="22"/>
  <c r="I160" i="22" s="1"/>
  <c r="I27" i="22"/>
  <c r="D27" i="22"/>
  <c r="C27" i="22" s="1"/>
  <c r="C32" i="22"/>
  <c r="E34" i="22"/>
  <c r="C34" i="22" s="1"/>
  <c r="J22" i="22"/>
  <c r="G9" i="22"/>
  <c r="F10" i="22"/>
  <c r="F9" i="22" s="1"/>
  <c r="D156" i="20"/>
  <c r="E123" i="23"/>
  <c r="E110" i="20"/>
  <c r="F99" i="19"/>
  <c r="AT69" i="18"/>
  <c r="N11" i="18"/>
  <c r="E33" i="13"/>
  <c r="D14" i="13"/>
  <c r="C61" i="20"/>
  <c r="D51" i="19"/>
  <c r="H16" i="13"/>
  <c r="H13" i="13" s="1"/>
  <c r="H12" i="13" s="1"/>
  <c r="E75" i="23"/>
  <c r="F52" i="19"/>
  <c r="E62" i="20"/>
  <c r="D169" i="23"/>
  <c r="J160" i="22"/>
  <c r="I113" i="22"/>
  <c r="E161" i="22"/>
  <c r="C161" i="22" s="1"/>
  <c r="D167" i="22"/>
  <c r="D160" i="22" s="1"/>
  <c r="C114" i="22"/>
  <c r="E113" i="22"/>
  <c r="C113" i="22" s="1"/>
  <c r="E73" i="22"/>
  <c r="E72" i="22" s="1"/>
  <c r="E117" i="22"/>
  <c r="C118" i="22"/>
  <c r="D72" i="22"/>
  <c r="D112" i="22"/>
  <c r="J72" i="22"/>
  <c r="I73" i="22"/>
  <c r="I72" i="22" s="1"/>
  <c r="N112" i="22"/>
  <c r="I112" i="22" s="1"/>
  <c r="K51" i="17"/>
  <c r="K45" i="17"/>
  <c r="AU31" i="16"/>
  <c r="AU30" i="16" s="1"/>
  <c r="BD26" i="16"/>
  <c r="BB26" i="16"/>
  <c r="AX26" i="16"/>
  <c r="AX9" i="16" s="1"/>
  <c r="F12" i="21" s="1"/>
  <c r="BC26" i="16"/>
  <c r="BC9" i="16" s="1"/>
  <c r="M12" i="21" s="1"/>
  <c r="L12" i="21" s="1"/>
  <c r="AW26" i="16"/>
  <c r="BA26" i="16"/>
  <c r="BA9" i="16" s="1"/>
  <c r="J12" i="21" s="1"/>
  <c r="AU28" i="16"/>
  <c r="BB12" i="16"/>
  <c r="AU11" i="16"/>
  <c r="AU10" i="16" s="1"/>
  <c r="AV68" i="18"/>
  <c r="AV67" i="18" s="1"/>
  <c r="AN73" i="18"/>
  <c r="AN72" i="18" s="1"/>
  <c r="AH11" i="18"/>
  <c r="AP12" i="18"/>
  <c r="AO12" i="18" s="1"/>
  <c r="AQ68" i="18"/>
  <c r="AA11" i="18"/>
  <c r="AE11" i="18"/>
  <c r="W44" i="18"/>
  <c r="W13" i="18" s="1"/>
  <c r="W11" i="18" s="1"/>
  <c r="K45" i="18"/>
  <c r="D45" i="18" s="1"/>
  <c r="AT72" i="18"/>
  <c r="AT68" i="18" s="1"/>
  <c r="AT67" i="18" s="1"/>
  <c r="AG11" i="18"/>
  <c r="Y11" i="18"/>
  <c r="AC11" i="18"/>
  <c r="AN70" i="18"/>
  <c r="AN69" i="18" s="1"/>
  <c r="E11" i="18"/>
  <c r="I11" i="18"/>
  <c r="M11" i="18"/>
  <c r="Q11" i="18"/>
  <c r="U11" i="18"/>
  <c r="AK11" i="18"/>
  <c r="AU68" i="18"/>
  <c r="AU67" i="18" s="1"/>
  <c r="AR68" i="18"/>
  <c r="AR67" i="18" s="1"/>
  <c r="AN12" i="18"/>
  <c r="T45" i="18"/>
  <c r="AO72" i="18"/>
  <c r="AO68" i="18" s="1"/>
  <c r="AO67" i="18" s="1"/>
  <c r="J103" i="17"/>
  <c r="J102" i="17" s="1"/>
  <c r="J75" i="17"/>
  <c r="J74" i="17" s="1"/>
  <c r="O51" i="17"/>
  <c r="O10" i="17" s="1"/>
  <c r="I11" i="21" s="1"/>
  <c r="Q51" i="17"/>
  <c r="M51" i="17"/>
  <c r="P51" i="17"/>
  <c r="L51" i="17"/>
  <c r="N51" i="17"/>
  <c r="J70" i="17"/>
  <c r="Q68" i="17"/>
  <c r="J42" i="17"/>
  <c r="J64" i="17"/>
  <c r="J51" i="17" s="1"/>
  <c r="L45" i="17"/>
  <c r="M42" i="17"/>
  <c r="K42" i="17"/>
  <c r="H70" i="17"/>
  <c r="E157" i="17"/>
  <c r="I157" i="17"/>
  <c r="P130" i="17"/>
  <c r="P129" i="17" s="1"/>
  <c r="C66" i="17"/>
  <c r="G66" i="17"/>
  <c r="C68" i="17"/>
  <c r="G68" i="17"/>
  <c r="E103" i="17"/>
  <c r="I103" i="17"/>
  <c r="E105" i="17"/>
  <c r="I105" i="17"/>
  <c r="D107" i="17"/>
  <c r="U11" i="17"/>
  <c r="D17" i="17"/>
  <c r="H17" i="17"/>
  <c r="L17" i="17"/>
  <c r="L16" i="17" s="1"/>
  <c r="S17" i="17"/>
  <c r="S16" i="17" s="1"/>
  <c r="Q16" i="17" s="1"/>
  <c r="D42" i="17"/>
  <c r="H42" i="17"/>
  <c r="E45" i="17"/>
  <c r="I45" i="17"/>
  <c r="H64" i="17"/>
  <c r="F72" i="17"/>
  <c r="F75" i="17"/>
  <c r="C107" i="17"/>
  <c r="S207" i="17"/>
  <c r="S183" i="17"/>
  <c r="S182" i="17" s="1"/>
  <c r="C207" i="17"/>
  <c r="G207" i="17"/>
  <c r="K207" i="17"/>
  <c r="P207" i="17"/>
  <c r="E207" i="17"/>
  <c r="I207" i="17"/>
  <c r="M207" i="17"/>
  <c r="C160" i="17"/>
  <c r="C157" i="17" s="1"/>
  <c r="C42" i="17"/>
  <c r="G42" i="17"/>
  <c r="C169" i="17"/>
  <c r="G169" i="17"/>
  <c r="K169" i="17"/>
  <c r="P169" i="17"/>
  <c r="F207" i="17"/>
  <c r="J207" i="17"/>
  <c r="N207" i="17"/>
  <c r="C45" i="17"/>
  <c r="G45" i="17"/>
  <c r="C70" i="17"/>
  <c r="G70" i="17"/>
  <c r="E70" i="17"/>
  <c r="I70" i="17"/>
  <c r="I64" i="17"/>
  <c r="D100" i="17"/>
  <c r="H100" i="17"/>
  <c r="F103" i="17"/>
  <c r="I42" i="17"/>
  <c r="I68" i="17"/>
  <c r="F100" i="17"/>
  <c r="F117" i="17"/>
  <c r="E17" i="17"/>
  <c r="I17" i="17"/>
  <c r="M17" i="17"/>
  <c r="D64" i="17"/>
  <c r="E72" i="17"/>
  <c r="I72" i="17"/>
  <c r="E75" i="17"/>
  <c r="E100" i="17"/>
  <c r="G103" i="17"/>
  <c r="H130" i="17"/>
  <c r="H129" i="17" s="1"/>
  <c r="S130" i="17"/>
  <c r="S129" i="17" s="1"/>
  <c r="C64" i="17"/>
  <c r="J183" i="17"/>
  <c r="J182" i="17" s="1"/>
  <c r="D207" i="17"/>
  <c r="G17" i="17"/>
  <c r="P17" i="17"/>
  <c r="P16" i="17" s="1"/>
  <c r="F42" i="17"/>
  <c r="C105" i="17"/>
  <c r="G105" i="17"/>
  <c r="E130" i="17"/>
  <c r="E129" i="17" s="1"/>
  <c r="I130" i="17"/>
  <c r="I129" i="17" s="1"/>
  <c r="M130" i="17"/>
  <c r="M129" i="17" s="1"/>
  <c r="C130" i="17"/>
  <c r="C129" i="17" s="1"/>
  <c r="G130" i="17"/>
  <c r="G129" i="17" s="1"/>
  <c r="K130" i="17"/>
  <c r="K129" i="17" s="1"/>
  <c r="I144" i="17"/>
  <c r="F157" i="17"/>
  <c r="N157" i="17"/>
  <c r="I169" i="17"/>
  <c r="M169" i="17"/>
  <c r="C186" i="17"/>
  <c r="C183" i="17" s="1"/>
  <c r="C182" i="17" s="1"/>
  <c r="F66" i="17"/>
  <c r="C75" i="17"/>
  <c r="G117" i="17"/>
  <c r="K117" i="17"/>
  <c r="P117" i="17"/>
  <c r="E117" i="17"/>
  <c r="I117" i="17"/>
  <c r="M117" i="17"/>
  <c r="L169" i="17"/>
  <c r="S169" i="17"/>
  <c r="E66" i="17"/>
  <c r="I66" i="17"/>
  <c r="J117" i="17"/>
  <c r="C120" i="17"/>
  <c r="C117" i="17" s="1"/>
  <c r="P183" i="17"/>
  <c r="P182" i="17" s="1"/>
  <c r="H207" i="17"/>
  <c r="J113" i="17"/>
  <c r="J111" i="17" s="1"/>
  <c r="J110" i="17" s="1"/>
  <c r="F130" i="17"/>
  <c r="F129" i="17" s="1"/>
  <c r="J130" i="17"/>
  <c r="J129" i="17" s="1"/>
  <c r="N130" i="17"/>
  <c r="N129" i="17" s="1"/>
  <c r="F144" i="17"/>
  <c r="L144" i="17"/>
  <c r="S144" i="17"/>
  <c r="E169" i="17"/>
  <c r="H45" i="17"/>
  <c r="G64" i="17"/>
  <c r="E64" i="17"/>
  <c r="D75" i="17"/>
  <c r="H75" i="17"/>
  <c r="C113" i="17"/>
  <c r="C111" i="17" s="1"/>
  <c r="C110" i="17" s="1"/>
  <c r="D148" i="17"/>
  <c r="D144" i="17" s="1"/>
  <c r="K157" i="17"/>
  <c r="F169" i="17"/>
  <c r="J169" i="17"/>
  <c r="N169" i="17"/>
  <c r="D169" i="17"/>
  <c r="H169" i="17"/>
  <c r="C103" i="17"/>
  <c r="E183" i="17"/>
  <c r="E182" i="17" s="1"/>
  <c r="I183" i="17"/>
  <c r="I182" i="17" s="1"/>
  <c r="M183" i="17"/>
  <c r="M182" i="17" s="1"/>
  <c r="C17" i="17"/>
  <c r="K17" i="17"/>
  <c r="E68" i="17"/>
  <c r="D72" i="17"/>
  <c r="H72" i="17"/>
  <c r="I75" i="17"/>
  <c r="G75" i="17"/>
  <c r="E107" i="17"/>
  <c r="I107" i="17"/>
  <c r="M157" i="17"/>
  <c r="G183" i="17"/>
  <c r="G182" i="17" s="1"/>
  <c r="K183" i="17"/>
  <c r="K182" i="17" s="1"/>
  <c r="F17" i="17"/>
  <c r="J17" i="17"/>
  <c r="N17" i="17"/>
  <c r="N16" i="17" s="1"/>
  <c r="D45" i="17"/>
  <c r="F45" i="17"/>
  <c r="D68" i="17"/>
  <c r="H68" i="17"/>
  <c r="D70" i="17"/>
  <c r="C72" i="17"/>
  <c r="G72" i="17"/>
  <c r="C100" i="17"/>
  <c r="G100" i="17"/>
  <c r="D105" i="17"/>
  <c r="H105" i="17"/>
  <c r="F107" i="17"/>
  <c r="H107" i="17"/>
  <c r="L130" i="17"/>
  <c r="L129" i="17" s="1"/>
  <c r="M144" i="17"/>
  <c r="P144" i="17"/>
  <c r="G157" i="17"/>
  <c r="P157" i="17"/>
  <c r="J157" i="17"/>
  <c r="H183" i="17"/>
  <c r="H182" i="17" s="1"/>
  <c r="L183" i="17"/>
  <c r="L182" i="17" s="1"/>
  <c r="E42" i="17"/>
  <c r="H144" i="17"/>
  <c r="J146" i="17"/>
  <c r="J145" i="17" s="1"/>
  <c r="J144" i="17" s="1"/>
  <c r="G148" i="17"/>
  <c r="G144" i="17" s="1"/>
  <c r="K148" i="17"/>
  <c r="D157" i="17"/>
  <c r="H157" i="17"/>
  <c r="L157" i="17"/>
  <c r="S157" i="17"/>
  <c r="F183" i="17"/>
  <c r="F182" i="17" s="1"/>
  <c r="N183" i="17"/>
  <c r="N182" i="17" s="1"/>
  <c r="L207" i="17"/>
  <c r="F68" i="17"/>
  <c r="D130" i="17"/>
  <c r="D129" i="17" s="1"/>
  <c r="D183" i="17"/>
  <c r="D182" i="17" s="1"/>
  <c r="F64" i="17"/>
  <c r="D66" i="17"/>
  <c r="H66" i="17"/>
  <c r="F70" i="17"/>
  <c r="D103" i="17"/>
  <c r="H103" i="17"/>
  <c r="N117" i="17"/>
  <c r="D117" i="17"/>
  <c r="H117" i="17"/>
  <c r="L117" i="17"/>
  <c r="S117" i="17"/>
  <c r="K145" i="17"/>
  <c r="I100" i="17"/>
  <c r="F105" i="17"/>
  <c r="G107" i="17"/>
  <c r="C151" i="17"/>
  <c r="C155" i="17"/>
  <c r="C150" i="17"/>
  <c r="C154" i="17"/>
  <c r="C149" i="17"/>
  <c r="C153" i="17"/>
  <c r="C152" i="17"/>
  <c r="C156" i="17"/>
  <c r="D17" i="13"/>
  <c r="C19" i="13"/>
  <c r="C18" i="13" s="1"/>
  <c r="E13" i="13"/>
  <c r="F13" i="13"/>
  <c r="C15" i="13"/>
  <c r="C14" i="13" s="1"/>
  <c r="I17" i="13"/>
  <c r="AU42" i="16"/>
  <c r="AU41" i="16" s="1"/>
  <c r="AV10" i="16"/>
  <c r="BB9" i="16"/>
  <c r="AV82" i="14"/>
  <c r="AV66" i="14" s="1"/>
  <c r="AR88" i="14"/>
  <c r="AR87" i="14" s="1"/>
  <c r="AU83" i="14"/>
  <c r="AU82" i="14" s="1"/>
  <c r="AX82" i="14"/>
  <c r="AT82" i="14"/>
  <c r="AT66" i="14" s="1"/>
  <c r="AR84" i="14"/>
  <c r="AW82" i="14"/>
  <c r="AX66" i="14"/>
  <c r="AP82" i="14"/>
  <c r="AP66" i="14" s="1"/>
  <c r="AO67" i="14"/>
  <c r="AN89" i="14"/>
  <c r="AQ82" i="14"/>
  <c r="AQ66" i="14"/>
  <c r="AU89" i="14"/>
  <c r="AW68" i="14"/>
  <c r="AW67" i="14" s="1"/>
  <c r="AV27" i="16"/>
  <c r="AV26" i="16" s="1"/>
  <c r="N9" i="22" l="1"/>
  <c r="M10" i="21"/>
  <c r="E9" i="22"/>
  <c r="D21" i="23"/>
  <c r="J7" i="23"/>
  <c r="H7" i="23" s="1"/>
  <c r="C7" i="23" s="1"/>
  <c r="H21" i="23"/>
  <c r="C21" i="23" s="1"/>
  <c r="I22" i="22"/>
  <c r="D22" i="22"/>
  <c r="C22" i="22" s="1"/>
  <c r="H36" i="23"/>
  <c r="C37" i="23"/>
  <c r="J9" i="22"/>
  <c r="I10" i="22"/>
  <c r="C38" i="23"/>
  <c r="D36" i="23"/>
  <c r="C10" i="22"/>
  <c r="C22" i="23"/>
  <c r="C9" i="23"/>
  <c r="AP11" i="18"/>
  <c r="D99" i="19"/>
  <c r="C22" i="20" s="1"/>
  <c r="C21" i="20" s="1"/>
  <c r="C110" i="20"/>
  <c r="C109" i="20" s="1"/>
  <c r="C108" i="20" s="1"/>
  <c r="F123" i="23"/>
  <c r="F122" i="23" s="1"/>
  <c r="F121" i="23" s="1"/>
  <c r="F110" i="20"/>
  <c r="F109" i="20" s="1"/>
  <c r="F108" i="20" s="1"/>
  <c r="G99" i="19"/>
  <c r="E99" i="19" s="1"/>
  <c r="C99" i="19" s="1"/>
  <c r="F14" i="19"/>
  <c r="F98" i="19"/>
  <c r="E22" i="20"/>
  <c r="E109" i="20"/>
  <c r="D110" i="20"/>
  <c r="E122" i="23"/>
  <c r="D123" i="23"/>
  <c r="D33" i="13"/>
  <c r="C33" i="13" s="1"/>
  <c r="E29" i="13"/>
  <c r="D16" i="13"/>
  <c r="D13" i="13" s="1"/>
  <c r="C51" i="19"/>
  <c r="D11" i="19"/>
  <c r="C11" i="19" s="1"/>
  <c r="E73" i="23"/>
  <c r="F75" i="23"/>
  <c r="F73" i="23" s="1"/>
  <c r="F72" i="23" s="1"/>
  <c r="G52" i="19"/>
  <c r="F62" i="20"/>
  <c r="F60" i="20" s="1"/>
  <c r="F59" i="20" s="1"/>
  <c r="F12" i="19"/>
  <c r="F50" i="19"/>
  <c r="E52" i="19"/>
  <c r="E60" i="20"/>
  <c r="C73" i="22"/>
  <c r="C72" i="22" s="1"/>
  <c r="E160" i="22"/>
  <c r="C160" i="22" s="1"/>
  <c r="C167" i="22"/>
  <c r="C117" i="22"/>
  <c r="E112" i="22"/>
  <c r="C112" i="22" s="1"/>
  <c r="J16" i="17"/>
  <c r="J10" i="17" s="1"/>
  <c r="K16" i="17"/>
  <c r="K10" i="17" s="1"/>
  <c r="D14" i="19"/>
  <c r="AQ67" i="18"/>
  <c r="AQ11" i="18" s="1"/>
  <c r="AN68" i="18"/>
  <c r="J98" i="17"/>
  <c r="M16" i="17"/>
  <c r="E143" i="17"/>
  <c r="E109" i="17" s="1"/>
  <c r="D16" i="17"/>
  <c r="P102" i="17"/>
  <c r="I102" i="17"/>
  <c r="H16" i="17"/>
  <c r="E102" i="17"/>
  <c r="I74" i="17"/>
  <c r="F74" i="17"/>
  <c r="C16" i="17"/>
  <c r="N74" i="17"/>
  <c r="N10" i="17" s="1"/>
  <c r="N143" i="17"/>
  <c r="N109" i="17" s="1"/>
  <c r="H74" i="17"/>
  <c r="G51" i="17"/>
  <c r="P74" i="17"/>
  <c r="P10" i="17" s="1"/>
  <c r="J11" i="21" s="1"/>
  <c r="C102" i="17"/>
  <c r="I143" i="17"/>
  <c r="I109" i="17" s="1"/>
  <c r="C51" i="17"/>
  <c r="G143" i="17"/>
  <c r="G109" i="17" s="1"/>
  <c r="M74" i="17"/>
  <c r="D102" i="17"/>
  <c r="G16" i="17"/>
  <c r="E16" i="17"/>
  <c r="S74" i="17"/>
  <c r="Q74" i="17" s="1"/>
  <c r="Q10" i="17" s="1"/>
  <c r="I16" i="17"/>
  <c r="F102" i="17"/>
  <c r="C74" i="17"/>
  <c r="I51" i="17"/>
  <c r="H143" i="17"/>
  <c r="H109" i="17" s="1"/>
  <c r="D74" i="17"/>
  <c r="F143" i="17"/>
  <c r="F109" i="17" s="1"/>
  <c r="L74" i="17"/>
  <c r="L10" i="17" s="1"/>
  <c r="E11" i="21" s="1"/>
  <c r="P143" i="17"/>
  <c r="P109" i="17" s="1"/>
  <c r="G74" i="17"/>
  <c r="G102" i="17"/>
  <c r="L102" i="17"/>
  <c r="N102" i="17"/>
  <c r="S143" i="17"/>
  <c r="S109" i="17" s="1"/>
  <c r="F16" i="17"/>
  <c r="J143" i="17"/>
  <c r="J109" i="17" s="1"/>
  <c r="E51" i="17"/>
  <c r="E74" i="17"/>
  <c r="L143" i="17"/>
  <c r="L109" i="17" s="1"/>
  <c r="M143" i="17"/>
  <c r="M109" i="17" s="1"/>
  <c r="D51" i="17"/>
  <c r="D143" i="17"/>
  <c r="D109" i="17" s="1"/>
  <c r="F51" i="17"/>
  <c r="S102" i="17"/>
  <c r="Q102" i="17" s="1"/>
  <c r="C148" i="17"/>
  <c r="C144" i="17" s="1"/>
  <c r="C143" i="17" s="1"/>
  <c r="C109" i="17" s="1"/>
  <c r="K144" i="17"/>
  <c r="K143" i="17" s="1"/>
  <c r="K109" i="17" s="1"/>
  <c r="H102" i="17"/>
  <c r="H51" i="17"/>
  <c r="I16" i="13"/>
  <c r="G17" i="13"/>
  <c r="C17" i="13" s="1"/>
  <c r="C16" i="13" s="1"/>
  <c r="C13" i="13" s="1"/>
  <c r="AW66" i="14"/>
  <c r="AU68" i="14"/>
  <c r="J10" i="21" l="1"/>
  <c r="H11" i="21"/>
  <c r="S10" i="17"/>
  <c r="N11" i="21" s="1"/>
  <c r="D9" i="22"/>
  <c r="C9" i="22"/>
  <c r="I9" i="22"/>
  <c r="C36" i="23"/>
  <c r="D98" i="19"/>
  <c r="D122" i="23"/>
  <c r="D121" i="23" s="1"/>
  <c r="E121" i="23"/>
  <c r="F97" i="19"/>
  <c r="D109" i="20"/>
  <c r="D108" i="20" s="1"/>
  <c r="E108" i="20"/>
  <c r="E21" i="20"/>
  <c r="G98" i="19"/>
  <c r="G97" i="19" s="1"/>
  <c r="F22" i="20"/>
  <c r="F21" i="20" s="1"/>
  <c r="G14" i="19"/>
  <c r="E14" i="19" s="1"/>
  <c r="C14" i="19" s="1"/>
  <c r="D75" i="23"/>
  <c r="E28" i="13"/>
  <c r="D28" i="13" s="1"/>
  <c r="C28" i="13" s="1"/>
  <c r="D29" i="13"/>
  <c r="C29" i="13" s="1"/>
  <c r="D62" i="20"/>
  <c r="G12" i="19"/>
  <c r="G50" i="19"/>
  <c r="D60" i="20"/>
  <c r="E59" i="20"/>
  <c r="D59" i="20" s="1"/>
  <c r="F49" i="19"/>
  <c r="E9" i="20"/>
  <c r="F10" i="19"/>
  <c r="F9" i="19" s="1"/>
  <c r="E72" i="23"/>
  <c r="D72" i="23" s="1"/>
  <c r="D73" i="23"/>
  <c r="M10" i="17"/>
  <c r="F11" i="21" s="1"/>
  <c r="F10" i="21" s="1"/>
  <c r="D97" i="19"/>
  <c r="AN67" i="18"/>
  <c r="AN11" i="18" s="1"/>
  <c r="D10" i="17"/>
  <c r="C10" i="17"/>
  <c r="E10" i="17"/>
  <c r="I10" i="17"/>
  <c r="G10" i="17"/>
  <c r="F10" i="17"/>
  <c r="H10" i="17"/>
  <c r="G16" i="13"/>
  <c r="G13" i="13" s="1"/>
  <c r="I13" i="13"/>
  <c r="AN68" i="14"/>
  <c r="AN67" i="14" s="1"/>
  <c r="AU67" i="14"/>
  <c r="N10" i="21" l="1"/>
  <c r="L11" i="21"/>
  <c r="L10" i="21" s="1"/>
  <c r="G11" i="21"/>
  <c r="E98" i="19"/>
  <c r="G10" i="19"/>
  <c r="G9" i="19" s="1"/>
  <c r="E9" i="19" s="1"/>
  <c r="D22" i="20"/>
  <c r="D21" i="20" s="1"/>
  <c r="E12" i="19"/>
  <c r="E10" i="19" s="1"/>
  <c r="E8" i="20"/>
  <c r="E7" i="20" s="1"/>
  <c r="G49" i="19"/>
  <c r="E49" i="19" s="1"/>
  <c r="F9" i="20"/>
  <c r="F8" i="20" s="1"/>
  <c r="F7" i="20" s="1"/>
  <c r="E50" i="19"/>
  <c r="U10" i="17"/>
  <c r="D11" i="21"/>
  <c r="AU66" i="14"/>
  <c r="BI66" i="14" s="1"/>
  <c r="C11" i="21" l="1"/>
  <c r="E97" i="19"/>
  <c r="C98" i="19"/>
  <c r="C97" i="19" s="1"/>
  <c r="D7" i="20"/>
  <c r="D9" i="20"/>
  <c r="D8" i="20" s="1"/>
  <c r="AS41" i="16"/>
  <c r="AR41" i="16"/>
  <c r="AO41" i="16"/>
  <c r="AN41" i="16"/>
  <c r="AS30" i="16"/>
  <c r="AR30" i="16"/>
  <c r="AO30" i="16"/>
  <c r="AN30" i="16"/>
  <c r="AY27" i="16"/>
  <c r="AY26" i="16" s="1"/>
  <c r="AR28" i="16"/>
  <c r="AO28" i="16"/>
  <c r="AS27" i="16"/>
  <c r="AN11" i="16"/>
  <c r="C30" i="15"/>
  <c r="F32" i="15"/>
  <c r="F31" i="15"/>
  <c r="F30" i="15"/>
  <c r="F27" i="15"/>
  <c r="F26" i="15"/>
  <c r="F24" i="15"/>
  <c r="B33" i="15"/>
  <c r="B32" i="15"/>
  <c r="B31" i="15"/>
  <c r="B30" i="15"/>
  <c r="B29" i="15"/>
  <c r="B28" i="15"/>
  <c r="B27" i="15"/>
  <c r="B26" i="15"/>
  <c r="B25" i="15"/>
  <c r="B24" i="15"/>
  <c r="B23" i="15"/>
  <c r="F29" i="15"/>
  <c r="F25" i="15"/>
  <c r="H22" i="15"/>
  <c r="F22" i="15" l="1"/>
  <c r="C33" i="15"/>
  <c r="AQ10" i="16"/>
  <c r="AN13" i="16"/>
  <c r="AN12" i="16" s="1"/>
  <c r="AR13" i="16"/>
  <c r="AR12" i="16" s="1"/>
  <c r="AZ9" i="16"/>
  <c r="AN28" i="16"/>
  <c r="AP10" i="16"/>
  <c r="AT10" i="16"/>
  <c r="AO13" i="16"/>
  <c r="AO12" i="16" s="1"/>
  <c r="AS13" i="16"/>
  <c r="AS12" i="16" s="1"/>
  <c r="AW9" i="16"/>
  <c r="E12" i="21" s="1"/>
  <c r="AQ41" i="16"/>
  <c r="AQ30" i="16"/>
  <c r="AO10" i="16"/>
  <c r="AS10" i="16"/>
  <c r="AQ27" i="16"/>
  <c r="AP27" i="16"/>
  <c r="AU27" i="16"/>
  <c r="AU26" i="16" s="1"/>
  <c r="AU9" i="16" s="1"/>
  <c r="AQ13" i="16"/>
  <c r="AQ12" i="16" s="1"/>
  <c r="AP30" i="16"/>
  <c r="AT30" i="16"/>
  <c r="AP41" i="16"/>
  <c r="AT41" i="16"/>
  <c r="AT27" i="16"/>
  <c r="AN10" i="16"/>
  <c r="AR10" i="16"/>
  <c r="AP13" i="16"/>
  <c r="AP12" i="16" s="1"/>
  <c r="AT13" i="16"/>
  <c r="AT12" i="16" s="1"/>
  <c r="AS26" i="16"/>
  <c r="AR27" i="16"/>
  <c r="C31" i="15"/>
  <c r="C23" i="15"/>
  <c r="C32" i="15"/>
  <c r="G22" i="15"/>
  <c r="G10" i="15" s="1"/>
  <c r="F33" i="15"/>
  <c r="C28" i="15"/>
  <c r="F28" i="15"/>
  <c r="F23" i="15"/>
  <c r="C27" i="15"/>
  <c r="C29" i="15"/>
  <c r="C25" i="15"/>
  <c r="C26" i="15"/>
  <c r="R17" i="15"/>
  <c r="E22" i="15"/>
  <c r="D12" i="21" l="1"/>
  <c r="E10" i="21"/>
  <c r="AY9" i="16"/>
  <c r="I12" i="21"/>
  <c r="AV9" i="16"/>
  <c r="AP26" i="16"/>
  <c r="AP9" i="16" s="1"/>
  <c r="AR26" i="16"/>
  <c r="AR9" i="16" s="1"/>
  <c r="AS9" i="16"/>
  <c r="AT26" i="16"/>
  <c r="AT9" i="16" s="1"/>
  <c r="AN27" i="16"/>
  <c r="AN26" i="16" s="1"/>
  <c r="AN9" i="16" s="1"/>
  <c r="AQ26" i="16"/>
  <c r="AQ9" i="16" s="1"/>
  <c r="AO27" i="16"/>
  <c r="AO26" i="16" s="1"/>
  <c r="AO9" i="16" s="1"/>
  <c r="L10" i="15"/>
  <c r="C24" i="15"/>
  <c r="C22" i="15" s="1"/>
  <c r="H12" i="21" l="1"/>
  <c r="I10" i="21"/>
  <c r="D10" i="21"/>
  <c r="F10" i="15"/>
  <c r="G12" i="21" l="1"/>
  <c r="H10" i="21"/>
  <c r="AO88" i="14"/>
  <c r="BC84" i="14"/>
  <c r="AZ84" i="14"/>
  <c r="AR83" i="14"/>
  <c r="AR82" i="14" s="1"/>
  <c r="AR66" i="14" s="1"/>
  <c r="AO84" i="14"/>
  <c r="AN84" i="14" s="1"/>
  <c r="AN83" i="14" s="1"/>
  <c r="BE65" i="14"/>
  <c r="BC65" i="14"/>
  <c r="AY65" i="14"/>
  <c r="BB65" i="14" s="1"/>
  <c r="BE64" i="14"/>
  <c r="BC64" i="14"/>
  <c r="AY64" i="14"/>
  <c r="AN64" i="14"/>
  <c r="AN62" i="14" s="1"/>
  <c r="BE63" i="14"/>
  <c r="BE62" i="14" s="1"/>
  <c r="BC63" i="14"/>
  <c r="AY63" i="14"/>
  <c r="BB63" i="14" s="1"/>
  <c r="BA62" i="14"/>
  <c r="AZ62" i="14"/>
  <c r="AP62" i="14"/>
  <c r="BE61" i="14"/>
  <c r="BC61" i="14"/>
  <c r="AY61" i="14"/>
  <c r="BB61" i="14" s="1"/>
  <c r="BE60" i="14"/>
  <c r="BE59" i="14" s="1"/>
  <c r="BC60" i="14"/>
  <c r="AY60" i="14"/>
  <c r="BC59" i="14"/>
  <c r="BA59" i="14"/>
  <c r="BE58" i="14"/>
  <c r="BC58" i="14"/>
  <c r="AY58" i="14"/>
  <c r="BB58" i="14" s="1"/>
  <c r="BE57" i="14"/>
  <c r="BC57" i="14"/>
  <c r="AY57" i="14"/>
  <c r="BB57" i="14" s="1"/>
  <c r="BE56" i="14"/>
  <c r="BC56" i="14"/>
  <c r="AY56" i="14"/>
  <c r="AN56" i="14"/>
  <c r="BE55" i="14"/>
  <c r="BC55" i="14"/>
  <c r="AY55" i="14"/>
  <c r="BB55" i="14" s="1"/>
  <c r="BE54" i="14"/>
  <c r="BC54" i="14"/>
  <c r="AY54" i="14"/>
  <c r="BB54" i="14" s="1"/>
  <c r="BE53" i="14"/>
  <c r="BC53" i="14"/>
  <c r="AY53" i="14"/>
  <c r="BB53" i="14" s="1"/>
  <c r="BE52" i="14"/>
  <c r="BE51" i="14" s="1"/>
  <c r="BC52" i="14"/>
  <c r="AY52" i="14"/>
  <c r="AN52" i="14"/>
  <c r="AN51" i="14" s="1"/>
  <c r="AH52" i="14"/>
  <c r="AG52" i="14"/>
  <c r="AF52" i="14"/>
  <c r="AE52" i="14"/>
  <c r="AD52" i="14"/>
  <c r="AC52" i="14"/>
  <c r="AB52" i="14"/>
  <c r="AA52" i="14"/>
  <c r="Z52" i="14"/>
  <c r="Y52" i="14"/>
  <c r="X52" i="14"/>
  <c r="W52" i="14"/>
  <c r="V52" i="14"/>
  <c r="U52" i="14"/>
  <c r="T52" i="14"/>
  <c r="S52" i="14"/>
  <c r="R52" i="14"/>
  <c r="Q52" i="14"/>
  <c r="P52" i="14"/>
  <c r="O52" i="14"/>
  <c r="N52" i="14"/>
  <c r="M52" i="14"/>
  <c r="L52" i="14"/>
  <c r="K52" i="14"/>
  <c r="J52" i="14"/>
  <c r="I52" i="14"/>
  <c r="H52" i="14"/>
  <c r="G52" i="14"/>
  <c r="F52" i="14"/>
  <c r="E52" i="14"/>
  <c r="D52" i="14"/>
  <c r="BA51" i="14"/>
  <c r="AZ51" i="14"/>
  <c r="AP51" i="14"/>
  <c r="BE50" i="14"/>
  <c r="BD50" i="14"/>
  <c r="BC50" i="14"/>
  <c r="BB50" i="14"/>
  <c r="BE49" i="14"/>
  <c r="BE48" i="14" s="1"/>
  <c r="BC49" i="14"/>
  <c r="AY49" i="14"/>
  <c r="AY48" i="14" s="1"/>
  <c r="AN49" i="14"/>
  <c r="AN48" i="14" s="1"/>
  <c r="BA48" i="14"/>
  <c r="AZ48" i="14"/>
  <c r="AP48" i="14"/>
  <c r="BE47" i="14"/>
  <c r="BD47" i="14"/>
  <c r="BC47" i="14"/>
  <c r="BB47" i="14"/>
  <c r="AK47" i="14"/>
  <c r="AJ47" i="14"/>
  <c r="AI47" i="14"/>
  <c r="AH47" i="14"/>
  <c r="AG47" i="14"/>
  <c r="AF47" i="14"/>
  <c r="AF10" i="14" s="1"/>
  <c r="AE47" i="14"/>
  <c r="AD47" i="14"/>
  <c r="AC47" i="14"/>
  <c r="AB47" i="14"/>
  <c r="AA47" i="14"/>
  <c r="Z47" i="14"/>
  <c r="Y47" i="14"/>
  <c r="X47" i="14"/>
  <c r="W47" i="14"/>
  <c r="V47" i="14"/>
  <c r="U47" i="14"/>
  <c r="T47" i="14"/>
  <c r="S47" i="14"/>
  <c r="R47" i="14"/>
  <c r="Q47" i="14"/>
  <c r="P47" i="14"/>
  <c r="O47" i="14"/>
  <c r="N47" i="14"/>
  <c r="M47" i="14"/>
  <c r="L47" i="14"/>
  <c r="K47" i="14"/>
  <c r="J47" i="14"/>
  <c r="I47" i="14"/>
  <c r="H47" i="14"/>
  <c r="G47" i="14"/>
  <c r="F47" i="14"/>
  <c r="E47" i="14"/>
  <c r="D47" i="14"/>
  <c r="BE46" i="14"/>
  <c r="BC46" i="14"/>
  <c r="AY46" i="14"/>
  <c r="AN46" i="14"/>
  <c r="BE45" i="14"/>
  <c r="BE44" i="14" s="1"/>
  <c r="AY45" i="14"/>
  <c r="BA44" i="14"/>
  <c r="AZ44" i="14"/>
  <c r="AP44" i="14"/>
  <c r="AB44" i="14"/>
  <c r="AA44" i="14"/>
  <c r="Y44" i="14"/>
  <c r="X44" i="14"/>
  <c r="U44" i="14"/>
  <c r="V44" i="14" s="1"/>
  <c r="S44" i="14"/>
  <c r="T44" i="14" s="1"/>
  <c r="R44" i="14"/>
  <c r="P44" i="14"/>
  <c r="N44" i="14"/>
  <c r="L44" i="14"/>
  <c r="J44" i="14"/>
  <c r="I44" i="14"/>
  <c r="H44" i="14"/>
  <c r="G44" i="14"/>
  <c r="F44" i="14"/>
  <c r="E44" i="14"/>
  <c r="C44" i="14"/>
  <c r="BE43" i="14"/>
  <c r="BD43" i="14"/>
  <c r="BD11" i="14" s="1"/>
  <c r="BC43" i="14"/>
  <c r="AY43" i="14"/>
  <c r="AN43" i="14"/>
  <c r="AK43" i="14"/>
  <c r="AK12" i="14" s="1"/>
  <c r="AJ43" i="14"/>
  <c r="AI43" i="14"/>
  <c r="AI12" i="14" s="1"/>
  <c r="AH43" i="14"/>
  <c r="AH12" i="14" s="1"/>
  <c r="AE43" i="14"/>
  <c r="AE12" i="14" s="1"/>
  <c r="AD43" i="14"/>
  <c r="AD12" i="14" s="1"/>
  <c r="AC43" i="14"/>
  <c r="AC12" i="14" s="1"/>
  <c r="AB43" i="14"/>
  <c r="AB12" i="14" s="1"/>
  <c r="AA43" i="14"/>
  <c r="AA12" i="14" s="1"/>
  <c r="Z43" i="14"/>
  <c r="Z12" i="14" s="1"/>
  <c r="Y43" i="14"/>
  <c r="Y12" i="14" s="1"/>
  <c r="X43" i="14"/>
  <c r="X12" i="14" s="1"/>
  <c r="V43" i="14"/>
  <c r="V12" i="14" s="1"/>
  <c r="U43" i="14"/>
  <c r="U12" i="14" s="1"/>
  <c r="T43" i="14"/>
  <c r="T12" i="14" s="1"/>
  <c r="S43" i="14"/>
  <c r="S12" i="14" s="1"/>
  <c r="R43" i="14"/>
  <c r="R12" i="14" s="1"/>
  <c r="Q43" i="14"/>
  <c r="Q12" i="14" s="1"/>
  <c r="P43" i="14"/>
  <c r="P12" i="14" s="1"/>
  <c r="O43" i="14"/>
  <c r="O12" i="14" s="1"/>
  <c r="N43" i="14"/>
  <c r="N12" i="14" s="1"/>
  <c r="M43" i="14"/>
  <c r="M12" i="14" s="1"/>
  <c r="L43" i="14"/>
  <c r="L12" i="14" s="1"/>
  <c r="K43" i="14"/>
  <c r="K12" i="14" s="1"/>
  <c r="J43" i="14"/>
  <c r="J12" i="14" s="1"/>
  <c r="I43" i="14"/>
  <c r="I12" i="14" s="1"/>
  <c r="H43" i="14"/>
  <c r="H12" i="14" s="1"/>
  <c r="G43" i="14"/>
  <c r="G12" i="14" s="1"/>
  <c r="F43" i="14"/>
  <c r="F12" i="14" s="1"/>
  <c r="E43" i="14"/>
  <c r="E12" i="14" s="1"/>
  <c r="D43" i="14"/>
  <c r="D12" i="14" s="1"/>
  <c r="C43" i="14"/>
  <c r="C12" i="14" s="1"/>
  <c r="C10" i="14" s="1"/>
  <c r="BC12" i="14"/>
  <c r="AY12" i="14"/>
  <c r="AN12" i="14"/>
  <c r="AM12" i="14"/>
  <c r="AL12" i="14"/>
  <c r="AJ12" i="14"/>
  <c r="AG12" i="14"/>
  <c r="AT11" i="14"/>
  <c r="AR11" i="14" s="1"/>
  <c r="D43" i="13"/>
  <c r="D42" i="13"/>
  <c r="D41" i="13"/>
  <c r="D40" i="13"/>
  <c r="D39" i="13"/>
  <c r="D38" i="13"/>
  <c r="D37" i="13"/>
  <c r="D36" i="13"/>
  <c r="D35" i="13"/>
  <c r="D34" i="13"/>
  <c r="G218" i="13"/>
  <c r="D218" i="13"/>
  <c r="I217" i="13"/>
  <c r="G217" i="13" s="1"/>
  <c r="E217" i="13"/>
  <c r="D217" i="13" s="1"/>
  <c r="G215" i="13"/>
  <c r="D215" i="13"/>
  <c r="G214" i="13"/>
  <c r="D214" i="13"/>
  <c r="G213" i="13"/>
  <c r="D213" i="13"/>
  <c r="G212" i="13"/>
  <c r="D212" i="13"/>
  <c r="G211" i="13"/>
  <c r="D211" i="13"/>
  <c r="G210" i="13"/>
  <c r="D210" i="13"/>
  <c r="G209" i="13"/>
  <c r="D209" i="13"/>
  <c r="G208" i="13"/>
  <c r="D208" i="13"/>
  <c r="I207" i="13"/>
  <c r="G207" i="13" s="1"/>
  <c r="E207" i="13"/>
  <c r="D207" i="13" s="1"/>
  <c r="C207" i="13"/>
  <c r="G206" i="13"/>
  <c r="D206" i="13"/>
  <c r="G205" i="13"/>
  <c r="D205" i="13"/>
  <c r="G204" i="13"/>
  <c r="D204" i="13"/>
  <c r="G203" i="13"/>
  <c r="D203" i="13"/>
  <c r="G202" i="13"/>
  <c r="D202" i="13"/>
  <c r="G201" i="13"/>
  <c r="D201" i="13"/>
  <c r="G200" i="13"/>
  <c r="D200" i="13"/>
  <c r="G199" i="13"/>
  <c r="D199" i="13"/>
  <c r="G198" i="13"/>
  <c r="D198" i="13"/>
  <c r="G197" i="13"/>
  <c r="D197" i="13"/>
  <c r="G196" i="13"/>
  <c r="D196" i="13"/>
  <c r="G195" i="13"/>
  <c r="D195" i="13"/>
  <c r="G194" i="13"/>
  <c r="D194" i="13"/>
  <c r="G193" i="13"/>
  <c r="D193" i="13"/>
  <c r="G192" i="13"/>
  <c r="D192" i="13"/>
  <c r="G191" i="13"/>
  <c r="D191" i="13"/>
  <c r="G190" i="13"/>
  <c r="D190" i="13"/>
  <c r="G189" i="13"/>
  <c r="D189" i="13"/>
  <c r="G188" i="13"/>
  <c r="D188" i="13"/>
  <c r="G187" i="13"/>
  <c r="D187" i="13"/>
  <c r="G186" i="13"/>
  <c r="D186" i="13"/>
  <c r="I185" i="13"/>
  <c r="G185" i="13" s="1"/>
  <c r="E185" i="13"/>
  <c r="D185" i="13" s="1"/>
  <c r="C185" i="13"/>
  <c r="G183" i="13"/>
  <c r="D183" i="13"/>
  <c r="G182" i="13"/>
  <c r="D182" i="13"/>
  <c r="G181" i="13"/>
  <c r="D181" i="13"/>
  <c r="G180" i="13"/>
  <c r="D180" i="13"/>
  <c r="G179" i="13"/>
  <c r="D179" i="13"/>
  <c r="G178" i="13"/>
  <c r="D178" i="13"/>
  <c r="G177" i="13"/>
  <c r="D177" i="13"/>
  <c r="G176" i="13"/>
  <c r="D176" i="13"/>
  <c r="I175" i="13"/>
  <c r="G175" i="13" s="1"/>
  <c r="E175" i="13"/>
  <c r="D175" i="13" s="1"/>
  <c r="C175" i="13"/>
  <c r="G174" i="13"/>
  <c r="D174" i="13"/>
  <c r="G173" i="13"/>
  <c r="D173" i="13"/>
  <c r="G172" i="13"/>
  <c r="D172" i="13"/>
  <c r="G171" i="13"/>
  <c r="D171" i="13"/>
  <c r="G170" i="13"/>
  <c r="D170" i="13"/>
  <c r="G169" i="13"/>
  <c r="D169" i="13"/>
  <c r="G168" i="13"/>
  <c r="D168" i="13"/>
  <c r="G167" i="13"/>
  <c r="D167" i="13"/>
  <c r="G166" i="13"/>
  <c r="D166" i="13"/>
  <c r="G165" i="13"/>
  <c r="D165" i="13"/>
  <c r="G164" i="13"/>
  <c r="D164" i="13"/>
  <c r="G163" i="13"/>
  <c r="D163" i="13"/>
  <c r="G162" i="13"/>
  <c r="D162" i="13"/>
  <c r="G161" i="13"/>
  <c r="D161" i="13"/>
  <c r="G160" i="13"/>
  <c r="D160" i="13"/>
  <c r="G159" i="13"/>
  <c r="D159" i="13"/>
  <c r="G158" i="13"/>
  <c r="D158" i="13"/>
  <c r="G157" i="13"/>
  <c r="D157" i="13"/>
  <c r="G156" i="13"/>
  <c r="D156" i="13"/>
  <c r="G155" i="13"/>
  <c r="D155" i="13"/>
  <c r="G154" i="13"/>
  <c r="D154" i="13"/>
  <c r="I153" i="13"/>
  <c r="G153" i="13" s="1"/>
  <c r="E153" i="13"/>
  <c r="D153" i="13" s="1"/>
  <c r="C153" i="13"/>
  <c r="G150" i="13"/>
  <c r="D150" i="13"/>
  <c r="G149" i="13"/>
  <c r="D149" i="13"/>
  <c r="G148" i="13"/>
  <c r="D148" i="13"/>
  <c r="G147" i="13"/>
  <c r="D147" i="13"/>
  <c r="G146" i="13"/>
  <c r="D146" i="13"/>
  <c r="G145" i="13"/>
  <c r="D145" i="13"/>
  <c r="G144" i="13"/>
  <c r="D144" i="13"/>
  <c r="G143" i="13"/>
  <c r="D143" i="13"/>
  <c r="I142" i="13"/>
  <c r="G142" i="13" s="1"/>
  <c r="E142" i="13"/>
  <c r="D142" i="13" s="1"/>
  <c r="C142" i="13"/>
  <c r="G141" i="13"/>
  <c r="D141" i="13"/>
  <c r="G140" i="13"/>
  <c r="D140" i="13"/>
  <c r="G139" i="13"/>
  <c r="D139" i="13"/>
  <c r="G138" i="13"/>
  <c r="D138" i="13"/>
  <c r="G137" i="13"/>
  <c r="D137" i="13"/>
  <c r="G136" i="13"/>
  <c r="D136" i="13"/>
  <c r="G135" i="13"/>
  <c r="D135" i="13"/>
  <c r="G134" i="13"/>
  <c r="D134" i="13"/>
  <c r="G133" i="13"/>
  <c r="D133" i="13"/>
  <c r="G132" i="13"/>
  <c r="D132" i="13"/>
  <c r="G131" i="13"/>
  <c r="D131" i="13"/>
  <c r="G130" i="13"/>
  <c r="D130" i="13"/>
  <c r="G129" i="13"/>
  <c r="D129" i="13"/>
  <c r="G128" i="13"/>
  <c r="D128" i="13"/>
  <c r="G127" i="13"/>
  <c r="D127" i="13"/>
  <c r="G126" i="13"/>
  <c r="D126" i="13"/>
  <c r="G125" i="13"/>
  <c r="D125" i="13"/>
  <c r="G124" i="13"/>
  <c r="D124" i="13"/>
  <c r="G123" i="13"/>
  <c r="D123" i="13"/>
  <c r="G122" i="13"/>
  <c r="D122" i="13"/>
  <c r="G121" i="13"/>
  <c r="D121" i="13"/>
  <c r="I120" i="13"/>
  <c r="G120" i="13" s="1"/>
  <c r="E120" i="13"/>
  <c r="D120" i="13" s="1"/>
  <c r="C120" i="13"/>
  <c r="K119" i="13"/>
  <c r="G118" i="13"/>
  <c r="D118" i="13"/>
  <c r="G117" i="13"/>
  <c r="D117" i="13"/>
  <c r="G116" i="13"/>
  <c r="D116" i="13"/>
  <c r="G115" i="13"/>
  <c r="D115" i="13"/>
  <c r="G114" i="13"/>
  <c r="D114" i="13"/>
  <c r="G113" i="13"/>
  <c r="D113" i="13"/>
  <c r="G112" i="13"/>
  <c r="D112" i="13"/>
  <c r="G111" i="13"/>
  <c r="D111" i="13"/>
  <c r="I110" i="13"/>
  <c r="G110" i="13" s="1"/>
  <c r="E110" i="13"/>
  <c r="D110" i="13" s="1"/>
  <c r="C110" i="13"/>
  <c r="G109" i="13"/>
  <c r="D109" i="13"/>
  <c r="G108" i="13"/>
  <c r="D108" i="13"/>
  <c r="G107" i="13"/>
  <c r="D107" i="13"/>
  <c r="G106" i="13"/>
  <c r="D106" i="13"/>
  <c r="G105" i="13"/>
  <c r="D105" i="13"/>
  <c r="G104" i="13"/>
  <c r="D104" i="13"/>
  <c r="G103" i="13"/>
  <c r="D103" i="13"/>
  <c r="G102" i="13"/>
  <c r="D102" i="13"/>
  <c r="G101" i="13"/>
  <c r="D101" i="13"/>
  <c r="G100" i="13"/>
  <c r="D100" i="13"/>
  <c r="G99" i="13"/>
  <c r="D99" i="13"/>
  <c r="G98" i="13"/>
  <c r="D98" i="13"/>
  <c r="G97" i="13"/>
  <c r="D97" i="13"/>
  <c r="G96" i="13"/>
  <c r="D96" i="13"/>
  <c r="G95" i="13"/>
  <c r="D95" i="13"/>
  <c r="G94" i="13"/>
  <c r="D94" i="13"/>
  <c r="G93" i="13"/>
  <c r="D93" i="13"/>
  <c r="G92" i="13"/>
  <c r="D92" i="13"/>
  <c r="G91" i="13"/>
  <c r="D91" i="13"/>
  <c r="G90" i="13"/>
  <c r="D90" i="13"/>
  <c r="G89" i="13"/>
  <c r="D89" i="13"/>
  <c r="I88" i="13"/>
  <c r="G88" i="13" s="1"/>
  <c r="E88" i="13"/>
  <c r="D88" i="13" s="1"/>
  <c r="C88" i="13"/>
  <c r="D86" i="13"/>
  <c r="I85" i="13"/>
  <c r="E85" i="13"/>
  <c r="D85" i="13" s="1"/>
  <c r="G83" i="13"/>
  <c r="D83" i="13"/>
  <c r="G82" i="13"/>
  <c r="D82" i="13"/>
  <c r="G81" i="13"/>
  <c r="D81" i="13"/>
  <c r="G80" i="13"/>
  <c r="D80" i="13"/>
  <c r="G79" i="13"/>
  <c r="D79" i="13"/>
  <c r="G78" i="13"/>
  <c r="D78" i="13"/>
  <c r="G77" i="13"/>
  <c r="D77" i="13"/>
  <c r="G76" i="13"/>
  <c r="D76" i="13"/>
  <c r="I75" i="13"/>
  <c r="G75" i="13" s="1"/>
  <c r="E75" i="13"/>
  <c r="D75" i="13" s="1"/>
  <c r="C75" i="13"/>
  <c r="G74" i="13"/>
  <c r="D74" i="13"/>
  <c r="G73" i="13"/>
  <c r="D73" i="13"/>
  <c r="G72" i="13"/>
  <c r="D72" i="13"/>
  <c r="G71" i="13"/>
  <c r="D71" i="13"/>
  <c r="G70" i="13"/>
  <c r="D70" i="13"/>
  <c r="G69" i="13"/>
  <c r="D69" i="13"/>
  <c r="G68" i="13"/>
  <c r="D68" i="13"/>
  <c r="G67" i="13"/>
  <c r="D67" i="13"/>
  <c r="G66" i="13"/>
  <c r="D66" i="13"/>
  <c r="G65" i="13"/>
  <c r="D65" i="13"/>
  <c r="G64" i="13"/>
  <c r="D64" i="13"/>
  <c r="G63" i="13"/>
  <c r="D63" i="13"/>
  <c r="G62" i="13"/>
  <c r="D62" i="13"/>
  <c r="G61" i="13"/>
  <c r="D61" i="13"/>
  <c r="G60" i="13"/>
  <c r="D60" i="13"/>
  <c r="G59" i="13"/>
  <c r="D59" i="13"/>
  <c r="G58" i="13"/>
  <c r="D58" i="13"/>
  <c r="G57" i="13"/>
  <c r="D57" i="13"/>
  <c r="G56" i="13"/>
  <c r="D56" i="13"/>
  <c r="G55" i="13"/>
  <c r="D55" i="13"/>
  <c r="G54" i="13"/>
  <c r="D54" i="13"/>
  <c r="I53" i="13"/>
  <c r="G53" i="13" s="1"/>
  <c r="E53" i="13"/>
  <c r="D53" i="13" s="1"/>
  <c r="C53" i="13"/>
  <c r="G51" i="13"/>
  <c r="D51" i="13"/>
  <c r="G50" i="13"/>
  <c r="D50" i="13"/>
  <c r="G49" i="13"/>
  <c r="D49" i="13"/>
  <c r="G48" i="13"/>
  <c r="D48" i="13"/>
  <c r="G47" i="13"/>
  <c r="D47" i="13"/>
  <c r="G46" i="13"/>
  <c r="D46" i="13"/>
  <c r="G45" i="13"/>
  <c r="D45" i="13"/>
  <c r="G44" i="13"/>
  <c r="D44" i="13"/>
  <c r="G27" i="13"/>
  <c r="D27" i="13"/>
  <c r="G26" i="13"/>
  <c r="D26" i="13"/>
  <c r="G25" i="13"/>
  <c r="D25" i="13"/>
  <c r="G24" i="13"/>
  <c r="D24" i="13"/>
  <c r="G23" i="13"/>
  <c r="D23" i="13"/>
  <c r="G22" i="13"/>
  <c r="D22" i="13"/>
  <c r="G21" i="13"/>
  <c r="D21" i="13"/>
  <c r="G20" i="13"/>
  <c r="D20" i="13"/>
  <c r="S13" i="11"/>
  <c r="P13" i="11"/>
  <c r="O13" i="11" s="1"/>
  <c r="N13" i="11"/>
  <c r="K13" i="11"/>
  <c r="S12" i="11"/>
  <c r="R12" i="11"/>
  <c r="P12" i="11" s="1"/>
  <c r="N12" i="11"/>
  <c r="M12" i="11"/>
  <c r="K12" i="11" s="1"/>
  <c r="S11" i="11"/>
  <c r="R11" i="11"/>
  <c r="P11" i="11" s="1"/>
  <c r="N11" i="11"/>
  <c r="M11" i="11"/>
  <c r="K11" i="11" s="1"/>
  <c r="Q10" i="11"/>
  <c r="L10" i="11"/>
  <c r="E10" i="10"/>
  <c r="D10" i="10"/>
  <c r="D14" i="10"/>
  <c r="O9" i="10"/>
  <c r="L9" i="10"/>
  <c r="P14" i="10"/>
  <c r="T25" i="10"/>
  <c r="E25" i="10" s="1"/>
  <c r="Q25" i="10"/>
  <c r="T24" i="10"/>
  <c r="E24" i="10" s="1"/>
  <c r="Q24" i="10"/>
  <c r="D24" i="10" s="1"/>
  <c r="T23" i="10"/>
  <c r="E23" i="10" s="1"/>
  <c r="Q23" i="10"/>
  <c r="D23" i="10" s="1"/>
  <c r="T22" i="10"/>
  <c r="E22" i="10" s="1"/>
  <c r="Q22" i="10"/>
  <c r="D22" i="10" s="1"/>
  <c r="T21" i="10"/>
  <c r="E21" i="10" s="1"/>
  <c r="Q21" i="10"/>
  <c r="T20" i="10"/>
  <c r="E20" i="10" s="1"/>
  <c r="Q20" i="10"/>
  <c r="D20" i="10" s="1"/>
  <c r="T19" i="10"/>
  <c r="E19" i="10" s="1"/>
  <c r="Q19" i="10"/>
  <c r="D19" i="10" s="1"/>
  <c r="T18" i="10"/>
  <c r="Q18" i="10"/>
  <c r="D18" i="10" s="1"/>
  <c r="T17" i="10"/>
  <c r="Q17" i="10"/>
  <c r="D17" i="10" s="1"/>
  <c r="T16" i="10"/>
  <c r="Q16" i="10"/>
  <c r="T15" i="10"/>
  <c r="Q15" i="10"/>
  <c r="D15" i="10" s="1"/>
  <c r="J13" i="10"/>
  <c r="J8" i="10" s="1"/>
  <c r="K13" i="10"/>
  <c r="L13" i="10"/>
  <c r="O13" i="10"/>
  <c r="BD25" i="10"/>
  <c r="BB25" i="10" s="1"/>
  <c r="AY25" i="10"/>
  <c r="AW25" i="10"/>
  <c r="AS25" i="10"/>
  <c r="AP25" i="10"/>
  <c r="AO25" i="10"/>
  <c r="AN25" i="10"/>
  <c r="AJ25" i="10"/>
  <c r="AG25" i="10"/>
  <c r="AF25" i="10"/>
  <c r="AE25" i="10"/>
  <c r="AB25" i="10"/>
  <c r="Z25" i="10"/>
  <c r="Y25" i="10"/>
  <c r="F25" i="10"/>
  <c r="D25" i="10"/>
  <c r="BD24" i="10"/>
  <c r="BB24" i="10" s="1"/>
  <c r="AY24" i="10"/>
  <c r="AW24" i="10"/>
  <c r="AS24" i="10"/>
  <c r="AP24" i="10"/>
  <c r="AO24" i="10"/>
  <c r="AN24" i="10"/>
  <c r="AJ24" i="10"/>
  <c r="AG24" i="10"/>
  <c r="AF24" i="10"/>
  <c r="AE24" i="10"/>
  <c r="AB24" i="10"/>
  <c r="Z24" i="10"/>
  <c r="Y24" i="10"/>
  <c r="F24" i="10"/>
  <c r="BD23" i="10"/>
  <c r="BB23" i="10" s="1"/>
  <c r="AY23" i="10"/>
  <c r="AW23" i="10"/>
  <c r="AS23" i="10"/>
  <c r="AP23" i="10"/>
  <c r="AO23" i="10"/>
  <c r="AN23" i="10"/>
  <c r="AJ23" i="10"/>
  <c r="AG23" i="10"/>
  <c r="AF23" i="10"/>
  <c r="AE23" i="10"/>
  <c r="AB23" i="10"/>
  <c r="Z23" i="10"/>
  <c r="Y23" i="10"/>
  <c r="F23" i="10"/>
  <c r="BD22" i="10"/>
  <c r="AX22" i="10" s="1"/>
  <c r="AY22" i="10"/>
  <c r="AW22" i="10"/>
  <c r="AS22" i="10"/>
  <c r="AP22" i="10"/>
  <c r="AO22" i="10"/>
  <c r="AN22" i="10"/>
  <c r="AJ22" i="10"/>
  <c r="AG22" i="10"/>
  <c r="AF22" i="10"/>
  <c r="AE22" i="10"/>
  <c r="AB22" i="10"/>
  <c r="Z22" i="10"/>
  <c r="Y22" i="10"/>
  <c r="F22" i="10"/>
  <c r="BD21" i="10"/>
  <c r="BB21" i="10" s="1"/>
  <c r="AY21" i="10"/>
  <c r="AW21" i="10"/>
  <c r="AS21" i="10"/>
  <c r="AP21" i="10"/>
  <c r="AO21" i="10"/>
  <c r="AN21" i="10"/>
  <c r="AJ21" i="10"/>
  <c r="AG21" i="10"/>
  <c r="AF21" i="10"/>
  <c r="AE21" i="10"/>
  <c r="AB21" i="10"/>
  <c r="Z21" i="10"/>
  <c r="Y21" i="10"/>
  <c r="F21" i="10"/>
  <c r="BD20" i="10"/>
  <c r="AC20" i="10" s="1"/>
  <c r="AY20" i="10"/>
  <c r="AW20" i="10"/>
  <c r="AS20" i="10"/>
  <c r="AP20" i="10"/>
  <c r="AO20" i="10"/>
  <c r="AN20" i="10"/>
  <c r="AJ20" i="10"/>
  <c r="AG20" i="10"/>
  <c r="AF20" i="10"/>
  <c r="AE20" i="10"/>
  <c r="AB20" i="10"/>
  <c r="Z20" i="10"/>
  <c r="Y20" i="10"/>
  <c r="F20" i="10"/>
  <c r="BD19" i="10"/>
  <c r="BB19" i="10" s="1"/>
  <c r="AY19" i="10"/>
  <c r="AW19" i="10"/>
  <c r="AS19" i="10"/>
  <c r="AP19" i="10"/>
  <c r="AO19" i="10"/>
  <c r="AN19" i="10"/>
  <c r="AJ19" i="10"/>
  <c r="AG19" i="10"/>
  <c r="AF19" i="10"/>
  <c r="AE19" i="10"/>
  <c r="AB19" i="10"/>
  <c r="Z19" i="10"/>
  <c r="Y19" i="10"/>
  <c r="F19" i="10"/>
  <c r="BD18" i="10"/>
  <c r="AC18" i="10" s="1"/>
  <c r="BC18" i="10"/>
  <c r="AW18" i="10" s="1"/>
  <c r="AY18" i="10"/>
  <c r="AS18" i="10"/>
  <c r="AP18" i="10"/>
  <c r="AO18" i="10"/>
  <c r="AN18" i="10"/>
  <c r="AJ18" i="10"/>
  <c r="AG18" i="10"/>
  <c r="AF18" i="10"/>
  <c r="AE18" i="10"/>
  <c r="Z18" i="10"/>
  <c r="Y18" i="10"/>
  <c r="F18" i="10"/>
  <c r="BD17" i="10"/>
  <c r="AX17" i="10" s="1"/>
  <c r="BC17" i="10"/>
  <c r="AW17" i="10" s="1"/>
  <c r="AY17" i="10"/>
  <c r="AS17" i="10"/>
  <c r="AP17" i="10"/>
  <c r="AO17" i="10"/>
  <c r="AN17" i="10"/>
  <c r="AJ17" i="10"/>
  <c r="AG17" i="10"/>
  <c r="AF17" i="10"/>
  <c r="AE17" i="10"/>
  <c r="Z17" i="10"/>
  <c r="Y17" i="10"/>
  <c r="F17" i="10"/>
  <c r="BD16" i="10"/>
  <c r="AC16" i="10" s="1"/>
  <c r="BC16" i="10"/>
  <c r="AW16" i="10" s="1"/>
  <c r="AY16" i="10"/>
  <c r="AS16" i="10"/>
  <c r="AP16" i="10"/>
  <c r="AO16" i="10"/>
  <c r="AN16" i="10"/>
  <c r="AJ16" i="10"/>
  <c r="AG16" i="10"/>
  <c r="AF16" i="10"/>
  <c r="AE16" i="10"/>
  <c r="Z16" i="10"/>
  <c r="Y16" i="10"/>
  <c r="F16" i="10"/>
  <c r="BD15" i="10"/>
  <c r="AC15" i="10" s="1"/>
  <c r="BC15" i="10"/>
  <c r="AY15" i="10"/>
  <c r="AS15" i="10"/>
  <c r="AP15" i="10"/>
  <c r="AO15" i="10"/>
  <c r="AN15" i="10"/>
  <c r="AJ15" i="10"/>
  <c r="AG15" i="10"/>
  <c r="AF15" i="10"/>
  <c r="AE15" i="10"/>
  <c r="Z15" i="10"/>
  <c r="Y15" i="10"/>
  <c r="F15" i="10"/>
  <c r="BD14" i="10"/>
  <c r="AX14" i="10" s="1"/>
  <c r="BC14" i="10"/>
  <c r="AW14" i="10" s="1"/>
  <c r="AY14" i="10"/>
  <c r="AS14" i="10"/>
  <c r="AP14" i="10"/>
  <c r="AO14" i="10"/>
  <c r="AN14" i="10"/>
  <c r="AJ14" i="10"/>
  <c r="AG14" i="10"/>
  <c r="AF14" i="10"/>
  <c r="AE14" i="10"/>
  <c r="Z14" i="10"/>
  <c r="Y14" i="10"/>
  <c r="F14" i="10"/>
  <c r="E14" i="10"/>
  <c r="BA13" i="10"/>
  <c r="BA8" i="10" s="1"/>
  <c r="AZ13" i="10"/>
  <c r="AZ8" i="10" s="1"/>
  <c r="AU13" i="10"/>
  <c r="AU8" i="10" s="1"/>
  <c r="AT13" i="10"/>
  <c r="AT8" i="10" s="1"/>
  <c r="AR13" i="10"/>
  <c r="AR8" i="10" s="1"/>
  <c r="AQ13" i="10"/>
  <c r="AQ8" i="10" s="1"/>
  <c r="AL13" i="10"/>
  <c r="AL8" i="10" s="1"/>
  <c r="AK13" i="10"/>
  <c r="AK8" i="10" s="1"/>
  <c r="AI13" i="10"/>
  <c r="AI8" i="10" s="1"/>
  <c r="AH13" i="10"/>
  <c r="AH8" i="10" s="1"/>
  <c r="G10" i="21" l="1"/>
  <c r="C12" i="21"/>
  <c r="C10" i="21" s="1"/>
  <c r="C43" i="13"/>
  <c r="C69" i="20"/>
  <c r="D59" i="19"/>
  <c r="C63" i="20"/>
  <c r="D53" i="19"/>
  <c r="C86" i="13"/>
  <c r="C85" i="13" s="1"/>
  <c r="C160" i="20"/>
  <c r="D150" i="19"/>
  <c r="C150" i="19" s="1"/>
  <c r="C62" i="20"/>
  <c r="D52" i="19"/>
  <c r="D57" i="19"/>
  <c r="C67" i="20"/>
  <c r="C72" i="20"/>
  <c r="D62" i="19"/>
  <c r="C68" i="20"/>
  <c r="D58" i="19"/>
  <c r="D64" i="19"/>
  <c r="C74" i="20"/>
  <c r="C159" i="20"/>
  <c r="D149" i="19"/>
  <c r="C149" i="19" s="1"/>
  <c r="C71" i="20"/>
  <c r="D61" i="19"/>
  <c r="D56" i="19"/>
  <c r="C66" i="20"/>
  <c r="D55" i="19"/>
  <c r="C65" i="20"/>
  <c r="D60" i="19"/>
  <c r="C70" i="20"/>
  <c r="C42" i="13"/>
  <c r="D63" i="19"/>
  <c r="C73" i="20"/>
  <c r="J13" i="11"/>
  <c r="I13" i="11" s="1"/>
  <c r="D17" i="12"/>
  <c r="D9" i="12" s="1"/>
  <c r="C152" i="13"/>
  <c r="C218" i="13"/>
  <c r="C217" i="13" s="1"/>
  <c r="E216" i="13"/>
  <c r="I216" i="13"/>
  <c r="G216" i="13" s="1"/>
  <c r="O8" i="10"/>
  <c r="BG7" i="14"/>
  <c r="BH66" i="14"/>
  <c r="AD25" i="10"/>
  <c r="K9" i="10"/>
  <c r="K8" i="10" s="1"/>
  <c r="L8" i="10"/>
  <c r="AN88" i="14"/>
  <c r="AO87" i="14"/>
  <c r="AO83" i="14"/>
  <c r="AO82" i="14" s="1"/>
  <c r="AO66" i="14" s="1"/>
  <c r="BH69" i="14" s="1"/>
  <c r="AN87" i="14"/>
  <c r="AN82" i="14" s="1"/>
  <c r="AN66" i="14" s="1"/>
  <c r="AC21" i="10"/>
  <c r="W21" i="10" s="1"/>
  <c r="AC22" i="10"/>
  <c r="W22" i="10" s="1"/>
  <c r="C10" i="10"/>
  <c r="AA21" i="10"/>
  <c r="AC14" i="10"/>
  <c r="X18" i="10"/>
  <c r="AX21" i="10"/>
  <c r="AV21" i="10" s="1"/>
  <c r="AM14" i="10"/>
  <c r="AD16" i="10"/>
  <c r="AV22" i="10"/>
  <c r="V23" i="10"/>
  <c r="AC19" i="10"/>
  <c r="W19" i="10" s="1"/>
  <c r="D9" i="10"/>
  <c r="E9" i="10"/>
  <c r="AM20" i="10"/>
  <c r="F13" i="10"/>
  <c r="F8" i="10" s="1"/>
  <c r="AE13" i="10"/>
  <c r="AE8" i="10" s="1"/>
  <c r="AN13" i="10"/>
  <c r="AN8" i="10" s="1"/>
  <c r="V22" i="10"/>
  <c r="BB22" i="10"/>
  <c r="AA22" i="10" s="1"/>
  <c r="P21" i="10"/>
  <c r="P25" i="10"/>
  <c r="O12" i="11"/>
  <c r="M10" i="11"/>
  <c r="S10" i="11"/>
  <c r="J12" i="11"/>
  <c r="E10" i="14"/>
  <c r="U10" i="14"/>
  <c r="AD10" i="14"/>
  <c r="AH10" i="14"/>
  <c r="AZ11" i="14"/>
  <c r="AI10" i="14"/>
  <c r="Z10" i="14"/>
  <c r="J10" i="14"/>
  <c r="R10" i="14"/>
  <c r="AG10" i="14"/>
  <c r="L10" i="14"/>
  <c r="BB43" i="14"/>
  <c r="H10" i="14"/>
  <c r="D10" i="14"/>
  <c r="T10" i="14"/>
  <c r="P10" i="14"/>
  <c r="X10" i="14"/>
  <c r="AB10" i="14"/>
  <c r="AK10" i="14"/>
  <c r="AJ10" i="14"/>
  <c r="BC62" i="14"/>
  <c r="BC44" i="14"/>
  <c r="Q10" i="14"/>
  <c r="AC10" i="14"/>
  <c r="BB12" i="14"/>
  <c r="AY44" i="14"/>
  <c r="F10" i="14"/>
  <c r="N10" i="14"/>
  <c r="V10" i="14"/>
  <c r="BB49" i="14"/>
  <c r="BB52" i="14"/>
  <c r="M10" i="14"/>
  <c r="Y10" i="14"/>
  <c r="I10" i="14"/>
  <c r="BB46" i="14"/>
  <c r="AY59" i="14"/>
  <c r="BB59" i="14" s="1"/>
  <c r="AY62" i="14"/>
  <c r="BB62" i="14" s="1"/>
  <c r="W43" i="14"/>
  <c r="W12" i="14" s="1"/>
  <c r="W10" i="14" s="1"/>
  <c r="G10" i="14"/>
  <c r="K10" i="14"/>
  <c r="O10" i="14"/>
  <c r="S10" i="14"/>
  <c r="AA10" i="14"/>
  <c r="AE10" i="14"/>
  <c r="BC48" i="14"/>
  <c r="BC51" i="14"/>
  <c r="AY51" i="14"/>
  <c r="BB51" i="14" s="1"/>
  <c r="BB56" i="14"/>
  <c r="BB60" i="14"/>
  <c r="BB64" i="14"/>
  <c r="BA11" i="14"/>
  <c r="AY84" i="14"/>
  <c r="BB48" i="14"/>
  <c r="AP11" i="14"/>
  <c r="K44" i="14"/>
  <c r="D44" i="14" s="1"/>
  <c r="AN44" i="14"/>
  <c r="E84" i="13"/>
  <c r="D84" i="13" s="1"/>
  <c r="I84" i="13"/>
  <c r="C36" i="13"/>
  <c r="C38" i="13"/>
  <c r="C40" i="13"/>
  <c r="C37" i="13"/>
  <c r="C41" i="13"/>
  <c r="C34" i="13"/>
  <c r="C39" i="13"/>
  <c r="C35" i="13"/>
  <c r="I52" i="13"/>
  <c r="G52" i="13" s="1"/>
  <c r="C25" i="13"/>
  <c r="C21" i="13"/>
  <c r="C23" i="13"/>
  <c r="E87" i="13"/>
  <c r="D87" i="13" s="1"/>
  <c r="C20" i="13"/>
  <c r="C26" i="13"/>
  <c r="E52" i="13"/>
  <c r="D52" i="13" s="1"/>
  <c r="I152" i="13"/>
  <c r="G152" i="13" s="1"/>
  <c r="C119" i="13"/>
  <c r="C22" i="13"/>
  <c r="C24" i="13"/>
  <c r="E184" i="13"/>
  <c r="D184" i="13" s="1"/>
  <c r="E119" i="13"/>
  <c r="D119" i="13" s="1"/>
  <c r="C158" i="20" s="1"/>
  <c r="E152" i="13"/>
  <c r="C87" i="13"/>
  <c r="I119" i="13"/>
  <c r="G119" i="13" s="1"/>
  <c r="C184" i="13"/>
  <c r="I87" i="13"/>
  <c r="G87" i="13" s="1"/>
  <c r="I184" i="13"/>
  <c r="G9" i="12"/>
  <c r="E9" i="12" s="1"/>
  <c r="C10" i="11"/>
  <c r="D10" i="11"/>
  <c r="J11" i="11"/>
  <c r="K10" i="11"/>
  <c r="P10" i="11"/>
  <c r="O11" i="11"/>
  <c r="O10" i="11" s="1"/>
  <c r="R10" i="11"/>
  <c r="N10" i="11"/>
  <c r="AC17" i="10"/>
  <c r="W17" i="10" s="1"/>
  <c r="W20" i="10"/>
  <c r="AC23" i="10"/>
  <c r="W23" i="10" s="1"/>
  <c r="AD23" i="10"/>
  <c r="W15" i="10"/>
  <c r="V19" i="10"/>
  <c r="D21" i="10"/>
  <c r="C21" i="10" s="1"/>
  <c r="V24" i="10"/>
  <c r="AX24" i="10"/>
  <c r="AV24" i="10" s="1"/>
  <c r="AA25" i="10"/>
  <c r="X16" i="10"/>
  <c r="AV17" i="10"/>
  <c r="AD18" i="10"/>
  <c r="AX19" i="10"/>
  <c r="AV19" i="10" s="1"/>
  <c r="X22" i="10"/>
  <c r="X24" i="10"/>
  <c r="V25" i="10"/>
  <c r="P16" i="10"/>
  <c r="P22" i="10"/>
  <c r="P18" i="10"/>
  <c r="AF13" i="10"/>
  <c r="AF8" i="10" s="1"/>
  <c r="AD15" i="10"/>
  <c r="AM15" i="10"/>
  <c r="BB15" i="10"/>
  <c r="AA15" i="10" s="1"/>
  <c r="AM17" i="10"/>
  <c r="AX18" i="10"/>
  <c r="AV18" i="10" s="1"/>
  <c r="AM19" i="10"/>
  <c r="V21" i="10"/>
  <c r="AD21" i="10"/>
  <c r="AM21" i="10"/>
  <c r="X23" i="10"/>
  <c r="AM24" i="10"/>
  <c r="AX25" i="10"/>
  <c r="AV25" i="10" s="1"/>
  <c r="P17" i="10"/>
  <c r="W18" i="10"/>
  <c r="AM18" i="10"/>
  <c r="X19" i="10"/>
  <c r="AX23" i="10"/>
  <c r="AV23" i="10" s="1"/>
  <c r="AC24" i="10"/>
  <c r="W24" i="10" s="1"/>
  <c r="AA24" i="10"/>
  <c r="AC25" i="10"/>
  <c r="W25" i="10" s="1"/>
  <c r="AM25" i="10"/>
  <c r="P24" i="10"/>
  <c r="P20" i="10"/>
  <c r="AX15" i="10"/>
  <c r="BB18" i="10"/>
  <c r="AA18" i="10" s="1"/>
  <c r="AM22" i="10"/>
  <c r="AM23" i="10"/>
  <c r="X25" i="10"/>
  <c r="P23" i="10"/>
  <c r="P19" i="10"/>
  <c r="P15" i="10"/>
  <c r="C23" i="10"/>
  <c r="C22" i="10"/>
  <c r="C19" i="10"/>
  <c r="T13" i="10"/>
  <c r="T8" i="10" s="1"/>
  <c r="Q13" i="10"/>
  <c r="Q8" i="10" s="1"/>
  <c r="D16" i="10"/>
  <c r="E15" i="10"/>
  <c r="C15" i="10" s="1"/>
  <c r="C24" i="10"/>
  <c r="C25" i="10"/>
  <c r="AD24" i="10"/>
  <c r="AA23" i="10"/>
  <c r="AD22" i="10"/>
  <c r="AO13" i="10"/>
  <c r="AO8" i="10" s="1"/>
  <c r="AY13" i="10"/>
  <c r="AY8" i="10" s="1"/>
  <c r="AS13" i="10"/>
  <c r="AS8" i="10" s="1"/>
  <c r="E16" i="10"/>
  <c r="E17" i="10"/>
  <c r="C17" i="10" s="1"/>
  <c r="AA19" i="10"/>
  <c r="X15" i="10"/>
  <c r="AW15" i="10"/>
  <c r="BB16" i="10"/>
  <c r="AA16" i="10" s="1"/>
  <c r="AD17" i="10"/>
  <c r="AB18" i="10"/>
  <c r="V18" i="10" s="1"/>
  <c r="AD19" i="10"/>
  <c r="AD20" i="10"/>
  <c r="AV14" i="10"/>
  <c r="AJ13" i="10"/>
  <c r="AJ8" i="10" s="1"/>
  <c r="X14" i="10"/>
  <c r="Y13" i="10"/>
  <c r="Y8" i="10" s="1"/>
  <c r="X20" i="10"/>
  <c r="V20" i="10"/>
  <c r="U20" i="10" s="1"/>
  <c r="BB14" i="10"/>
  <c r="AB14" i="10"/>
  <c r="X17" i="10"/>
  <c r="BB20" i="10"/>
  <c r="AA20" i="10" s="1"/>
  <c r="AX20" i="10"/>
  <c r="AV20" i="10" s="1"/>
  <c r="BC13" i="10"/>
  <c r="BC8" i="10" s="1"/>
  <c r="BE14" i="10" s="1"/>
  <c r="AG13" i="10"/>
  <c r="AG8" i="10" s="1"/>
  <c r="AD14" i="10"/>
  <c r="AX16" i="10"/>
  <c r="E18" i="10"/>
  <c r="C14" i="10"/>
  <c r="W14" i="10"/>
  <c r="Z13" i="10"/>
  <c r="Z8" i="10" s="1"/>
  <c r="W16" i="10"/>
  <c r="AP13" i="10"/>
  <c r="AP8" i="10" s="1"/>
  <c r="AM16" i="10"/>
  <c r="BB17" i="10"/>
  <c r="AA17" i="10" s="1"/>
  <c r="AB17" i="10"/>
  <c r="V17" i="10" s="1"/>
  <c r="C20" i="10"/>
  <c r="X21" i="10"/>
  <c r="BD13" i="10"/>
  <c r="AB15" i="10"/>
  <c r="V15" i="10" s="1"/>
  <c r="AB16" i="10"/>
  <c r="V16" i="10" s="1"/>
  <c r="C9" i="12" l="1"/>
  <c r="D148" i="19"/>
  <c r="C157" i="20"/>
  <c r="C156" i="20" s="1"/>
  <c r="C60" i="20"/>
  <c r="G84" i="13"/>
  <c r="C84" i="13" s="1"/>
  <c r="I12" i="13"/>
  <c r="G12" i="13" s="1"/>
  <c r="C60" i="19"/>
  <c r="D23" i="19"/>
  <c r="C23" i="19" s="1"/>
  <c r="C16" i="20"/>
  <c r="C63" i="19"/>
  <c r="C19" i="20"/>
  <c r="D26" i="19"/>
  <c r="C26" i="19" s="1"/>
  <c r="C64" i="20"/>
  <c r="C59" i="20" s="1"/>
  <c r="C61" i="19"/>
  <c r="C17" i="20"/>
  <c r="D24" i="19"/>
  <c r="C24" i="19" s="1"/>
  <c r="C148" i="19"/>
  <c r="D147" i="19"/>
  <c r="C58" i="19"/>
  <c r="D21" i="19"/>
  <c r="C21" i="19" s="1"/>
  <c r="C14" i="20"/>
  <c r="C151" i="13"/>
  <c r="C55" i="19"/>
  <c r="C11" i="20"/>
  <c r="D54" i="19"/>
  <c r="D16" i="19"/>
  <c r="C57" i="19"/>
  <c r="D19" i="19"/>
  <c r="C19" i="19" s="1"/>
  <c r="C13" i="20"/>
  <c r="C59" i="19"/>
  <c r="C15" i="20"/>
  <c r="D22" i="19"/>
  <c r="C22" i="19" s="1"/>
  <c r="C62" i="19"/>
  <c r="C18" i="20"/>
  <c r="D25" i="19"/>
  <c r="C25" i="19" s="1"/>
  <c r="D12" i="19"/>
  <c r="D50" i="19"/>
  <c r="C52" i="19"/>
  <c r="C56" i="19"/>
  <c r="D18" i="19"/>
  <c r="C18" i="19" s="1"/>
  <c r="C12" i="20"/>
  <c r="C64" i="19"/>
  <c r="C20" i="20"/>
  <c r="D27" i="19"/>
  <c r="C27" i="19" s="1"/>
  <c r="D13" i="19"/>
  <c r="C13" i="19" s="1"/>
  <c r="C53" i="19"/>
  <c r="I12" i="11"/>
  <c r="D216" i="13"/>
  <c r="C216" i="13" s="1"/>
  <c r="E12" i="13"/>
  <c r="D12" i="13" s="1"/>
  <c r="C12" i="13" s="1"/>
  <c r="AV15" i="10"/>
  <c r="U22" i="10"/>
  <c r="U23" i="10"/>
  <c r="C9" i="10"/>
  <c r="U21" i="10"/>
  <c r="AW13" i="10"/>
  <c r="AW8" i="10" s="1"/>
  <c r="U18" i="10"/>
  <c r="D13" i="10"/>
  <c r="D8" i="10" s="1"/>
  <c r="U24" i="10"/>
  <c r="U25" i="10"/>
  <c r="U19" i="10"/>
  <c r="C16" i="10"/>
  <c r="BD10" i="14"/>
  <c r="AY11" i="14"/>
  <c r="AZ10" i="14"/>
  <c r="AP10" i="14"/>
  <c r="AQ10" i="14"/>
  <c r="BA10" i="14"/>
  <c r="BC11" i="14"/>
  <c r="BB44" i="14"/>
  <c r="BB11" i="14" s="1"/>
  <c r="AN11" i="14"/>
  <c r="AO11" i="14"/>
  <c r="D152" i="13"/>
  <c r="E151" i="13"/>
  <c r="D151" i="13" s="1"/>
  <c r="G184" i="13"/>
  <c r="I151" i="13"/>
  <c r="G151" i="13" s="1"/>
  <c r="I11" i="11"/>
  <c r="J10" i="11"/>
  <c r="I10" i="11" s="1"/>
  <c r="P13" i="10"/>
  <c r="P8" i="10" s="1"/>
  <c r="AC13" i="10"/>
  <c r="U15" i="10"/>
  <c r="U17" i="10"/>
  <c r="AM13" i="10"/>
  <c r="AM8" i="10" s="1"/>
  <c r="E13" i="10"/>
  <c r="E8" i="10" s="1"/>
  <c r="AX13" i="10"/>
  <c r="AX8" i="10" s="1"/>
  <c r="AD13" i="10"/>
  <c r="AD8" i="10" s="1"/>
  <c r="U16" i="10"/>
  <c r="W13" i="10"/>
  <c r="W8" i="10" s="1"/>
  <c r="BD8" i="10"/>
  <c r="C18" i="10"/>
  <c r="X13" i="10"/>
  <c r="X8" i="10" s="1"/>
  <c r="AC8" i="10"/>
  <c r="AB13" i="10"/>
  <c r="AB8" i="10" s="1"/>
  <c r="AV16" i="10"/>
  <c r="AV13" i="10" s="1"/>
  <c r="BB13" i="10"/>
  <c r="AA14" i="10"/>
  <c r="AA13" i="10" s="1"/>
  <c r="AA8" i="10" s="1"/>
  <c r="V14" i="10"/>
  <c r="C9" i="20" l="1"/>
  <c r="D49" i="19"/>
  <c r="C49" i="19" s="1"/>
  <c r="C50" i="19"/>
  <c r="C15" i="19"/>
  <c r="C12" i="19"/>
  <c r="D10" i="19"/>
  <c r="C10" i="20"/>
  <c r="C54" i="19"/>
  <c r="C16" i="19"/>
  <c r="D15" i="19"/>
  <c r="D146" i="19"/>
  <c r="C146" i="19" s="1"/>
  <c r="C24" i="20"/>
  <c r="C23" i="20" s="1"/>
  <c r="C147" i="19"/>
  <c r="BC10" i="14"/>
  <c r="C13" i="10"/>
  <c r="C8" i="10" s="1"/>
  <c r="BB10" i="14"/>
  <c r="AY10" i="14"/>
  <c r="AV8" i="10"/>
  <c r="V13" i="10"/>
  <c r="V8" i="10" s="1"/>
  <c r="U14" i="10"/>
  <c r="U13" i="10" s="1"/>
  <c r="U8" i="10" s="1"/>
  <c r="BB8" i="10"/>
  <c r="D9" i="19" l="1"/>
  <c r="C9" i="19" s="1"/>
  <c r="C10" i="19"/>
  <c r="C8" i="20"/>
  <c r="C7" i="20" s="1"/>
  <c r="AN10" i="14"/>
  <c r="E18" i="9"/>
  <c r="D18" i="9" s="1"/>
  <c r="L17" i="9"/>
  <c r="L15" i="9" s="1"/>
  <c r="J17" i="9"/>
  <c r="M17" i="9" s="1"/>
  <c r="M15" i="9" s="1"/>
  <c r="I17" i="9"/>
  <c r="I15" i="9" s="1"/>
  <c r="H17" i="9"/>
  <c r="G17" i="9"/>
  <c r="F17" i="9"/>
  <c r="E17" i="9"/>
  <c r="E16" i="9"/>
  <c r="D16" i="9"/>
  <c r="J15" i="9"/>
  <c r="G15" i="9"/>
  <c r="F15" i="9"/>
  <c r="E15" i="9"/>
  <c r="M11" i="9"/>
  <c r="L11" i="9"/>
  <c r="J11" i="9"/>
  <c r="D11" i="9"/>
  <c r="K10" i="9"/>
  <c r="D10" i="9" s="1"/>
  <c r="H10" i="9"/>
  <c r="F10" i="9"/>
  <c r="L9" i="9"/>
  <c r="L7" i="9" s="1"/>
  <c r="K9" i="9"/>
  <c r="J9" i="9"/>
  <c r="J7" i="9" s="1"/>
  <c r="I9" i="9"/>
  <c r="I7" i="9" s="1"/>
  <c r="H9" i="9"/>
  <c r="D9" i="9" s="1"/>
  <c r="G9" i="9"/>
  <c r="E9" i="9"/>
  <c r="F8" i="9"/>
  <c r="D8" i="9" s="1"/>
  <c r="E8" i="9"/>
  <c r="N7" i="9"/>
  <c r="M7" i="9"/>
  <c r="G7" i="9"/>
  <c r="F7" i="9"/>
  <c r="E7" i="9"/>
  <c r="D5" i="9"/>
  <c r="D7" i="9" l="1"/>
  <c r="H7" i="9"/>
  <c r="H15" i="9"/>
  <c r="K17" i="9"/>
  <c r="K7" i="9"/>
  <c r="G6" i="9" l="1"/>
  <c r="E6" i="9"/>
  <c r="N6" i="9"/>
  <c r="F6" i="9"/>
  <c r="M6" i="9"/>
  <c r="L6" i="9"/>
  <c r="I6" i="9"/>
  <c r="K6" i="9"/>
  <c r="J6" i="9"/>
  <c r="H6" i="9"/>
  <c r="N17" i="9"/>
  <c r="N15" i="9" s="1"/>
  <c r="K15" i="9"/>
  <c r="D15" i="9" s="1"/>
  <c r="G14" i="9" l="1"/>
  <c r="L14" i="9"/>
  <c r="N14" i="9"/>
  <c r="F14" i="9"/>
  <c r="M14" i="9"/>
  <c r="M5" i="9" s="1"/>
  <c r="E14" i="9"/>
  <c r="E5" i="9" s="1"/>
  <c r="K14" i="9"/>
  <c r="K5" i="9" s="1"/>
  <c r="J14" i="9"/>
  <c r="J5" i="9" s="1"/>
  <c r="I14" i="9"/>
  <c r="H14" i="9"/>
  <c r="N5" i="9"/>
  <c r="G5" i="9"/>
  <c r="L5" i="9"/>
  <c r="F5" i="9"/>
  <c r="H5" i="9"/>
  <c r="I5" i="9"/>
  <c r="D17" i="9"/>
  <c r="D19" i="8"/>
  <c r="H18" i="8"/>
  <c r="E18" i="8"/>
  <c r="G18" i="8" s="1"/>
  <c r="H17" i="8"/>
  <c r="E17" i="8"/>
  <c r="G17" i="8" s="1"/>
  <c r="H16" i="8"/>
  <c r="E16" i="8"/>
  <c r="G16" i="8" s="1"/>
  <c r="G15" i="8"/>
  <c r="E15" i="8"/>
  <c r="F15" i="8" s="1"/>
  <c r="H14" i="8"/>
  <c r="E14" i="8"/>
  <c r="G14" i="8" s="1"/>
  <c r="H13" i="8"/>
  <c r="G13" i="8"/>
  <c r="E13" i="8"/>
  <c r="F13" i="8" s="1"/>
  <c r="H12" i="8"/>
  <c r="E12" i="8"/>
  <c r="G12" i="8" s="1"/>
  <c r="H11" i="8"/>
  <c r="H19" i="8" s="1"/>
  <c r="G11" i="8"/>
  <c r="E11" i="8"/>
  <c r="F11" i="8" s="1"/>
  <c r="H10" i="8"/>
  <c r="E10" i="8"/>
  <c r="G10" i="8" s="1"/>
  <c r="G9" i="8"/>
  <c r="F9" i="8"/>
  <c r="E9" i="8"/>
  <c r="H8" i="8"/>
  <c r="G8" i="8"/>
  <c r="E8" i="8"/>
  <c r="E19" i="8" s="1"/>
  <c r="D19" i="7"/>
  <c r="H18" i="7"/>
  <c r="H19" i="7" s="1"/>
  <c r="G18" i="7"/>
  <c r="F18" i="7"/>
  <c r="E18" i="7"/>
  <c r="H17" i="7"/>
  <c r="G17" i="7"/>
  <c r="F17" i="7"/>
  <c r="E17" i="7"/>
  <c r="H16" i="7"/>
  <c r="G16" i="7"/>
  <c r="F16" i="7"/>
  <c r="E16" i="7"/>
  <c r="H15" i="7"/>
  <c r="G15" i="7"/>
  <c r="F15" i="7"/>
  <c r="E15" i="7"/>
  <c r="H14" i="7"/>
  <c r="G14" i="7"/>
  <c r="F14" i="7"/>
  <c r="E14" i="7"/>
  <c r="H13" i="7"/>
  <c r="G13" i="7"/>
  <c r="F13" i="7"/>
  <c r="E13" i="7"/>
  <c r="H12" i="7"/>
  <c r="G12" i="7"/>
  <c r="F12" i="7"/>
  <c r="E12" i="7"/>
  <c r="H11" i="7"/>
  <c r="G11" i="7"/>
  <c r="F11" i="7"/>
  <c r="E11" i="7"/>
  <c r="H10" i="7"/>
  <c r="G10" i="7"/>
  <c r="F10" i="7"/>
  <c r="E10" i="7"/>
  <c r="H9" i="7"/>
  <c r="G9" i="7"/>
  <c r="F9" i="7"/>
  <c r="E9" i="7"/>
  <c r="H8" i="7"/>
  <c r="G8" i="7"/>
  <c r="G19" i="7" s="1"/>
  <c r="F8" i="7"/>
  <c r="F19" i="7" s="1"/>
  <c r="E8" i="7"/>
  <c r="E19" i="7" s="1"/>
  <c r="J27" i="5"/>
  <c r="K27" i="5"/>
  <c r="L27" i="5"/>
  <c r="L25" i="5" s="1"/>
  <c r="L24" i="5" s="1"/>
  <c r="M27" i="5"/>
  <c r="M25" i="5" s="1"/>
  <c r="M24" i="5" s="1"/>
  <c r="N27" i="5"/>
  <c r="N25" i="5" s="1"/>
  <c r="N24" i="5" s="1"/>
  <c r="O27" i="5"/>
  <c r="P27" i="5"/>
  <c r="P25" i="5" s="1"/>
  <c r="Q27" i="5"/>
  <c r="Q25" i="5" s="1"/>
  <c r="I27" i="5"/>
  <c r="I66" i="5"/>
  <c r="I57" i="5"/>
  <c r="I55" i="5"/>
  <c r="I49" i="5"/>
  <c r="I45" i="5"/>
  <c r="I43" i="5"/>
  <c r="I41" i="5"/>
  <c r="I37" i="5"/>
  <c r="I28" i="5"/>
  <c r="J26" i="5"/>
  <c r="R25" i="5"/>
  <c r="O25" i="5"/>
  <c r="O24" i="5" s="1"/>
  <c r="K25" i="5"/>
  <c r="K24" i="5" s="1"/>
  <c r="J25" i="5"/>
  <c r="J24" i="5" s="1"/>
  <c r="K128" i="4"/>
  <c r="L128" i="4"/>
  <c r="M128" i="4"/>
  <c r="N128" i="4"/>
  <c r="O129" i="4"/>
  <c r="O128" i="4" s="1"/>
  <c r="P129" i="4"/>
  <c r="Q129" i="4"/>
  <c r="R129" i="4"/>
  <c r="J131" i="4"/>
  <c r="I131" i="4" s="1"/>
  <c r="J130" i="4"/>
  <c r="J128" i="4" l="1"/>
  <c r="I130" i="4"/>
  <c r="I128" i="4" s="1"/>
  <c r="G19" i="8"/>
  <c r="F16" i="8"/>
  <c r="F18" i="8"/>
  <c r="F10" i="8"/>
  <c r="F12" i="8"/>
  <c r="F14" i="8"/>
  <c r="F8" i="8"/>
  <c r="F19" i="8" s="1"/>
  <c r="F17" i="8"/>
  <c r="K126" i="4" l="1"/>
  <c r="L126" i="4"/>
  <c r="M126" i="4"/>
  <c r="N126" i="4"/>
  <c r="O126" i="4"/>
  <c r="P126" i="4"/>
  <c r="Q126" i="4"/>
  <c r="K124" i="4"/>
  <c r="L124" i="4"/>
  <c r="M124" i="4"/>
  <c r="N124" i="4"/>
  <c r="O124" i="4"/>
  <c r="P124" i="4"/>
  <c r="Q124" i="4"/>
  <c r="K120" i="4"/>
  <c r="L120" i="4"/>
  <c r="M120" i="4"/>
  <c r="N120" i="4"/>
  <c r="O120" i="4"/>
  <c r="P120" i="4"/>
  <c r="Q120" i="4"/>
  <c r="L118" i="4"/>
  <c r="M118" i="4"/>
  <c r="N118" i="4"/>
  <c r="O118" i="4"/>
  <c r="P118" i="4"/>
  <c r="P113" i="4" s="1"/>
  <c r="Q118" i="4"/>
  <c r="I118" i="4"/>
  <c r="L116" i="4"/>
  <c r="M116" i="4"/>
  <c r="N116" i="4"/>
  <c r="O116" i="4"/>
  <c r="P116" i="4"/>
  <c r="Q116" i="4"/>
  <c r="I116" i="4"/>
  <c r="K114" i="4"/>
  <c r="L114" i="4"/>
  <c r="L113" i="4" s="1"/>
  <c r="M114" i="4"/>
  <c r="M113" i="4" s="1"/>
  <c r="N114" i="4"/>
  <c r="N113" i="4" s="1"/>
  <c r="O114" i="4"/>
  <c r="O113" i="4" s="1"/>
  <c r="P114" i="4"/>
  <c r="Q114" i="4"/>
  <c r="Q113" i="4" s="1"/>
  <c r="I24" i="5"/>
  <c r="I318" i="4" l="1"/>
  <c r="I302" i="4"/>
  <c r="I290" i="4"/>
  <c r="I284" i="4"/>
  <c r="I265" i="4"/>
  <c r="I253" i="4"/>
  <c r="I248" i="4"/>
  <c r="I221" i="4"/>
  <c r="I157" i="4"/>
  <c r="I151" i="4"/>
  <c r="I134" i="4" s="1"/>
  <c r="I133" i="4" l="1"/>
  <c r="I330" i="4"/>
  <c r="L111" i="4" l="1"/>
  <c r="M111" i="4"/>
  <c r="N111" i="4"/>
  <c r="O111" i="4"/>
  <c r="P111" i="4"/>
  <c r="Q111" i="4"/>
  <c r="I111" i="4"/>
  <c r="L108" i="4"/>
  <c r="M108" i="4"/>
  <c r="N108" i="4"/>
  <c r="O108" i="4"/>
  <c r="P108" i="4"/>
  <c r="Q108" i="4"/>
  <c r="I108" i="4"/>
  <c r="L101" i="4"/>
  <c r="M101" i="4"/>
  <c r="N101" i="4"/>
  <c r="O101" i="4"/>
  <c r="P101" i="4"/>
  <c r="Q101" i="4"/>
  <c r="L97" i="4"/>
  <c r="M97" i="4"/>
  <c r="N97" i="4"/>
  <c r="O97" i="4"/>
  <c r="P97" i="4"/>
  <c r="Q97" i="4"/>
  <c r="I97" i="4"/>
  <c r="L94" i="4"/>
  <c r="M94" i="4"/>
  <c r="N94" i="4"/>
  <c r="O94" i="4"/>
  <c r="P94" i="4"/>
  <c r="Q94" i="4"/>
  <c r="I94" i="4"/>
  <c r="L84" i="4"/>
  <c r="M84" i="4"/>
  <c r="N84" i="4"/>
  <c r="O84" i="4"/>
  <c r="P84" i="4"/>
  <c r="Q84" i="4"/>
  <c r="I84" i="4"/>
  <c r="K65" i="4"/>
  <c r="L65" i="4"/>
  <c r="M65" i="4"/>
  <c r="N65" i="4"/>
  <c r="O65" i="4"/>
  <c r="P65" i="4"/>
  <c r="Q65" i="4"/>
  <c r="R65" i="4"/>
  <c r="L43" i="4"/>
  <c r="M43" i="4"/>
  <c r="N43" i="4"/>
  <c r="O43" i="4"/>
  <c r="P43" i="4"/>
  <c r="Q43" i="4"/>
  <c r="L35" i="4"/>
  <c r="M35" i="4"/>
  <c r="N35" i="4"/>
  <c r="O35" i="4"/>
  <c r="P35" i="4"/>
  <c r="Q35" i="4"/>
  <c r="I35" i="4"/>
  <c r="L24" i="4"/>
  <c r="M24" i="4"/>
  <c r="N24" i="4"/>
  <c r="O24" i="4"/>
  <c r="P24" i="4"/>
  <c r="Q24" i="4"/>
  <c r="J117" i="4"/>
  <c r="J103" i="4"/>
  <c r="J102" i="4"/>
  <c r="K102" i="4" s="1"/>
  <c r="J34" i="4"/>
  <c r="K34" i="4" s="1"/>
  <c r="J33" i="4"/>
  <c r="K33" i="4" s="1"/>
  <c r="K32" i="4"/>
  <c r="J31" i="4"/>
  <c r="K31" i="4" s="1"/>
  <c r="J30" i="4"/>
  <c r="K30" i="4" s="1"/>
  <c r="J54" i="4"/>
  <c r="K54" i="4" s="1"/>
  <c r="J55" i="4"/>
  <c r="K55" i="4" s="1"/>
  <c r="J29" i="4"/>
  <c r="K29" i="4" s="1"/>
  <c r="J28" i="4"/>
  <c r="K28" i="4" s="1"/>
  <c r="J27" i="4"/>
  <c r="K27" i="4" s="1"/>
  <c r="J26" i="4"/>
  <c r="K26" i="4" s="1"/>
  <c r="K117" i="4" l="1"/>
  <c r="K116" i="4" s="1"/>
  <c r="J116" i="4"/>
  <c r="M23" i="4"/>
  <c r="M22" i="4" s="1"/>
  <c r="L23" i="4"/>
  <c r="L22" i="4" s="1"/>
  <c r="Q23" i="4"/>
  <c r="Q22" i="4" s="1"/>
  <c r="P23" i="4"/>
  <c r="P22" i="4" s="1"/>
  <c r="O23" i="4"/>
  <c r="O22" i="4" s="1"/>
  <c r="N23" i="4"/>
  <c r="N22" i="4" s="1"/>
  <c r="J101" i="4"/>
  <c r="J60" i="4"/>
  <c r="K60" i="4" s="1"/>
  <c r="J61" i="4"/>
  <c r="K61" i="4" s="1"/>
  <c r="J62" i="4"/>
  <c r="K62" i="4" s="1"/>
  <c r="J63" i="4"/>
  <c r="K63" i="4" s="1"/>
  <c r="J112" i="4"/>
  <c r="J56" i="4"/>
  <c r="K56" i="4" s="1"/>
  <c r="J57" i="4"/>
  <c r="K57" i="4" s="1"/>
  <c r="J58" i="4"/>
  <c r="K58" i="4" s="1"/>
  <c r="J59" i="4"/>
  <c r="K59" i="4" s="1"/>
  <c r="J83" i="4"/>
  <c r="I83" i="4" s="1"/>
  <c r="J82" i="4"/>
  <c r="I82" i="4" s="1"/>
  <c r="J81" i="4"/>
  <c r="I81" i="4" s="1"/>
  <c r="J80" i="4"/>
  <c r="I80" i="4" s="1"/>
  <c r="J79" i="4"/>
  <c r="I79" i="4" s="1"/>
  <c r="J78" i="4"/>
  <c r="I78" i="4" s="1"/>
  <c r="J77" i="4"/>
  <c r="I77" i="4" s="1"/>
  <c r="J76" i="4"/>
  <c r="I76" i="4" s="1"/>
  <c r="J66" i="4"/>
  <c r="J75" i="4"/>
  <c r="I75" i="4" s="1"/>
  <c r="J74" i="4"/>
  <c r="I74" i="4" s="1"/>
  <c r="J73" i="4"/>
  <c r="I73" i="4" s="1"/>
  <c r="J67" i="4"/>
  <c r="I67" i="4" s="1"/>
  <c r="J72" i="4"/>
  <c r="I72" i="4" s="1"/>
  <c r="J71" i="4"/>
  <c r="I71" i="4" s="1"/>
  <c r="J70" i="4"/>
  <c r="I70" i="4" s="1"/>
  <c r="J69" i="4"/>
  <c r="I69" i="4" s="1"/>
  <c r="J68" i="4"/>
  <c r="I68" i="4" s="1"/>
  <c r="J119" i="4"/>
  <c r="K119" i="4" l="1"/>
  <c r="K118" i="4" s="1"/>
  <c r="J118" i="4"/>
  <c r="K113" i="4"/>
  <c r="K112" i="4"/>
  <c r="K111" i="4" s="1"/>
  <c r="J111" i="4"/>
  <c r="I66" i="4"/>
  <c r="I65" i="4" s="1"/>
  <c r="J65" i="4"/>
  <c r="J95" i="4"/>
  <c r="J96" i="4"/>
  <c r="K96" i="4" s="1"/>
  <c r="J100" i="4"/>
  <c r="J110" i="4"/>
  <c r="K110" i="4" s="1"/>
  <c r="J109" i="4"/>
  <c r="K100" i="4" l="1"/>
  <c r="K97" i="4" s="1"/>
  <c r="J97" i="4"/>
  <c r="K109" i="4"/>
  <c r="K108" i="4" s="1"/>
  <c r="J108" i="4"/>
  <c r="K95" i="4"/>
  <c r="K94" i="4" s="1"/>
  <c r="J94" i="4"/>
  <c r="J91" i="4"/>
  <c r="J92" i="4"/>
  <c r="J93" i="4"/>
  <c r="J90" i="4"/>
  <c r="J89" i="4"/>
  <c r="K89" i="4" s="1"/>
  <c r="J88" i="4"/>
  <c r="K88" i="4" s="1"/>
  <c r="J87" i="4"/>
  <c r="K87" i="4" s="1"/>
  <c r="J86" i="4"/>
  <c r="K86" i="4" s="1"/>
  <c r="J85" i="4"/>
  <c r="K85" i="4" l="1"/>
  <c r="K84" i="4" s="1"/>
  <c r="J84" i="4"/>
  <c r="L21" i="4"/>
  <c r="M21" i="4"/>
  <c r="N21" i="4"/>
  <c r="O21" i="4"/>
  <c r="P21" i="4"/>
  <c r="Q21" i="4"/>
  <c r="N14" i="4"/>
  <c r="N13" i="4" s="1"/>
  <c r="P14" i="4"/>
  <c r="P13" i="4" s="1"/>
  <c r="N12" i="4" l="1"/>
  <c r="N11" i="4" s="1"/>
  <c r="P12" i="4"/>
  <c r="P11" i="4" s="1"/>
  <c r="J42" i="4"/>
  <c r="K42" i="4" s="1"/>
  <c r="J41" i="4"/>
  <c r="K41" i="4" s="1"/>
  <c r="J40" i="4"/>
  <c r="K40" i="4" s="1"/>
  <c r="J39" i="4"/>
  <c r="K39" i="4" s="1"/>
  <c r="J38" i="4"/>
  <c r="K38" i="4" s="1"/>
  <c r="J37" i="4"/>
  <c r="K37" i="4" s="1"/>
  <c r="J53" i="4"/>
  <c r="K53" i="4" s="1"/>
  <c r="J52" i="4"/>
  <c r="K52" i="4" s="1"/>
  <c r="J51" i="4"/>
  <c r="K51" i="4" s="1"/>
  <c r="J50" i="4"/>
  <c r="J49" i="4"/>
  <c r="J47" i="4"/>
  <c r="J46" i="4"/>
  <c r="K46" i="4" s="1"/>
  <c r="J45" i="4"/>
  <c r="K45" i="4" s="1"/>
  <c r="J44" i="4"/>
  <c r="J48" i="4"/>
  <c r="J36" i="4"/>
  <c r="K103" i="4"/>
  <c r="K107" i="4"/>
  <c r="K106" i="4"/>
  <c r="K105" i="4"/>
  <c r="I104" i="4"/>
  <c r="K43" i="4" l="1"/>
  <c r="K104" i="4"/>
  <c r="K101" i="4" s="1"/>
  <c r="I101" i="4"/>
  <c r="K36" i="4"/>
  <c r="K35" i="4" s="1"/>
  <c r="J35" i="4"/>
  <c r="I18" i="4"/>
  <c r="J18" i="4" s="1"/>
  <c r="K18" i="4" s="1"/>
  <c r="I17" i="4"/>
  <c r="J17" i="4" s="1"/>
  <c r="K17" i="4" s="1"/>
  <c r="I25" i="4"/>
  <c r="I24" i="4" s="1"/>
  <c r="J25" i="4" l="1"/>
  <c r="K20" i="4"/>
  <c r="J20" i="4"/>
  <c r="I16" i="4"/>
  <c r="O11" i="5"/>
  <c r="Q11" i="5"/>
  <c r="J21" i="5"/>
  <c r="K21" i="5" s="1"/>
  <c r="I20" i="5"/>
  <c r="J20" i="5" s="1"/>
  <c r="K25" i="4" l="1"/>
  <c r="K24" i="4" s="1"/>
  <c r="K23" i="4" s="1"/>
  <c r="K22" i="4" s="1"/>
  <c r="J24" i="4"/>
  <c r="J16" i="4"/>
  <c r="K16" i="4" s="1"/>
  <c r="I15" i="4"/>
  <c r="I14" i="4" s="1"/>
  <c r="I13" i="4" s="1"/>
  <c r="J16" i="5"/>
  <c r="M16" i="5"/>
  <c r="N16" i="5"/>
  <c r="P16" i="5"/>
  <c r="K14" i="5"/>
  <c r="M14" i="5"/>
  <c r="N14" i="5"/>
  <c r="P14" i="5"/>
  <c r="L22" i="5"/>
  <c r="M22" i="5"/>
  <c r="N22" i="5"/>
  <c r="P22" i="5"/>
  <c r="K23" i="5"/>
  <c r="J23" i="5" s="1"/>
  <c r="J22" i="5" s="1"/>
  <c r="J19" i="5" s="1"/>
  <c r="I22" i="5"/>
  <c r="I19" i="5" s="1"/>
  <c r="K17" i="5"/>
  <c r="K16" i="5" s="1"/>
  <c r="I16" i="5"/>
  <c r="I15" i="5"/>
  <c r="I14" i="5" l="1"/>
  <c r="J15" i="5"/>
  <c r="M18" i="5"/>
  <c r="N18" i="5"/>
  <c r="L18" i="5"/>
  <c r="K22" i="5"/>
  <c r="P18" i="5"/>
  <c r="P12" i="5"/>
  <c r="P11" i="5" s="1"/>
  <c r="J14" i="5" l="1"/>
  <c r="I13" i="5"/>
  <c r="K18" i="5"/>
  <c r="J13" i="5" l="1"/>
  <c r="K13" i="5" s="1"/>
  <c r="I12" i="5"/>
  <c r="J12" i="5" s="1"/>
  <c r="K12" i="5" s="1"/>
  <c r="K11" i="5" s="1"/>
  <c r="K19" i="4"/>
  <c r="L19" i="4"/>
  <c r="M19" i="4"/>
  <c r="O19" i="4"/>
  <c r="Q19" i="4"/>
  <c r="K15" i="4"/>
  <c r="K14" i="4" s="1"/>
  <c r="K13" i="4" s="1"/>
  <c r="L15" i="4"/>
  <c r="L14" i="4" s="1"/>
  <c r="L13" i="4" s="1"/>
  <c r="M15" i="4"/>
  <c r="M14" i="4" s="1"/>
  <c r="M13" i="4" s="1"/>
  <c r="O15" i="4"/>
  <c r="O14" i="4" s="1"/>
  <c r="O13" i="4" s="1"/>
  <c r="Q15" i="4"/>
  <c r="Q14" i="4" s="1"/>
  <c r="Q13" i="4" s="1"/>
  <c r="J15" i="4"/>
  <c r="J14" i="4" s="1"/>
  <c r="J13" i="4" s="1"/>
  <c r="J19" i="4"/>
  <c r="J64" i="4"/>
  <c r="J43" i="4" s="1"/>
  <c r="J23" i="4" s="1"/>
  <c r="J115" i="4"/>
  <c r="J122" i="4"/>
  <c r="J125" i="4"/>
  <c r="J123" i="4"/>
  <c r="I123" i="4" s="1"/>
  <c r="J127" i="4"/>
  <c r="I115" i="4" l="1"/>
  <c r="I114" i="4" s="1"/>
  <c r="J114" i="4"/>
  <c r="I127" i="4"/>
  <c r="I126" i="4" s="1"/>
  <c r="J126" i="4"/>
  <c r="I125" i="4"/>
  <c r="I124" i="4" s="1"/>
  <c r="J124" i="4"/>
  <c r="I122" i="4"/>
  <c r="I120" i="4" s="1"/>
  <c r="J120" i="4"/>
  <c r="Q12" i="4"/>
  <c r="Q11" i="4" s="1"/>
  <c r="M12" i="4"/>
  <c r="M11" i="4" s="1"/>
  <c r="O12" i="4"/>
  <c r="O11" i="4" s="1"/>
  <c r="L12" i="4"/>
  <c r="L11" i="4" s="1"/>
  <c r="I64" i="4"/>
  <c r="I19" i="4"/>
  <c r="J113" i="4" l="1"/>
  <c r="J22" i="4" s="1"/>
  <c r="I113" i="4"/>
  <c r="K21" i="4"/>
  <c r="K12" i="4" s="1"/>
  <c r="K11" i="4" s="1"/>
  <c r="J21" i="4"/>
  <c r="J12" i="4" s="1"/>
  <c r="J11" i="4" s="1"/>
  <c r="I18" i="5" l="1"/>
  <c r="I11" i="5" s="1"/>
  <c r="J18" i="5" l="1"/>
  <c r="J11" i="5" s="1"/>
  <c r="I44" i="4"/>
  <c r="I48" i="4"/>
  <c r="I43" i="4" l="1"/>
  <c r="I23" i="4" s="1"/>
  <c r="I22" i="4" l="1"/>
  <c r="I21" i="4" s="1"/>
  <c r="I12" i="4" s="1"/>
  <c r="I11" i="4" s="1"/>
  <c r="AS66" i="14"/>
</calcChain>
</file>

<file path=xl/sharedStrings.xml><?xml version="1.0" encoding="utf-8"?>
<sst xmlns="http://schemas.openxmlformats.org/spreadsheetml/2006/main" count="3048" uniqueCount="1027">
  <si>
    <t>DỰ ÁN 2: QUY HOẠCH, SẮP XẾP, BỐ TRÍ, ỔN ĐỊNH DÂN CƯ Ở NHỮNG NƠI CẦN THIẾT</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</si>
  <si>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</si>
  <si>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CỦA LĨNH VỰC DÂN TỘC</t>
  </si>
  <si>
    <t>I</t>
  </si>
  <si>
    <t>IV</t>
  </si>
  <si>
    <t>II</t>
  </si>
  <si>
    <t>Stt</t>
  </si>
  <si>
    <t>Số lượng</t>
  </si>
  <si>
    <t>Tổng số</t>
  </si>
  <si>
    <t>Các nguồn vốn hợp pháp khác</t>
  </si>
  <si>
    <t>Đơn vị tính</t>
  </si>
  <si>
    <t>Thời gian thực hiện  dự án 
(dự kiến)</t>
  </si>
  <si>
    <t>Sự phù hợp với quy hoạch, đề án</t>
  </si>
  <si>
    <t xml:space="preserve">Ghi chú </t>
  </si>
  <si>
    <t>Ngân sách tỉnh</t>
  </si>
  <si>
    <t xml:space="preserve">A </t>
  </si>
  <si>
    <t>Địa điểm đầu tư (Ghi rõ đơn vị xã)</t>
  </si>
  <si>
    <t>Trong đó:</t>
  </si>
  <si>
    <t>Thời gian khởi công - hoàn thành</t>
  </si>
  <si>
    <t>Ngân sách trung ương</t>
  </si>
  <si>
    <t>Nội dung/Dự án</t>
  </si>
  <si>
    <t>Mục tiêu đầu tư 
(Đối với các dự án đầu tư)</t>
  </si>
  <si>
    <t>Sự cần thiết đầu tư
(Đối với các dự án đầu tư)</t>
  </si>
  <si>
    <t>Quy mô đầu tư dự kiến
(Đối với các dự án đầu tư)</t>
  </si>
  <si>
    <t xml:space="preserve">CHƯƠNG TRÌNH MỤC TIÊU QUỐC GIA PHÁT TRIỂN KINH TẾ - XÃ HỘI VÙNG ĐỒNG BÀO DÂN TỘC THIỂU SỐ VÀ MIỀN NÚI </t>
  </si>
  <si>
    <t>Tổng mức đầu tư dự kiến</t>
  </si>
  <si>
    <t>Phụ lục II</t>
  </si>
  <si>
    <t>Ngân sách huyện</t>
  </si>
  <si>
    <t>ĐTPT</t>
  </si>
  <si>
    <t>SN</t>
  </si>
  <si>
    <t>Phụ lục III</t>
  </si>
  <si>
    <t>Sự cần thiết đầu tư (Đối với các dự án đầu tư)</t>
  </si>
  <si>
    <t>Quy mô đầu tư dự kiến (Đối với các dự án đầu tư)</t>
  </si>
  <si>
    <t>1.1</t>
  </si>
  <si>
    <t xml:space="preserve">Nội dung 5. Hỗ trợ nước sinh hoạt </t>
  </si>
  <si>
    <t>Tiểu dự án 5.2. Hỗ trợ nước sinh hoạt tập trung</t>
  </si>
  <si>
    <t>Nhà văn hóa Bon Yôk Ju, xã Nâm Nung. Hạng mục: Nhà văn hóa, nhà vệ sinh, cổng tường rào</t>
  </si>
  <si>
    <t>Nhà văn hóa thôn Tân Lập, xã Nâm Nung. Hạng mục: Nhà vệ sinh, cổng tường rào, sân bê tông, bồn hoa</t>
  </si>
  <si>
    <t>Nhà văn hóa thôn Nam Tiến, xã Nâm Nung. Hạng mục: San lấp mặt bằng, nhà vệ sinh, giếng nước, tường rào, sân bê tông, bồn hoa</t>
  </si>
  <si>
    <t>Nhà văn hóa thôn Thanh Thái, xã Nâm Nung. Hạng mục: Sửa chữa nhà văn hóa, nhà vệ sinh; cổng tường rào;</t>
  </si>
  <si>
    <t>Nhà văn hóa Bon Rung -Thôn Nam Tiến, xã Nâm Nung. Hạng mục: Sửa chữa nhà văn hóa, nhà vệ sinh; cổng tường rào; sân bê tông</t>
  </si>
  <si>
    <t>Nhà văn hóa cộng đồng Bon Yôk Ju, xã Nâm Nung. Hạng mục: Sửa chữa nhà văn hóa, nhà vệ sinh; cổng tường rào; sân bê tông</t>
  </si>
  <si>
    <t>Nhà văn hóa xã Nâm Nung. Hạng mục: Cổng, hàng rào, sân bê tông, rãnh thoát nước (phần còn lại chưa giải tỏa mặt bằng)</t>
  </si>
  <si>
    <t xml:space="preserve">Trường Tiểu học Lê Văn Tám (Phân hiệu thôn Tân Lập, xã Nâm Nung). Hạng mục: Nhà công vụ 02 phòng </t>
  </si>
  <si>
    <t>Nhà sinh hoạt cộng đồng Thanh thiếu niên xã Nâm Nung. Hạng mục: Sửa chữa nhà, nhà vệ sinh, cổng tường rào, sân bê tông, hạ tầng kỹ thuật</t>
  </si>
  <si>
    <t>Trường Tiểu học Lê Văn Tám (trụ sở chính). Hạng mục: Tường rào phía sau</t>
  </si>
  <si>
    <t>Đường từ xã Tân Thành đi xã Đắk Sắk, huyện Đắk Mil (ĐH 62). Hạng mục: sửa chữa, nâng cấp, mở rộng</t>
  </si>
  <si>
    <t>Đường vào khu vực dân di cư tự do xã Đắk Nang và xã Quảng Phú (8,5 km)</t>
  </si>
  <si>
    <t>Đắk Nang</t>
  </si>
  <si>
    <t>Đắk Drô</t>
  </si>
  <si>
    <t>Nâm Nung</t>
  </si>
  <si>
    <t>Nâm N'Đir</t>
  </si>
  <si>
    <t>Nam Xuân</t>
  </si>
  <si>
    <t>2023-2025</t>
  </si>
  <si>
    <t>Công trình</t>
  </si>
  <si>
    <t>Dài 1km, mở rộng, hệ thống thoát nước</t>
  </si>
  <si>
    <t>Dài 200m, rộng 3 m, dày 16 cm,</t>
  </si>
  <si>
    <t>2023-2024</t>
  </si>
  <si>
    <t>Nhà vệ sinh, cổng tường rào, sân bê tông, bồn hoa</t>
  </si>
  <si>
    <t>Nhà văn hóa, nhà vệ sinh, cổng tường rào</t>
  </si>
  <si>
    <t>Sửa chữa nhà
 văn hóa, nhà vệ sinh; cổng tường rào;</t>
  </si>
  <si>
    <t>Sửa chữa nhà
văn hóa, nhà vệ sinh; cổng tường rào; sân bê tông</t>
  </si>
  <si>
    <t>Sửa chữa nhà
 văn hóa, nhà vệ sinh; cổng tường rào; sân bê tông</t>
  </si>
  <si>
    <t>Cổng, hàng rào, 
sân bê tông, rãnh thoát nước</t>
  </si>
  <si>
    <t>Sửa chữa nhà,
 nhà vệ sinh, cổng tường rào, sân bê tông, hạ tầng kỹ thuật</t>
  </si>
  <si>
    <t>Đức Xuyên</t>
  </si>
  <si>
    <t>Tân Thành</t>
  </si>
  <si>
    <t>San lấp mặt bằng, nhà vệ sinh, giếng nước, tường rào, sân bê tông, bồn hoa</t>
  </si>
  <si>
    <t>2022-2023</t>
  </si>
  <si>
    <t xml:space="preserve">Cung cấp nước sinh hoạt
</t>
  </si>
  <si>
    <t>Thiếu nước sinh hoạt</t>
  </si>
  <si>
    <t>Dự án 2: Quy hoạch sắp xếp, bố trí, ổn định dân cư ở những nơi cần thiết</t>
  </si>
  <si>
    <t>Dự án định canh, định cư tập trung xã Quảng phú, huyện Krông Nô (Đường giao thông từ thôn Phú Lợi kết nối vào vùng dự án)</t>
  </si>
  <si>
    <t>Quảng Phú</t>
  </si>
  <si>
    <t>Phục vụ đi lại cho các hộ dân vùng dự án</t>
  </si>
  <si>
    <t>Tuyến đường thiết yếu phục vụ sản xuất, hiện trạng đường đất lầy lội về mùa mưa, đi lại rất khó khăn</t>
  </si>
  <si>
    <t>Xây mới 2,8 km đường nhựa</t>
  </si>
  <si>
    <t>-</t>
  </si>
  <si>
    <t>Dự án 4: Đầu tư cơ sở hạ tầng thiết yếu, phục vụ sản xuất, đời sống trong vùng đồng bào dân tộc thiểu số và miền núi</t>
  </si>
  <si>
    <t>4.1.1</t>
  </si>
  <si>
    <t>Nhà văn hóa cũ 
đã xuống cấp nên cần xây dựng mới</t>
  </si>
  <si>
    <t>Sân đất nhà văn hóa 
lầy lội vào mùa mưa rất bất tiện cho bà con nhân dân đến họp thôn nên rất cần đổ sân bê tông</t>
  </si>
  <si>
    <t>Nhà văn hóa cũ 
 đã xuống cấp nên cần xây dựng mới</t>
  </si>
  <si>
    <t xml:space="preserve">Nhà văn hóa cũ 
 đã xuống cấp nên cần tu sửa lại </t>
  </si>
  <si>
    <t>Sân đất nhà văn hóa 
lầy lội vào mùa mưa rất bất tiện cho bà con nhân dân đến tham gia hoạt động văn hoá thể thao nên rất cần đổ sân bê tông</t>
  </si>
  <si>
    <t>Để đảm bảo an ninh, 
an toàn cơ sở chật chất của nhà trường</t>
  </si>
  <si>
    <t>Giáo viên cần có
 nơi sinh hoạt để thuận tiện trong công tác dạy và học</t>
  </si>
  <si>
    <t xml:space="preserve">Nhà công vụ
 02 phòng </t>
  </si>
  <si>
    <t xml:space="preserve">Mặt đường hư hỏng
 nặng gây khó khăn trong việc đi lại, vận chuyển hàng hoá nông sản của bà con trong thôn </t>
  </si>
  <si>
    <t>dài 1,3 km</t>
  </si>
  <si>
    <t>Hiện nay nhà sinh hoạt
 cộng đồng đã xuống cấp nên cần tu sửa lại để lấy chỗ sinh hoạt cho thanh thiếu niên trên địa bàn xã</t>
  </si>
  <si>
    <t>Tường rào</t>
  </si>
  <si>
    <t>Đường giao thông vào khu di tích B4 xã Nâm Nung</t>
  </si>
  <si>
    <t>Phục vụ sản xuất và phát triển du lịch, bảo tồn di tích lịch sử xã ATK</t>
  </si>
  <si>
    <t>Đường qua khu sản xuất chính của các hộ DTTS xã Nâm Nung, vào khu di tích lịch sử B4 chưa được cứng hóa</t>
  </si>
  <si>
    <t>6km đường GTNT loại B</t>
  </si>
  <si>
    <t>Phục vụ sản xuất các hộ DTTS thôn ĐBKK</t>
  </si>
  <si>
    <t>Đường thiết yếu phục vụ sản xuất các hộ DTTS thôn ĐBKK</t>
  </si>
  <si>
    <t>Phục vụ đời sống, sản xuất thôn ĐBKK</t>
  </si>
  <si>
    <t>Tuyến đường quan trọng phục vụ sản xuất, sinh hoạt đã xuống cấp, hư hỏng nặng</t>
  </si>
  <si>
    <t>phục vụ đi lại cho nhân dân các thôn ĐBKK</t>
  </si>
  <si>
    <t>Đường từ trung tâm huyện đến trung tâm xã và từ trung tâm xã đến các thôn ĐBKK, đường huyết mạch, đã đầu tư lâu, mặt đường hẹp, xuống cấp</t>
  </si>
  <si>
    <t xml:space="preserve">Nâng cấp, mở rộng 05 km đường bê tông xi măng 
</t>
  </si>
  <si>
    <t>Phục vụ đi lại, thông thương giữa xã Nâm Nung và huyện Đắk Mil</t>
  </si>
  <si>
    <t>Đường liên huyện, kết nối xã ATK</t>
  </si>
  <si>
    <t xml:space="preserve"> sửa chữa, nâng cấp, mở rộng</t>
  </si>
  <si>
    <t xml:space="preserve">Đường từ ĐH 58 đi hồ Ea SNô, xã Đắk Drô </t>
  </si>
  <si>
    <t>Phục vụ sản xuất, phát triển du lịch</t>
  </si>
  <si>
    <t>Đường vào khu sản xuất chính của các hộ DTTS thôn Exa Nô và khu quy hoạch phát triển du lịch; đường đất chưa được đầu tư, đi lại khó khăn</t>
  </si>
  <si>
    <t>6km</t>
  </si>
  <si>
    <t>Đường huyện (ĐH 64)</t>
  </si>
  <si>
    <t>Đắk Nang và xã Quảng Phú</t>
  </si>
  <si>
    <t xml:space="preserve">đường Trung tâm xã đến khu dân di cư tự do
</t>
  </si>
  <si>
    <t>Đường đất, đường kết nối vùng ổn định dân di cư tự do với trung tâm xã</t>
  </si>
  <si>
    <t>8,5km</t>
  </si>
  <si>
    <t xml:space="preserve">Quảng Phú
</t>
  </si>
  <si>
    <t xml:space="preserve">Cung cấp điện sinh hoạt, sản xuất
</t>
  </si>
  <si>
    <t xml:space="preserve">Vùng ổn định dân di cư tự do chưa có điện lưới
</t>
  </si>
  <si>
    <t xml:space="preserve"> 05km đường dây trung áp, 10km đường dây hạ áp và 03 trạm biến áp</t>
  </si>
  <si>
    <t>Cung cấp nước sinh hoạt</t>
  </si>
  <si>
    <t>Xây mới công trình cáp nước cho khoảng 100 hộ</t>
  </si>
  <si>
    <t>Tổng nhu cầu vốn 12 tỷ</t>
  </si>
  <si>
    <t>5.2</t>
  </si>
  <si>
    <t>1.3</t>
  </si>
  <si>
    <t>Tiểu dự án 1:  Đầu tư cơ sở hạ tầng thiết yếu, phục vụ sản xuất, đời sống trong vùng đồng bào dân tộc thiểu số và miền núi</t>
  </si>
  <si>
    <t>Nội dung 01: Đầu tư cơ sở hạ tầng thiết yếu vùng đồng bào dân tộc thiểu số và miền núi, ưu tiên đối với xã, thôn ĐBKK</t>
  </si>
  <si>
    <t>1.3.1</t>
  </si>
  <si>
    <t>TỔNG CỘNG (A+B+C)</t>
  </si>
  <si>
    <t>(Kèm theo Công văn số       /UBND-TCKH ngày     /6/2022 của UBND huyện Krông Nô)</t>
  </si>
  <si>
    <r>
      <rPr>
        <b/>
        <sz val="12"/>
        <rFont val="Times New Roman"/>
        <family val="1"/>
      </rPr>
      <t>Nội dung 03:</t>
    </r>
    <r>
      <rPr>
        <sz val="12"/>
        <rFont val="Times New Roman"/>
        <family val="1"/>
      </rPr>
      <t xml:space="preserve"> Cứng hóa đường giao thông đến trung tâm xã, liên xã</t>
    </r>
  </si>
  <si>
    <t xml:space="preserve">Ngân sách huyện, xã </t>
  </si>
  <si>
    <t>NS huyện</t>
  </si>
  <si>
    <t>NS xã</t>
  </si>
  <si>
    <t>Huy động</t>
  </si>
  <si>
    <t>Nguồn hợp pháp khác</t>
  </si>
  <si>
    <t xml:space="preserve">Đầu tư xây dựng công trình cung cấp điện cho thôn Phú Hòa và Phú Vinh, xã Quảng Phú </t>
  </si>
  <si>
    <t>Tổng nhu cầu vốn 7 tỷ đồng</t>
  </si>
  <si>
    <t>2022-2024</t>
  </si>
  <si>
    <t>DANH MỤC ĐẦU TƯ CHƯƠNG TRÌNH MỤC TIÊU NĂM 2022</t>
  </si>
  <si>
    <t>Xây mới</t>
  </si>
  <si>
    <t>Đường thôn Phú Thịnh, xã Đắk Nang (khu vực làng Sán Chỉ)</t>
  </si>
  <si>
    <t>Nâng cấp đường bê tông nội bon Dru thị trấn Đắk Mâm</t>
  </si>
  <si>
    <t>Đường từ xã Đăk Drô, đi xã Buôn Choah (ĐH58, đoạn từ Buôn Buôn Choah đến thôn Bình Giang). Hạng mục: Nâng cấp, mở rộng</t>
  </si>
  <si>
    <t>Đường từ thôn Sơn Hà, xã Nam Xuân, huyện Krông Nô đến suối 38 xã Đắk Rla, huyện Đắk Mil</t>
  </si>
  <si>
    <t>nâng cấp, sửa chữa nền, lề đường, mương thoát nước, tổng chiều dài tuyến 3.7 km</t>
  </si>
  <si>
    <t>Đường thôn Cao Sơn đi thôn Nam Tiến</t>
  </si>
  <si>
    <t>Đường bê tông ra khu sản xuât  thôn Phú Sơn, xã Quảng phú</t>
  </si>
  <si>
    <t>Đường bê tông ra khu sản xuât  thôn Phú Hòa,  xã Quảng phú</t>
  </si>
  <si>
    <t>Đường bê tông ra khu sản xuât  thôn Phú Vinh, xã Quảng phú</t>
  </si>
  <si>
    <t>Nâng cấp, sửa chữa đường nội bon  Đắk Prí, xã Nâm N’Đir</t>
  </si>
  <si>
    <t>Đường nội thôn Phú Xuân</t>
  </si>
  <si>
    <t>0,5 km</t>
  </si>
  <si>
    <t>Nhà văn hóa thôn Phú Hòa. Hạng mục: nhà vệ sinh, giếng khoan, bồn nước</t>
  </si>
  <si>
    <t>0.82km</t>
  </si>
  <si>
    <t>0.6km</t>
  </si>
  <si>
    <t>1.5km</t>
  </si>
  <si>
    <t>Đường nội thôn Phú Sơn</t>
  </si>
  <si>
    <t>0,7km</t>
  </si>
  <si>
    <t>Nhà văn hóa thôn Phú Sơn. Hạng mục: nhà vệ sinh, giếng khoan, bồn nước</t>
  </si>
  <si>
    <t>Nhà văn hóa thôn Phú Vinh. Hạng mục: nhà vệ sinh, bồn nước</t>
  </si>
  <si>
    <t>Nhà văn hóa thôn Phú Xuân. Hạng mục: nhà vệ sinh, giếng khoan, bồn nước</t>
  </si>
  <si>
    <t>1,5km</t>
  </si>
  <si>
    <t>Đường bê tông ra khu sản xuất  thôn Phú Tiến, xã  Đắk Nang</t>
  </si>
  <si>
    <t>Nhà văn hóa thôn Phú Thịnh. Hạng mục: sân bê tông, tường rào, nhà vệ sinh</t>
  </si>
  <si>
    <t>Đường bê tông ra khu sản xuất  thôn Phú  Thịnh,  xã Đắk Nang</t>
  </si>
  <si>
    <t>Đường bê tông ra khu sản xuất  thôn Phú Thịnh  xã Đắk Nang (Tiền Giang)</t>
  </si>
  <si>
    <t>Nhà văn hóa thôn Phú Tiến</t>
  </si>
  <si>
    <t xml:space="preserve"> Sửa chữa nhà, cổng, tường rào, sân bê tông, bồn hoa, cột đèn, mua bàn ghế hội trường</t>
  </si>
  <si>
    <t>Sửa chữa đường nhựa nội Bon Ja Răh (từ Nhà ông Hồng đến Nhà văn hóa Bon)</t>
  </si>
  <si>
    <t xml:space="preserve"> Mở rộng mặt đường, gia cố mặt đường, hệ thống thoát nước</t>
  </si>
  <si>
    <t>Nhà văn hóa Bon Ja Răh. Hạng mục: sửa chữa, cổng, tường rào, sân bê tông, bồn hoa, cột đèn, bàn, ghế</t>
  </si>
  <si>
    <t>Sửa chữa đường nội Bon Ja Răh (Các trục còn lại)</t>
  </si>
  <si>
    <t>2024-2025</t>
  </si>
  <si>
    <t>Dài 300m</t>
  </si>
  <si>
    <t>Đường bê tông từ nhà ông Nguyễn Văn Nam đến nhà ông Y Mới</t>
  </si>
  <si>
    <t>Dài 60m, rộng 3 m, dày 16 cm,</t>
  </si>
  <si>
    <t>Đường bê tông đầu đường đi 3 Tầng đến nhà ông Bảy</t>
  </si>
  <si>
    <t>Đường bê tông từ nhà ông Hoàng Nghĩa Thông đến nhà ông Nguyễn Văn Biểu</t>
  </si>
  <si>
    <t>Dài 120m, rộng 3 m, dày 16 cm,</t>
  </si>
  <si>
    <t xml:space="preserve"> Đường bê tông từ nhà ông Mai Văn Kỳ đến đường xương cá UBND xã Nâm Nung</t>
  </si>
  <si>
    <t>Sửa chữa nâng cấp đường nội bon Rcập (trục chính qua nhà thờ)</t>
  </si>
  <si>
    <t>Rãnh thoát nước Bon R Cập</t>
  </si>
  <si>
    <t>Nhà vệ sinh, cổng, tường rào, sân bê tông</t>
  </si>
  <si>
    <t>Nhà văn hóa bon R' cập. Hạng mục: Nhà vệ sinh, cổng, tường rào, sân bê tông</t>
  </si>
  <si>
    <t>Đường nội thôn Tân Lập (đoạn từ nhà ông Ngọc đến khu làng Dao)</t>
  </si>
  <si>
    <t>hoàn thiện 
cơ sở hạ tầng để xã về đích nông thôn mới</t>
  </si>
  <si>
    <t>Nam Đà</t>
  </si>
  <si>
    <t>Đường nội bon Dru</t>
  </si>
  <si>
    <t>Nhà văn hóa bon Broih</t>
  </si>
  <si>
    <t>Đăk Mâm</t>
  </si>
  <si>
    <t>Nhà văn hóa bon Dru</t>
  </si>
  <si>
    <t>Xây mới 150m2 theo mô hình nhà sàn truyền thống</t>
  </si>
  <si>
    <t>Nhà văn hóa cũ xây dựng lâu, xuống cấp nghiêm trọng</t>
  </si>
  <si>
    <t>0,2 km</t>
  </si>
  <si>
    <t>đường chưa được cứng hóa</t>
  </si>
  <si>
    <t>phục vụ đi lại cho nhân dân trong bon</t>
  </si>
  <si>
    <t>Nhà văn hóa bon Yôk Rlinh</t>
  </si>
  <si>
    <t>Đường nội bon Broih</t>
  </si>
  <si>
    <t>150m</t>
  </si>
  <si>
    <t>Đường vào khu sản xuất bon Yok Rlinh (khu vực gần bãi rác)</t>
  </si>
  <si>
    <t>600m</t>
  </si>
  <si>
    <t>Đường vào khu sản xuất bon Yok Rlinh (từ TL 683 tới nhà ông Lê Văn Thắng)</t>
  </si>
  <si>
    <t>500m</t>
  </si>
  <si>
    <t>Trường tiểu học Trần Phú (Bon Dru). Hạng mục: Nhà hiệu bộ, cổng, tường rào, nhà vệ sinh</t>
  </si>
  <si>
    <t>2023 - 2025</t>
  </si>
  <si>
    <t>xuống cấp nghiêm trọng, không an toàn</t>
  </si>
  <si>
    <t>Phục vụ học sinh 03 bon ĐBKK</t>
  </si>
  <si>
    <t>Nhà văn hóa Buôn choah. Hạng mục: sân bê tông</t>
  </si>
  <si>
    <t>Nhà văn hóa thôn Cao Sơn. Hạng mục: sân bê tông, tường rào</t>
  </si>
  <si>
    <t>Buôn Choah</t>
  </si>
  <si>
    <t>chưa được cứng hóa</t>
  </si>
  <si>
    <t>xuống cấp, thiếu không gian sinh hoạt</t>
  </si>
  <si>
    <t xml:space="preserve">Đầu tư xây dựng đường dây trung áp, hạ áp cấp điện cho 02 thôn Phú Hòa và Phú Vinh, xã Quảng Phú </t>
  </si>
  <si>
    <t>Đầu tư xây dựng đường dây trung áp, hạ áp cấp điện cho 02 thôn Phú Tiến và Phú Thịnh, xã Đắk Nang</t>
  </si>
  <si>
    <t xml:space="preserve"> 06 Km đường dây trung áp và 04km đường dây hạ áp và 02 trạm biến áp </t>
  </si>
  <si>
    <t>phục vụ nhu cầu đi lại phục vụ sinh hoạt, sản xuất</t>
  </si>
  <si>
    <t>Đường xuống cấp, có đoạn chưa được cứng hóa</t>
  </si>
  <si>
    <t>Phục vụ sinh hoạt cộng đồng thôn, buôn ĐBKK</t>
  </si>
  <si>
    <t>hạ tầng thiết yếu còn thiếu</t>
  </si>
  <si>
    <t>Chưa được đầu tư</t>
  </si>
  <si>
    <t>Nâng cấp đường giao thông từ Quốc lộ 28 (trục 9) thôn Nam Cường đến hết thôn Nam Tân, xã Nam Đà (nối tiếp)</t>
  </si>
  <si>
    <t>Chiều dài 2100m, Loại công trình cấp IV, bề rộng nền đường hoàng thiện 7,5m, bề rộng nền đường 5,5m, bề rộng lề 1m x 2 bên, và hệ thống thoát nước</t>
  </si>
  <si>
    <t>Đáp ứng nhu cầu đi lại và vận chuyển phục vụ sản xuất, sinh hoạt của nhân dân</t>
  </si>
  <si>
    <t>Đường bê tông thôn Nam Tân (Đoạn từ nhà ông Hoàng Quốc Thắng đến nhà bà Hoàng Thị Sinh)</t>
  </si>
  <si>
    <t>Làm mới đường BTXM 
dài 800m, rộng 3m, dày 0,16m</t>
  </si>
  <si>
    <t>Đường bê tông thôn Nam Tân (Đoạn từ nhà ông Đường Văn Danh đến nhà ông Ngô Văn Sơn)</t>
  </si>
  <si>
    <t>Làm mới đường BTXM 
dài 550m, rộng 3m, dày 0,16m</t>
  </si>
  <si>
    <t>Đường bê tông thôn Nam Tân (Đoạn từ nhà bà Hoàng Thị Thuật đến nhà ông Lê Văn Kình)</t>
  </si>
  <si>
    <t>Làm mới đường BTXM 
dài 250m, rộng 3m, dày 0,16m</t>
  </si>
  <si>
    <t>Đường bê tông thôn Nam Tân (Đoạn từ nhà ông Hướng Phúc Quý đến nhà ông Nông Đức Tuệ)</t>
  </si>
  <si>
    <t>Làm mới đường BTXM 
dài 1000m, rộng 3m, dày 0,16m</t>
  </si>
  <si>
    <t>Trường tiểu học Hoàng Diệu phân hiệu thôn Nam Tân</t>
  </si>
  <si>
    <t>Xây mới 6 phòng, 2 tầng cổng tường rào</t>
  </si>
  <si>
    <t>Nhằm đảm bảo các nhu cầu tối thiểu về cơ sở vật chất chăm lo cho sức khỏe, sự phát triển toàn diện của thế hệ tương lai</t>
  </si>
  <si>
    <t>Trường mầm non Sơn ca phân hiệu thôn Nam Tân</t>
  </si>
  <si>
    <t>Xây mới 4 phòng học, cổng tường rào</t>
  </si>
  <si>
    <t>Đầu tư xây dựng công trình nước sinh hoạt tập trung</t>
  </si>
  <si>
    <t>đường hư hỏng nặng</t>
  </si>
  <si>
    <t>Nhà hiệu bộ, cổng, tường rào, nhà vệ sinh</t>
  </si>
  <si>
    <t>Đầu tư điện thắp sáng đường từ ngã ba Buôn 9 (Nhà Cô Hoa)  đến Buôn Ol ( nhà Ông Tấn), và các tuyến đường nội buôn (Từ nhà H Dim đến nhà Y Luyết, và từ nhà Ông Thế đến nhà Y Tuối)</t>
  </si>
  <si>
    <t xml:space="preserve">3km </t>
  </si>
  <si>
    <t>Đường bê tông tuyến đi bầu Cà te</t>
  </si>
  <si>
    <t>Đường bê tông tuyến từ nhà ông Nguyễn Mai đến giáp suối Đắk Rí</t>
  </si>
  <si>
    <t>600m bê tông nông thôn</t>
  </si>
  <si>
    <t>450m bê tông nông thôn</t>
  </si>
  <si>
    <t>Đường từ Buôn 9 đến Trung tâm xã Đắk Drô (Đoạn từ nhà ông Tấn đến QL28, đoạn từ nhà bà H Dim đến nhà ông Y Luyết và đoạn từ nhà Ông Thế đến nhà Y Tuối. Hạng mục: nâng cấp, sửa chữa</t>
  </si>
  <si>
    <t>Nhà văn hóa Buôn 9. Hạng mục: nâng cấp, mở rộng</t>
  </si>
  <si>
    <t>nâng cấp, mở rộng</t>
  </si>
  <si>
    <t>sân bê tông, tường rào, nhà vệ sinh</t>
  </si>
  <si>
    <t>0.8km bê tông nông thôn</t>
  </si>
  <si>
    <t>0.6km bê tông nông thôn</t>
  </si>
  <si>
    <t>Nhà cấp 4, nhà vệ sinh, sân bê tông, cổng, hàng rào</t>
  </si>
  <si>
    <t>bổ sung hạ tầng thiết yếu còn thiếu</t>
  </si>
  <si>
    <t>0,8 km bê tông nông thôn</t>
  </si>
  <si>
    <t>0,3km bê tông nông thôn</t>
  </si>
  <si>
    <t>Tạo điều kiện thuận lợi cho việc đi lại của người dân</t>
  </si>
  <si>
    <t>dài 1.300m</t>
  </si>
  <si>
    <t>1,3 km bê tông</t>
  </si>
  <si>
    <t>Đường bê tông thôn Sơn Hà xã Nam Xuân ( từ hội trường vào nghĩa địa thôn)</t>
  </si>
  <si>
    <t>dài 850m</t>
  </si>
  <si>
    <t>Kênh dẫn nước nội đồng thôn Đăk Sơn xã Nam Xuân</t>
  </si>
  <si>
    <t>dài 1.200m, rộng 0,7m</t>
  </si>
  <si>
    <t>Đường bê tông thôn Đắk Sơn xã Nam Xuân (đoạn dốc thôn Đăk Sơn đi thôn Lương Sơn)</t>
  </si>
  <si>
    <t>Tạo điều kiện thuận lợi cho việc đi lại của người dân ( Thôn Đặc biệt khó khăn)</t>
  </si>
  <si>
    <t>dài 400m</t>
  </si>
  <si>
    <t>Đường bê tông thôn Đắk Sơn xã Nam Xuân (từ ngã ba đường bê tông và Công trình nước sạch)</t>
  </si>
  <si>
    <t>Tạo điều kiện thuận lợi cho việc đi lại của người dân ( Thôn đặc biệt khó khăn)</t>
  </si>
  <si>
    <t>dài 1.000m</t>
  </si>
  <si>
    <t>Nâng cấp, sửa chữa Hội trường thôn Sơn Hà xã Nam Xuân</t>
  </si>
  <si>
    <t>Cổng, tường rào, sân bê tông, nhà vệ sinh</t>
  </si>
  <si>
    <t>Xây mới cầu qua suối 38 thôn Sơn Hà khu nhà ông Vi Văn Vĩnh</t>
  </si>
  <si>
    <t>Dài 20m, rộng 5m</t>
  </si>
  <si>
    <t>Đường bê tông thôn Đắk Sơn xã Nam Xuân ( từ đường TL3 đi cầu ông Sỹ)</t>
  </si>
  <si>
    <t>dài 300m</t>
  </si>
  <si>
    <t>Đường bê tông thôn Sơn Hà xã Nam Xuân (từ đỉnh dốc 38 và rẫy ông Ngô Quang Văn)</t>
  </si>
  <si>
    <t>dài 700m</t>
  </si>
  <si>
    <t>Đường bê tông thôn Sơn Hà xã Nam Xuân (từ nhà Nông Văn Vắn vào nhà ông Lương Văn Thành)</t>
  </si>
  <si>
    <t>dài 200m</t>
  </si>
  <si>
    <t>Đường bê tông thôn Sơn Hà xã Nam Xuân (từ nhà Vi Xuân Cường đến Suối thác giáp thôn Đắk Hợp)</t>
  </si>
  <si>
    <t>Đường bê tông thôn Đắk Sơn xã Nam Xuân (từ rẫy bà Đinh Trần Thân đi thôn Lương Sơn nhà ông Khả)</t>
  </si>
  <si>
    <t>Đường bê tông thôn Sơn Hà xã Nam Xuân (từ đường bê tông vào khu dân cư nhà bà Đặng Thị Hoàng)</t>
  </si>
  <si>
    <t>dài 500m</t>
  </si>
  <si>
    <t>Đường bê tông thôn Sơn Hà xã Nam Xuân ( từ nhà Âu Văn Diện vào đồi Hùng Hương (Cầm Bá Hùng)</t>
  </si>
  <si>
    <t>dài 1.500m</t>
  </si>
  <si>
    <t>Đường bê tông thôn Sơn Hà xã Nam Xuân ( từ đường TL3 đoạn nhà Thờ vào khu sản xuất rẫy ông Phú )</t>
  </si>
  <si>
    <t>Đường bê tông thôn Đắk Sơn xã Nam Xuân (từ đường TL3 vào cánh đồng ruộng Đắk Sơn 9 rẫy ông Hải)</t>
  </si>
  <si>
    <t>Đường bê tông thôn Đắk Sơn xã Nam Xuân (từ đường TL3 đoạn nhà Dương Văn Bẹ đến giáp đường vào cầu ông Sỹ)</t>
  </si>
  <si>
    <t>Đường bê tông thôn Sơn Hà, xã Nam Xuân (từ đoạn đường bê tông WB đi suối 38 )</t>
  </si>
  <si>
    <t>Nâng cấp, sửa chữa Hội trường thôn Đắk Sơn, xã Nam Xuân</t>
  </si>
  <si>
    <t>Phục vụ sinh hoạt cộng đồng buôn ĐBKK</t>
  </si>
  <si>
    <t>Hội trường cũ quá tải</t>
  </si>
  <si>
    <t xml:space="preserve">Mở rộng </t>
  </si>
  <si>
    <t>hư hỏng nặng</t>
  </si>
  <si>
    <t>nhà vệ sinh, giếng khoan, bồn nước</t>
  </si>
  <si>
    <t>nhà vệ sinh, bồn nước</t>
  </si>
  <si>
    <t xml:space="preserve"> nhà vệ sinh, giếng khoan, bồn nước</t>
  </si>
  <si>
    <t>chưa cứng hóa, đi lại khó khăn</t>
  </si>
  <si>
    <t>làm mới sân bê tông</t>
  </si>
  <si>
    <t>làm mới sân bê tông, tường rào</t>
  </si>
  <si>
    <t>Chưa được đầu tư, khu vực tập trung đông đúc, cần bảo đảm an ninh</t>
  </si>
  <si>
    <t>Phục vụ sinh hoạt</t>
  </si>
  <si>
    <t>XÃ NAM ĐÀ</t>
  </si>
  <si>
    <t>Nâng cấp cải tạo, mở rộng đường giao thông trục 0,1,5,6,12 Xã Nam Đà</t>
  </si>
  <si>
    <t>Nâng cấp, mở rộng tuyến đường trục ngang từ QL28 đi thôn Nam Sơn</t>
  </si>
  <si>
    <t>Nâng cấp đường giao thông trục 10 xã Nam Đà (nối tiếp)</t>
  </si>
  <si>
    <t xml:space="preserve">Nâng cấp mở tộng trục 7 xã Nam Đà </t>
  </si>
  <si>
    <t>Nâng cấp mở tộng trục 11 xã Nam Đà</t>
  </si>
  <si>
    <t>Nâng cấp mở tộng trục 2 xã Nam Đà</t>
  </si>
  <si>
    <t>Nâng cấp mở tộng trục 3 xã Nam Đà</t>
  </si>
  <si>
    <t>Nâng cấp mở tộng trục 4 xã Nam Đà</t>
  </si>
  <si>
    <t xml:space="preserve">Mương bê tông cánh đồng đông xuân thôn Nam Hải </t>
  </si>
  <si>
    <t>Nhà thi đấu đa năng cấp 2 Nam Đà</t>
  </si>
  <si>
    <t>Hàng rào + Nhà vệ sinh trường trường cấp II Nam Đà</t>
  </si>
  <si>
    <t>Hàng rào + Sân bê tông trường Hoàng Diệu xã Nam Đà</t>
  </si>
  <si>
    <t>Xây mới nhà văn hóa thôn Nam Hà</t>
  </si>
  <si>
    <t>Xây mới nhà văn hóa thôn Nam Nghĩa</t>
  </si>
  <si>
    <t>Nhà văn hóa xã</t>
  </si>
  <si>
    <t xml:space="preserve">Sân vận động xã </t>
  </si>
  <si>
    <t>XÃ ĐẮK SÔR</t>
  </si>
  <si>
    <t>Đường bê tông nông thôn</t>
  </si>
  <si>
    <t>Đầu tư hoàn chỉnh cơ sở vật chất đối với 03 trường học trên địa bàn xã</t>
  </si>
  <si>
    <t>Đầu tư Sân khấu ngoài trời, khuân viên cảnh quan nhà văn hóa xã</t>
  </si>
  <si>
    <t>Xây dựng Nhà chợ lồng khép kín, các hạng mục Kiốt, hàng rào, nhà để xe…</t>
  </si>
  <si>
    <t>Đầu tư xây dựng nghĩa trang</t>
  </si>
  <si>
    <t>XÃ ĐẮK DRÔ</t>
  </si>
  <si>
    <t>Đường bê tông thôn Đăk Tâm từ rẫy ông Nguyễn Văn Trình Đến đất ông Hoàng Đình Công</t>
  </si>
  <si>
    <t>Đường bê tông thôn Đăk Tâm từ đất ông Bùi Văn Chương đến đất ông Bùi Văn Huệ</t>
  </si>
  <si>
    <t>Đường bê tông thôn Đăk Tâm Ngã ba đường dự án ba em đến rẫy ông Đinh Duy Bảo</t>
  </si>
  <si>
    <t>Đường bê tông thôn Đăk Tâm từ Đất ông Vũ Ngọc Thiệu đến đất ông  Bẩy Phạm Xuân</t>
  </si>
  <si>
    <t>Đường bê tông thôn Đăk Tâm từ Đất ông Quyển đến đất bà Lê Thị Hường</t>
  </si>
  <si>
    <t>Đường bê tông thôn Đăk Tâm từ Đất ông Nguyễn Minh Hải đến đất ông Trần Văn Sỹ</t>
  </si>
  <si>
    <t>Đường bê tông thôn Đăk Tâm từ Đất ông Nguyễn Huy Tứ đến đất ông Lê Tiến Hùng</t>
  </si>
  <si>
    <t>Đường bê tông thôn Đăk Tâm từ đất Ông Nguyễn Hữu Nghị đến đất Lâm Sỹ Anh</t>
  </si>
  <si>
    <t>Đường bê tông thôn Đăk Tâm đất ông Hoàng Xuân Cành đến đất ông Hoàng Trọng Nghĩa</t>
  </si>
  <si>
    <t>Đường bê tông thôn Đăk Hợp Đất ông Phan Tất Long đến rẫy ông Ngô Quang Việt</t>
  </si>
  <si>
    <t>Đường bê tông thôn Đăk Hợp Đất ông Hồ Sỹ Hồng đến đất bà Lê Thị Bình</t>
  </si>
  <si>
    <t xml:space="preserve">Đường bê tông thôn Đăk Xuân Từ nhà ông Lập nhà bà Sửu </t>
  </si>
  <si>
    <t>Đường bê tông thôn Đăk Xuân Từ đất ông Tạ Văn Đoàn đến đất bà Phạm Thị Tồn</t>
  </si>
  <si>
    <t>Đường bê tông thôn Đăk Xuân đất ông Vũ Văn Tính đến đất Trần Văn Toán</t>
  </si>
  <si>
    <t>Đường bê tông thôn Đăk Xuân đất ông Nguyễn Văn Phương đến đất Mai Ngọc Tuấn</t>
  </si>
  <si>
    <t>Đường bê tông thôn Đăk Xuân đất ông Lê Văn Thành đến đất ông Phạm Văn Chung</t>
  </si>
  <si>
    <t>Đường bê tông Buôn Ol  từ Đất ông Khanh đến đất ông Lại Xuân Sáu</t>
  </si>
  <si>
    <t xml:space="preserve">Đường bê tông Buôn Ol từ đất Y Doan đến đất Y Phôi </t>
  </si>
  <si>
    <t>Đường bê tông Buôn Ol từ đất Y Thânđến đất 132 Của Buôn</t>
  </si>
  <si>
    <t>Đường bê tông Buôn K62 từ đất Nguyễn Mạnh Hùng đến đất Lê Văn Ái</t>
  </si>
  <si>
    <t>Đường bê tông Buôn K62 từ Đất ông Nguyễn Văn Hải đến rẫy ông Thọ</t>
  </si>
  <si>
    <t>Đường bê tông Buôn 9 từ ngã ba mương Thủy lợi đến đất ông Dượng</t>
  </si>
  <si>
    <t>Đường bê tông Buôn 9 từ ngã ba QL 28 đến khu tái định cư Buôn Ol</t>
  </si>
  <si>
    <t>Đường bê tông thôn Exano từ  đất bà Ngân Thị Xuyến đến đất ông Hoàng Văn Sơn</t>
  </si>
  <si>
    <t>Đường bê tông thôn Exano từ  đất Nguyễn Văn Thịnh đến Hoàng Văn Nình</t>
  </si>
  <si>
    <t>Đường bê tông thôn Exano từ  đất ông Đặng Văn Chính đến rẫy ông Mai Văn Châm</t>
  </si>
  <si>
    <t>Đường bê tông thôn Giang Cách từ đất Phạm Trung Kiên đến đất Lưu Quang Thắng</t>
  </si>
  <si>
    <t>Đường bê tông thôn Giang Cách từ đất Lý Hồng Văn đến đất ông Hoàng Ngọc Lợi</t>
  </si>
  <si>
    <t>Đường bê tông thôn Giang Cách từ đất ông Nguyễn Văn Huyền Đất bà Trần Thị Thơm</t>
  </si>
  <si>
    <t>Đường bê tông thôn Giang Cách từ đất  Nguyễn Văn Thìn đến cầu 49</t>
  </si>
  <si>
    <t>Đường bê tông thôn Giang Cách từ đất Diêm Công Hùng đến đất ông Thái Bình Dương</t>
  </si>
  <si>
    <t>Đường bê tông thôn Giang Cách từ đất Phạm Thị Sim đến đất ông Đặng Thái Sơn</t>
  </si>
  <si>
    <t>Đường bê tông thôn Giang Cách từ đất Phạm Trung Kiên đến đất ông Mai Văn Thành</t>
  </si>
  <si>
    <t>Đường bê tông thôn Giang Cách từ đất Hòang Văn Tú đến đất ông Hoàng Văn Thanh</t>
  </si>
  <si>
    <t>Đường bê tông thôn Giang Cách từ đất Hòang Văn Chăm đến đất ông Hoàng Văn Nghìn</t>
  </si>
  <si>
    <t xml:space="preserve">Xây đường mương thủy lợi thôn Exanô dẫn nước tưới từ đồi ông Hoàng Văn Bình vào khu ruộng ông Phạm Văn Sơn </t>
  </si>
  <si>
    <t xml:space="preserve">Xây Mương thôn Exanô tiêu nước đoạn từ đồi ông Hoàng Văn Cắm đến ruộng ông Phạm Văn Tạ </t>
  </si>
  <si>
    <t>Xây dựng 3 cầu dân sinh   exano, Buôn K62, Buôn 9</t>
  </si>
  <si>
    <t>Xây Phòng Học cho trường TH Trần Văn Ơn</t>
  </si>
  <si>
    <t>Xây nhà hiệu bộ Trường TH Trần Văn Ơn</t>
  </si>
  <si>
    <t>sân chơi cho học sinh trường TH Trần Văn Ơn</t>
  </si>
  <si>
    <t>Hàng rào kiên cố xung quang TH Trần Văn Ơn</t>
  </si>
  <si>
    <t>Phòng Đa chức năng trường TH Trần Văn Ơn</t>
  </si>
  <si>
    <t>Làm mái vòm`cho trường mầm non Họa Mi</t>
  </si>
  <si>
    <t>Sữa chửa  phòng học trường MN Họa Mi</t>
  </si>
  <si>
    <t xml:space="preserve">Nâng cấp sữa khu vui chơi cho trẻ trường MN Họa Mi </t>
  </si>
  <si>
    <t>Sân chơi cho học sinh trường TTHCS Nguyễn Thị Minh Khai</t>
  </si>
  <si>
    <t>Phòng Học Trường THCS Nguyễn Thị Minh Khai</t>
  </si>
  <si>
    <t>Phòng thiết bị, phòng truyền thống, phòng y tế  trường THCS Đăk Drô</t>
  </si>
  <si>
    <t>Sân chơi TDTT trường THCS Đăk Drô</t>
  </si>
  <si>
    <t>Nhà đa năng trường THCS Đăk Drô</t>
  </si>
  <si>
    <t>Hạ tầng kỹ thuật, hệ thống phòng cháy chữa cháy trường THCS Đăk Drô</t>
  </si>
  <si>
    <t>Sơn sửa 6 phòng học đã xuống cấptrường THCS Đăk Drô</t>
  </si>
  <si>
    <t>Đồ dùng, trang thiết bị các phòng học bộ môn trường THCS Đăk Drô</t>
  </si>
  <si>
    <t>Mở lại điểm trường mẫu giáo buôn 9</t>
  </si>
  <si>
    <t>Nhà Hội trường thôn Exano</t>
  </si>
  <si>
    <t>Xây dựng hội trường thôn Đăk Hợp</t>
  </si>
  <si>
    <t>Hệ thống nước sạch thôn Exa nô</t>
  </si>
  <si>
    <t>Đường bê tông thôn Đăk Xuân đất ông Trần Văn Tuấn đến đất ông Nguyễn Chí Thanh</t>
  </si>
  <si>
    <t>Đường bê tông thôn Đăk Xuân đất Bà Nguyễn Thị Hòa đến nhà ông Phạm Hồng Khảm</t>
  </si>
  <si>
    <t>Đường bê tông Buôn Ol từ trường Trần Văn Ơn đến cánh đồng buôn Ol</t>
  </si>
  <si>
    <t>Đường bê tông Buôn Ol từ đất nhà bà Tuất đến đất ông Trần Gia Cách</t>
  </si>
  <si>
    <t>Đường bê tông Buôn Ol từ đất nhà ông Nguyễn Văn Thủy đến đất ông Nguyễn Văn Kế</t>
  </si>
  <si>
    <t>XÃ NAM XUÂN</t>
  </si>
  <si>
    <t>Đường bê tông thôn Thanh Sơn xã Nam Xuân (Thanh Sơn đi thôn Đắk Hưng)</t>
  </si>
  <si>
    <t>Đường bê tông thôn Lương Sơn xã Nam Xuân (đường lên thác 3)</t>
  </si>
  <si>
    <t>Đường bê tông thôn Lương Sơn xã Nam Xuân (từ nhà Ngô Tăng Thảo đến đất Nguyễn Văn Đệ)</t>
  </si>
  <si>
    <t>Đường bê tông thôn Đắk Xuân xã Nam Xuân (từ đường TL 3 nhà ông Thực  đến đất Suối Đắk Ơi)</t>
  </si>
  <si>
    <t>Đường bê tông thôn Đắk Thanh xã Nam Xuân (từ đất ông Dương Văn Đọi đến đường bê tông Nam Hợp cũ)</t>
  </si>
  <si>
    <t>Đường bê tông thôn Đắk Hợp xã Nam Xuân (từ nhà Mã Văn Cám ra Suối Đắk Sôr)</t>
  </si>
  <si>
    <t>Đường bê tông thôn Nam Thanh xã Nam Xuân (từ nhà ông: Hà Đức Tuyên đi ra đường TL3)</t>
  </si>
  <si>
    <t>Đường bê tông thôn Đắk Hưng xã Nam Xuân (từ ngã 3 vào hồ đập đến nhà Vi Văn Un)</t>
  </si>
  <si>
    <t>Đường bê tông thôn Lương Sơn xã Nam Xuân (từ đất Vi Văn Núi đến đất Ngân Văn Minh)</t>
  </si>
  <si>
    <t>Đường bê tông thôn Đắk Xuân xã Nam Xuân (đoạn từ đường TL 3 nhà Bà Luyến đi ra đường bê tông nhà Hà Thị Thu thôn Thanh Sơn)</t>
  </si>
  <si>
    <t>Đường bê tông thôn Đắk Thanh xã Nam Xuân (từ TL3 quán My Thứ vào đến đất ông Lương Văn Sinh)</t>
  </si>
  <si>
    <t>Đường bê tông thôn Đắk Hợp xã Nam Xuân (từ Nhà ông Khoay đi ra suối Đắk Sôr)</t>
  </si>
  <si>
    <t>Đường bê tông thôn Nam Thanh xã Nam Xuân (từ nhà Hoàng Quốc Anh  đi ra Suối Đắk Sôr)</t>
  </si>
  <si>
    <t>Đường bê tông thôn Nam Thanh xã Nam Xuân (từ nhà Lang Phúc Quyết đi ra Suối Đắk Sôr)</t>
  </si>
  <si>
    <t>Đường bê tông thôn Đắk Hưng xã Nam Xuân (từ đường bê tông Vào Nghĩa địa thôn)</t>
  </si>
  <si>
    <t>Đường bê tông thôn Đắk Hưng xã Nam Xuân (từ đường bê tông đến nhà ông Hiên)</t>
  </si>
  <si>
    <t>Xây dựng cầu thôn Đăk Thanh xã Nam Xuân (qua suối Đăk Ơi)</t>
  </si>
  <si>
    <t>Đập dẫn nước suối Boong thô Đăk Hưng xã Nam Xuân</t>
  </si>
  <si>
    <t>Trường tiểu học Nguyễn Bá Ngọc (phân hiệu chính) xã Nam Xuân.</t>
  </si>
  <si>
    <t>Trường THCS Lý Tự Trọng xã Nam Xuân</t>
  </si>
  <si>
    <t>Trường mầm non Vàng Anh xã Nam Xuân</t>
  </si>
  <si>
    <t>Trường tiểu học Lê Lợi xã Nam Xuân</t>
  </si>
  <si>
    <t>Sân vận động xã Nam Xuân</t>
  </si>
  <si>
    <t>Xây dựng chợ thương mại nông thôn xã Nam Xuân</t>
  </si>
  <si>
    <t>Hội trường thôn Đắk Thanh xã Nam Xuân</t>
  </si>
  <si>
    <t>Cấp nước tập trung thôn Sơn Hà xã Nam Xuân</t>
  </si>
  <si>
    <t>XÃ NÂM N'ĐIR</t>
  </si>
  <si>
    <t>Nâng cấp sữa chữa kênh mương nội đồng</t>
  </si>
  <si>
    <t xml:space="preserve">Đầu tư xây dựng đường bê tông nông thôn </t>
  </si>
  <si>
    <t>Xây dựng khu thiết chế văn hóa xã, văn hóa thôn</t>
  </si>
  <si>
    <t>Xây dựng công trình nước sinh hoạt tập trung</t>
  </si>
  <si>
    <t>XÃ NÂM NUNG</t>
  </si>
  <si>
    <t xml:space="preserve">Nhà văn hóa thôn Thanh Thái </t>
  </si>
  <si>
    <t>Sửa chữa nhà văn hóa Bon Rung -Thôn Nam Tiến</t>
  </si>
  <si>
    <t>Nhà văn hóa Bon Yôk Ju</t>
  </si>
  <si>
    <t>Nhà văn hoá thôn Tân Lập</t>
  </si>
  <si>
    <t>Nhà văn hoá thôn Nam Tiến</t>
  </si>
  <si>
    <t>Nhà văn hóa xã Nâm Nung</t>
  </si>
  <si>
    <t>Nhà sinh hoạt cộng đồng Thanh thiếu niên xã Nâm Nung</t>
  </si>
  <si>
    <t>Bê tông hóa đường Nội thôn Tân Lập Xã Nâm Nung</t>
  </si>
  <si>
    <t>Trường Tiểu học Lê Văn Tám (Phân hiệu thôn Tân Lập)</t>
  </si>
  <si>
    <t>Trường Tiểu học Lê Văn Tám (Phân hiệu Yôk Ju)</t>
  </si>
  <si>
    <t>Xây dựng sân vận động xã</t>
  </si>
  <si>
    <t>XÃ TÂN THÀNH</t>
  </si>
  <si>
    <t>Nâng cấp, mở rộng nhà văn hóa thôn Đăk Lưu</t>
  </si>
  <si>
    <t>Nâng cấp, mở rộng nhà văn hóa thôn Đăk Rô</t>
  </si>
  <si>
    <t>Nâng cấp, mở rộng nhà văn hóa thôn Đăk Ri</t>
  </si>
  <si>
    <t>Xây dựng mới nhà văn hóa thôn Đăk Hoa</t>
  </si>
  <si>
    <t>Đường nội thôn Đăk Tân</t>
  </si>
  <si>
    <t>Đường nội thôn Đăk Hoa</t>
  </si>
  <si>
    <t>Mở rộng nâng cấp đường nội thôn Đăk Hoa</t>
  </si>
  <si>
    <t>Đường vào nghĩa trang Đăk Drô</t>
  </si>
  <si>
    <t>Đường nội thôn Đưak Na</t>
  </si>
  <si>
    <t>Nối dài đường vào  Nghĩa trang Đăk Na</t>
  </si>
  <si>
    <t>Đầu tư mới đập thủy lợi Đăk Na</t>
  </si>
  <si>
    <t>Nhà hiệu bộ trường Trần Quốc Toản</t>
  </si>
  <si>
    <t>Trường THCS Tân Thành</t>
  </si>
  <si>
    <t>Trường mầm non Hướng Dương</t>
  </si>
  <si>
    <t>Trường tiểu học Ngô GiaTự</t>
  </si>
  <si>
    <t>Xây dựng chợ thương mại nông thôn xã Tân Thành</t>
  </si>
  <si>
    <t>Nâng cấp, cải tạo Nghĩa trang</t>
  </si>
  <si>
    <t>XÃ QUẢNG PHÚ</t>
  </si>
  <si>
    <t>Đường bê tông nông thôn (đường trục thôn xóm)</t>
  </si>
  <si>
    <t>Đương bê tông liên thôn</t>
  </si>
  <si>
    <t xml:space="preserve">Xây dựng trường MN Hoàng Anh tại thôn Phú Hòa </t>
  </si>
  <si>
    <t>Xây dựng trường Tiểu học Nguyễn Văn Trỗi thôn Phú Sơn</t>
  </si>
  <si>
    <t xml:space="preserve">Xây dựng công trình nước sạch </t>
  </si>
  <si>
    <t>XÃ BUÔN CHOAH</t>
  </si>
  <si>
    <t xml:space="preserve">Đường  nội đồng thôn Buôn Choah </t>
  </si>
  <si>
    <t>Đường dân sinh</t>
  </si>
  <si>
    <t>Đường nội đồng thôn Bình Giang</t>
  </si>
  <si>
    <t>Đường nội đồng thôn Ninh Giang</t>
  </si>
  <si>
    <t>Đường nội đồng thôn Cao Sơn</t>
  </si>
  <si>
    <t>Đường từ Nhà ông Láng đến trước hội trường thôn Thanh Sơn</t>
  </si>
  <si>
    <t xml:space="preserve">Làm mương tiêu Thôn Buôn Choah </t>
  </si>
  <si>
    <t>Xây dựng nhà văn hoá thôn Bình Giang</t>
  </si>
  <si>
    <t>Xây dựng nhà văn hoá thôn Thanh Sơn</t>
  </si>
  <si>
    <t>Xây dựng nhà văn hoá thôn Ninh Giang</t>
  </si>
  <si>
    <t>Đâu tư nâng cấp trạm cấp nước tập trung tại thôn Buôn Choah</t>
  </si>
  <si>
    <t>XÃ ĐỨC XUYÊN</t>
  </si>
  <si>
    <t>Nhà văn hóa - Khu thể thao xã</t>
  </si>
  <si>
    <t>Nhà văn hóa thôn Xuyên Hải</t>
  </si>
  <si>
    <t>Nhà văn hóa thôn Xuyên Tân</t>
  </si>
  <si>
    <t>Nhà văn hóa thôn Xuyên Nghĩa</t>
  </si>
  <si>
    <t>Nhà văn hóa thôn Xuyên An</t>
  </si>
  <si>
    <t>Nâng cấp Ql28 đi Xuyên Nghĩa</t>
  </si>
  <si>
    <t>Nâng cấp, mở rộng, bê tông hóa đường từ QL 28 đi cánh đồng Đắk Rí</t>
  </si>
  <si>
    <t>Đường bê tông Xuyên Phước đi Xuyên Hà ( Gần sông)</t>
  </si>
  <si>
    <t>Nâng cấp đường bê tông QL28 đi Xuyên An</t>
  </si>
  <si>
    <t>Đường bê tông Xuyên Nghĩa đi Bầu Mây</t>
  </si>
  <si>
    <t>Nâng cấp mở rộng QL28 đi Bầu Sen</t>
  </si>
  <si>
    <t>Nâng cấp mở rộng QL28 đi EA RBin</t>
  </si>
  <si>
    <t>Nâng cấp, mở rộng đường vào Nghĩa trang xã</t>
  </si>
  <si>
    <t>Hồ tưới khu vực tái canh</t>
  </si>
  <si>
    <t xml:space="preserve">Mở tuyến kênh nội đồng Đăk Rí </t>
  </si>
  <si>
    <t>XÃ ĐẮK NANG</t>
  </si>
  <si>
    <t>Sữa chữa đường 327 chân đập giáp xã Đức xuyên</t>
  </si>
  <si>
    <t>Sữa chữa đường Trung tâm xã giáp đường 327</t>
  </si>
  <si>
    <t>Sữa chữa đường buôn Krue đi Phú thịnh</t>
  </si>
  <si>
    <t>Đường bê tông giao thông nông thôn Buôn Krue đi Phú lợi</t>
  </si>
  <si>
    <t>Ke suối Từ nhà ông Đăk ra sông Krông nô</t>
  </si>
  <si>
    <t>Đường bê tông giao thông nông thôn Phú Tân</t>
  </si>
  <si>
    <t>Đường bê tông giao thông nông thôn Buôn Krue ra sông Krông Nô</t>
  </si>
  <si>
    <t>Đường bê tông giao nội đồng thôn Phú Thịnh</t>
  </si>
  <si>
    <t>Làm mới đường nội đồng Buôn Krue ra sông Krông Nô</t>
  </si>
  <si>
    <t xml:space="preserve">Làm mới đường nội đồng Phú Thịnh </t>
  </si>
  <si>
    <t>Làm mới đường nội đồng Buôn Krue đi thôn Phú Lợi</t>
  </si>
  <si>
    <t>C</t>
  </si>
  <si>
    <t>CHƯƠNG TRÌNH MỤC TIÊU QUỐC GIA XÂY DỰNG NÔNG THÔN MỚI</t>
  </si>
  <si>
    <t>DANH MỤC CÁC XÃ THỊ TRẤN ĐĂNG KÝ NHU CẦU VỐN CÁC CHUONG TRÌNH MỤC TIÊU QUỐC GIA GIAI ĐOẠN 2021-2025</t>
  </si>
  <si>
    <t>Xã Quảng Phú</t>
  </si>
  <si>
    <t>4.1.1.1</t>
  </si>
  <si>
    <t>4.1.1.2</t>
  </si>
  <si>
    <t>Xã Đắk Nang</t>
  </si>
  <si>
    <t>1.1.1.3</t>
  </si>
  <si>
    <t>Xã Nâm Nung</t>
  </si>
  <si>
    <t>Xã Nam Xuân</t>
  </si>
  <si>
    <t>4.1.1.4</t>
  </si>
  <si>
    <t>4.1.1.5</t>
  </si>
  <si>
    <t>Thị trấn Đăk Mâm</t>
  </si>
  <si>
    <t>4.1.1.6</t>
  </si>
  <si>
    <t>Xã Đắk Drô</t>
  </si>
  <si>
    <t>4.1.1.7</t>
  </si>
  <si>
    <t>Xã Buôn Choah</t>
  </si>
  <si>
    <t>4.1.1.8</t>
  </si>
  <si>
    <t>Xã Nam Đà</t>
  </si>
  <si>
    <t>4.1.1.9</t>
  </si>
  <si>
    <t>Xã Đức Xuyên</t>
  </si>
  <si>
    <t>4.1.1.10</t>
  </si>
  <si>
    <t>Xã Nâm N'Đir</t>
  </si>
  <si>
    <t>4.1.2</t>
  </si>
  <si>
    <t>Nội dung 03: Cứng hóa đường giao thông đến trung tâm xã, liên xã</t>
  </si>
  <si>
    <t>4.1.2.1</t>
  </si>
  <si>
    <t>4.1.2.2</t>
  </si>
  <si>
    <t>4.1.2.3</t>
  </si>
  <si>
    <t>4.1.2.4</t>
  </si>
  <si>
    <t>4.1.2.5</t>
  </si>
  <si>
    <t>Xã Tân Thành</t>
  </si>
  <si>
    <t>4.1.2.6</t>
  </si>
  <si>
    <t>Nâng cấp, cải tạo, mở rộng đường giao thông 15,22km</t>
  </si>
  <si>
    <t>Nâng cấp, cải tạo, mở rộng 3,5km đường giao thông</t>
  </si>
  <si>
    <t>Sửa chữa, cải tạo 1.000m đường giao thông.</t>
  </si>
  <si>
    <t>Nâng cấp, cải tạo, mở rộng 670m đường giao thông</t>
  </si>
  <si>
    <t>Nâng cấp, cải tạo, mở rộng 9200m đường giao thông</t>
  </si>
  <si>
    <t>Nâng cấp, cải tạo, mở rộng 750m đường giao thông</t>
  </si>
  <si>
    <t>Nâng cấp, cải tạo, mở rộng 1.100m đường giao thông</t>
  </si>
  <si>
    <t>Nâng cấp, cải tạo, mở rộng 1.340m đường giao thông</t>
  </si>
  <si>
    <t>Làm mới, sữa chữa 500m mương bê tông, nạo vét dòng chảy</t>
  </si>
  <si>
    <t>Nhà thi đấu  diện tích 200m2</t>
  </si>
  <si>
    <t xml:space="preserve">Làm mới 400m tường rào cao 2,35m + 01 nhà vệ sinh  cho học sinh </t>
  </si>
  <si>
    <t>Làm mới 350m tường rào cao 2,35m  và 250m2 sân bê tông</t>
  </si>
  <si>
    <t>Nhà hôin trường , sân, cổng tường rào</t>
  </si>
  <si>
    <t>San nền, hệ thống điệ chiếu sáng, sân thi đấu 1500m2</t>
  </si>
  <si>
    <t>5km Đường giao thông nông thôn .</t>
  </si>
  <si>
    <t>Đầu tư xây dựng Cổng nghĩa trang, Nhà tưởng niệm đối với 02 nghĩa trang trên địa bàn xã</t>
  </si>
  <si>
    <t>Xây dựng đường bê tông 1100m</t>
  </si>
  <si>
    <t>Xây dựng đường bê tông 1000m</t>
  </si>
  <si>
    <t>Xây dựng đường bê tông 1500m</t>
  </si>
  <si>
    <t>Xây dựng đường bê tông 400m</t>
  </si>
  <si>
    <t>Xây dựng đường bê tông 800m</t>
  </si>
  <si>
    <t>Xây dựng đường bê tông 700m</t>
  </si>
  <si>
    <t>Xây dựng đường bê tông 500m</t>
  </si>
  <si>
    <t>Xây dựng đường bê tông 850m</t>
  </si>
  <si>
    <t>Xây dựng đường bê tông 162m</t>
  </si>
  <si>
    <t>Xây dựng đường bê tông 460m</t>
  </si>
  <si>
    <t>Xây dựng đường bê tông 832m</t>
  </si>
  <si>
    <t>Xây dựng đường bê tông 600m</t>
  </si>
  <si>
    <t>Xây dựng đường bê tông 60m</t>
  </si>
  <si>
    <t>Xây dựng đường bê tông 740m</t>
  </si>
  <si>
    <t>Xây dựng đường bê tông 250m</t>
  </si>
  <si>
    <t>Xây dựng đường bê tông 350m</t>
  </si>
  <si>
    <t>Xây dựng đường bê tông 200m</t>
  </si>
  <si>
    <t>Xây dựng 1500m</t>
  </si>
  <si>
    <t>Xây dựng 800m</t>
  </si>
  <si>
    <t>38m</t>
  </si>
  <si>
    <t>56m2x10 phòng</t>
  </si>
  <si>
    <t>56m2x 2phòng</t>
  </si>
  <si>
    <t>1000m2</t>
  </si>
  <si>
    <t>800m</t>
  </si>
  <si>
    <t>10m2</t>
  </si>
  <si>
    <t>800m2</t>
  </si>
  <si>
    <t>448m2</t>
  </si>
  <si>
    <t>700m2</t>
  </si>
  <si>
    <t>1300m2</t>
  </si>
  <si>
    <t>Xây dựng 3 phòng 80m2x4</t>
  </si>
  <si>
    <t>Xây dựng 8 phòng 810m2</t>
  </si>
  <si>
    <t>Xây dựng diện tích 2700m2</t>
  </si>
  <si>
    <t>Xây dựng 750m2</t>
  </si>
  <si>
    <t>Sửa chữa 336m2</t>
  </si>
  <si>
    <t>3000m2</t>
  </si>
  <si>
    <t>Nhà cấp IV, diện tích 150m2</t>
  </si>
  <si>
    <t>Xây dựng đường bê tông 160m</t>
  </si>
  <si>
    <t>Xây dựng đường bê tông 50m</t>
  </si>
  <si>
    <t>Xây dựng đường bê tông 180m</t>
  </si>
  <si>
    <t>Đường bê tông dài 400m</t>
  </si>
  <si>
    <t>Đường bê tông dài 1.500m</t>
  </si>
  <si>
    <t>Đường bê tông dài 200m</t>
  </si>
  <si>
    <t>Đường bê tông dài 300m</t>
  </si>
  <si>
    <t>Đường bê tông dài 450m</t>
  </si>
  <si>
    <t>Đường bê tông dài 430m</t>
  </si>
  <si>
    <t>Đường bê tông dài 1.400m</t>
  </si>
  <si>
    <t>Đường bê tông dài 500m</t>
  </si>
  <si>
    <t>Đường bê tông dài 350m</t>
  </si>
  <si>
    <t>Đường bê tông dài 900m</t>
  </si>
  <si>
    <t>Đường bê tông dài 1.000m</t>
  </si>
  <si>
    <t>Xây dựng cầu dài 10m, rộng 5m</t>
  </si>
  <si>
    <t>Nhà hiệu bộ 6 phòng, tường rào, nhà vệ sinh</t>
  </si>
  <si>
    <t>2 tầng 08 phòng học</t>
  </si>
  <si>
    <t>Sân trường 700m2, lát gạch bát tràng</t>
  </si>
  <si>
    <t>nhà cấp IV, 5 phòng học. Sân bê tông 300m2</t>
  </si>
  <si>
    <t>Đền bù, hỗ trợ, giải phòng mặt bằng, san lấp 2.800m2</t>
  </si>
  <si>
    <t xml:space="preserve">Xây chợ nhà lồng </t>
  </si>
  <si>
    <t>200 hộ</t>
  </si>
  <si>
    <t>Nâng cấp, sữa chữa 1.660m</t>
  </si>
  <si>
    <t xml:space="preserve">Xây dựng 15,2km đường betong </t>
  </si>
  <si>
    <t>01 khu thiết chế nhà văn hóa xã, 8 khu thiết chế nhà văn hóa thôn</t>
  </si>
  <si>
    <t>Sửa chữa nhà văn hóa, nhà vệ sinh; cổng tường rào;</t>
  </si>
  <si>
    <t>Sửa chữa nhà văn hóa, nhà vệ sinh; cổng tường rào; sân bê tông</t>
  </si>
  <si>
    <t>Cổng, hàng rào, sân bê tông, rãnh thoát nước</t>
  </si>
  <si>
    <t>Sửa chữa nhà, nhà vệ sinh, cổng tường rào, sân bê tông, hạ tầng kỹ thuật</t>
  </si>
  <si>
    <t>Đầu tư 1,3km đường bê tông nội thôn</t>
  </si>
  <si>
    <t>Nhà công vụ: 02 phòng</t>
  </si>
  <si>
    <t>Nhà lớp học 03 phòng, san ủi mặt bằng, cổng, hàng rào</t>
  </si>
  <si>
    <t>Xây dựng diện tích 01ha</t>
  </si>
  <si>
    <t>Nâng cấp,mở rộng hội trường, xây dựng tường rào, cổng, nhà vệ sinh</t>
  </si>
  <si>
    <t>Xây dựng mới nhà văn hóa, nhà vệ sinh, cổng, tường rào</t>
  </si>
  <si>
    <t>Xây dựng mới 1,5km đường bê tông</t>
  </si>
  <si>
    <t>Xây dựng mới 0,5km đường bê tông</t>
  </si>
  <si>
    <t>Nâng cấp, cải tạo, mở rộng 0,5km đường giao thông</t>
  </si>
  <si>
    <t>dài 1km, rộng 3m, dày 16cm</t>
  </si>
  <si>
    <t>dài 30m, rộng 3m, dày 16cm</t>
  </si>
  <si>
    <t>xây dựng mới đập thủy lợi thôn Đăk Na</t>
  </si>
  <si>
    <t>Nhà hiệu bộ</t>
  </si>
  <si>
    <t>Nâng cấp, cải tạo nhà bán trú, phòng học bộ môn, mua sắm máy tính</t>
  </si>
  <si>
    <t>Nhà thi đấu  diện tích 300m2</t>
  </si>
  <si>
    <t>Nhà đa năng</t>
  </si>
  <si>
    <t>Phòng tin học, máy vi tính</t>
  </si>
  <si>
    <t>Nâng cấp</t>
  </si>
  <si>
    <t>Xây dựng mới 1,6km đường betong nông thôn</t>
  </si>
  <si>
    <t>Xây dựng mới 2,93km đường betong nông thôn</t>
  </si>
  <si>
    <t xml:space="preserve">Xây dựng mới </t>
  </si>
  <si>
    <t>Xây dựng mới 2 công trình tại thôn Phú Hòa, Phú Vinh</t>
  </si>
  <si>
    <t>Xây dựng 1,2km Đường bê tông nông thôn</t>
  </si>
  <si>
    <t>Xây dựng 0,150km Đường bê tông nông thôn</t>
  </si>
  <si>
    <t>Xây dựng 4km Đường bê tông nông thôn</t>
  </si>
  <si>
    <t>Xây dựng 2km Đường bê tông nông thôn</t>
  </si>
  <si>
    <t>Xây dựng 5km Đường bê tông nông thôn</t>
  </si>
  <si>
    <t>Xây dựng 0,680km Đường bê tông nông thôn</t>
  </si>
  <si>
    <t>Xây dựng mương tiêu</t>
  </si>
  <si>
    <t>Trạm bơm phục vụ  cho 150 hộ</t>
  </si>
  <si>
    <t>Nhà văn hóa,giếng khoan,  nhà vệ sinh, cổng tường rào</t>
  </si>
  <si>
    <t>Nâng cấp, mở rộng 1,3km đường QL28</t>
  </si>
  <si>
    <t>Nâng cấp, mở rộng, bê tông hóa 3,2km  đường QL 28</t>
  </si>
  <si>
    <t>Làm mới 0,9km đường bê tông</t>
  </si>
  <si>
    <t>Nâng cấp, mở rộng 1,4km đường QL 28</t>
  </si>
  <si>
    <t>Làm mới 1km đường bê tông</t>
  </si>
  <si>
    <t>Nâng cấp, mở rộng 0,350km đường QL 28</t>
  </si>
  <si>
    <t xml:space="preserve">Nâng cấp, mở rộng 0,600km đường QL28
</t>
  </si>
  <si>
    <t>Nâng cấp, mở rộng 0,750km đường vào nghĩa trang</t>
  </si>
  <si>
    <t>Xây dựng hồ diện tích 2000m2</t>
  </si>
  <si>
    <t>Đầu tư xây dựng 2.000m kênh nội đồng</t>
  </si>
  <si>
    <t>Nâng cấp mặt đường, gia cố mặt đường, hệ thống thoát nước</t>
  </si>
  <si>
    <t>Dài 250m, rộng 3 m, dày 16 cm,</t>
  </si>
  <si>
    <t>Dài 1,8km</t>
  </si>
  <si>
    <t>Dài 700m, rộng 3 m, dày 16 cm,</t>
  </si>
  <si>
    <t xml:space="preserve">Làm mới </t>
  </si>
  <si>
    <r>
      <rPr>
        <b/>
        <sz val="11"/>
        <rFont val="Times New Roman"/>
        <family val="1"/>
      </rPr>
      <t>Tiểu dự án 1:</t>
    </r>
    <r>
      <rPr>
        <sz val="11"/>
        <rFont val="Times New Roman"/>
        <family val="1"/>
      </rPr>
      <t xml:space="preserve">  Đầu tư cơ sở hạ tầng thiết yếu, phục vụ sản xuất, đời sống trong vùng đồng bào dân tộc thiểu số và miền núi</t>
    </r>
  </si>
  <si>
    <r>
      <rPr>
        <b/>
        <sz val="11"/>
        <rFont val="Times New Roman"/>
        <family val="1"/>
      </rPr>
      <t xml:space="preserve">Nội dung 01: </t>
    </r>
    <r>
      <rPr>
        <sz val="11"/>
        <rFont val="Times New Roman"/>
        <family val="1"/>
      </rPr>
      <t>Đầu tư cơ sở hạ tầng thiết yếu vùng đồng bào dân tộc thiểu số và miền núi, ưu tiên đối với xã, thôn ĐBKK</t>
    </r>
  </si>
  <si>
    <t>Xây chợ nhà lồng 400m²</t>
  </si>
  <si>
    <t>III</t>
  </si>
  <si>
    <t>V</t>
  </si>
  <si>
    <t>VI</t>
  </si>
  <si>
    <t>VII</t>
  </si>
  <si>
    <t>VIII</t>
  </si>
  <si>
    <t>IX</t>
  </si>
  <si>
    <t>X</t>
  </si>
  <si>
    <t>XI</t>
  </si>
  <si>
    <t>CHƯƠNG TRÌNH MỤC TIÊU QUỐC GIA GIẢM NGHÈO BỀN VỮNG</t>
  </si>
  <si>
    <t>B</t>
  </si>
  <si>
    <t>DỰ ÁN 4: PHÁT TRIỂN GIÁO DỤC NGHỀ NGHIỆP, VIỆC LÀM BỀN VỮNG</t>
  </si>
  <si>
    <t>Hội trường thôn Đăk Thanh xã Nam Xuân</t>
  </si>
  <si>
    <t>Nhà văn hóa thôn Tân Lập</t>
  </si>
  <si>
    <t>Nhà văn hóa thôn Nam Tiến</t>
  </si>
  <si>
    <t>Xây dựng mới 1,5kmđường bê tông</t>
  </si>
  <si>
    <t>Xây dựng mới 0,5kmđường bê tông</t>
  </si>
  <si>
    <t xml:space="preserve">Nâng cấp 1,3km QL 28 đi thôn Xuyên Nghĩa, </t>
  </si>
  <si>
    <t>Nâng cấp 1,4 mở rộng đường bê tông</t>
  </si>
  <si>
    <t>Nâng cấp, cải tạo, mở rộng 1.550m đường giao thông</t>
  </si>
  <si>
    <t>Trung tâm Giáo dục nghề nghiệp – giáo dục thường xuyên huyện Krông Nô, hạng muc: Nâng cấp sửa chữa trụ sở và mua sắm trang thiết bị.</t>
  </si>
  <si>
    <t>Nâng cấp sửa chữa trụ sở và mua sắm trang thiết bị.</t>
  </si>
  <si>
    <t>Trung tâm Giáo dục nghề nghiệp – giáo dục thường xuyên huyện Krông Nô, hạng muc: Nâng cấp sửa chữa trụ sở và mua sắm trang thiết bị phục vụ công tác đào tạo nghề.</t>
  </si>
  <si>
    <t>Nâng cấp sửa chữa trụ sở và mua sắm trang thiết bị phục vụ công tác đào tạo nghề.</t>
  </si>
  <si>
    <t>xã Nam Đà</t>
  </si>
  <si>
    <t>xã Đắk Drô</t>
  </si>
  <si>
    <t>xã Nam Xuân</t>
  </si>
  <si>
    <t>Phụ lục</t>
  </si>
  <si>
    <t xml:space="preserve">TỔNG HỢP NHU CẦU NGUỒN VỐN ĐẦU TƯ VÀ DỰ KIẾN PHÂN BỔ NGUỒN VỐN ĐẦU TƯ PHÁT TRIỂN </t>
  </si>
  <si>
    <t>CHƯƠNG TRÌNH NÔNG THÔN MỚI GIAI ĐOẠN 2021-2025</t>
  </si>
  <si>
    <t>TT</t>
  </si>
  <si>
    <t>Đơn vị</t>
  </si>
  <si>
    <t>Số tiêu chí NTM đã đạt</t>
  </si>
  <si>
    <t>Hệ số phân bổ</t>
  </si>
  <si>
    <t>Nguồn vốn đầu tư giai đoạn  2022-2025</t>
  </si>
  <si>
    <t>Nhu cầu đầu tư giai đoạn 2022-2025</t>
  </si>
  <si>
    <t>Tổng cộng</t>
  </si>
  <si>
    <t>NS Trung ương</t>
  </si>
  <si>
    <t>NS Địa phương</t>
  </si>
  <si>
    <t>Tổng nhu cầu</t>
  </si>
  <si>
    <t>Ngân sách nhà nước</t>
  </si>
  <si>
    <t>Đạt chuẩn</t>
  </si>
  <si>
    <t>Xã Đắk Sôr</t>
  </si>
  <si>
    <t>Xã Buôn Chóah</t>
  </si>
  <si>
    <t xml:space="preserve">Ghi chú: </t>
  </si>
  <si>
    <t>(1) Tổng nguồn vốn ĐTPT năm 2022-2025: 127.889 triệu (ngân sách TW: 75.253 triệu, địa phương 52.636 triệu)</t>
  </si>
  <si>
    <t>(2) Hệ số phân bổ thực hiện theo khoản b, Điều 4, Nghị quyết 04/2022/NQ-HĐND</t>
  </si>
  <si>
    <t>(3) Kết quả (các tiêu chí đạt) thực hiện theo Báo cáo số 135/BC-UBND ngày 01/3/2022</t>
  </si>
  <si>
    <t>(4) Tổng kinh phí/hệ số = 127.889 triệu/33= 3.875,42 triệu/hệ số</t>
  </si>
  <si>
    <t>Ngân sách trung ương = 75.253/33= 2.280,39 triệu/hệ số</t>
  </si>
  <si>
    <t>Ngân sách địa phương = 52.636/33= 1.595,03 triệu/hệ số</t>
  </si>
  <si>
    <t>Phụ lục:</t>
  </si>
  <si>
    <t xml:space="preserve">TỔNG HỢP NHU CẦU NGUỒN VỐN VÀ DỰ KIẾN PHÂN BỔ NGUỒN VỐN ĐẦU TƯ PHÁT TRIỂN </t>
  </si>
  <si>
    <t>CHƯƠNG TRÌNH NÔNG THÔN MỚI NĂM 2022</t>
  </si>
  <si>
    <t>Nguồn vốn đầu tư năm 2022</t>
  </si>
  <si>
    <t>Nhu cầu đầu tư năm 2022</t>
  </si>
  <si>
    <t>(1) Tổng nguồn vốn ĐTPT năm 2022: 33.684 triệu (ngân sách TW: 16.842 triệu, địa phương 16.842 triệu)</t>
  </si>
  <si>
    <t>(4) Tổng kinh phí/hệ số = 33.684 triệu/33= 1.020,73 triệu/hệ số</t>
  </si>
  <si>
    <t>PHƯƠNG ÁN PHÂN BỔ VỐN ĐTPT CHƯƠNG TRÌNH MTQG PHÁT TRIỂN KTXH VÙNG ĐỒNG BÀO DTTS VÀ MN
GIAI ĐOẠN 2021-2025</t>
  </si>
  <si>
    <t>ĐVT: triệu đồng</t>
  </si>
  <si>
    <t>Tiêu chí</t>
  </si>
  <si>
    <t xml:space="preserve">Số điểm 
</t>
  </si>
  <si>
    <t>Tổng</t>
  </si>
  <si>
    <t>Chia theo xã</t>
  </si>
  <si>
    <t>Ghi chú</t>
  </si>
  <si>
    <t>Đắk Mâm</t>
  </si>
  <si>
    <t>TỔNG I+II+III+IV+V</t>
  </si>
  <si>
    <t>Dự án 1: Giải quyết tình trạng thiếu đất ở, nhà ở, đất sản xuất, nước sinh hoạt</t>
  </si>
  <si>
    <t>Tổng điểm DA</t>
  </si>
  <si>
    <t>Cứ 1 hộ được hỗ trợ đất ở</t>
  </si>
  <si>
    <t>Cứ 1 hộ được hỗ trợ nhà ở</t>
  </si>
  <si>
    <t>Cứ 1 hộ được hỗ trợ đất sản xuất</t>
  </si>
  <si>
    <t>Cứ 1 công trình nước sinh hoạt tập trung</t>
  </si>
  <si>
    <t>Dự án 2: Quy hoạch, sắp xếp, bố trí, ổn định dân cư ở những nơi cần thiết</t>
  </si>
  <si>
    <t>Dự án 4: Đầu tư cơ sở hạ tầng thiết yếu, phục vụ sản xuất, đời sống trong vùng đồng bào dân tộc thiểu số và miền núi và các đơn vị sự nghiệp công lập của lĩnh vực dân tộc</t>
  </si>
  <si>
    <r>
      <t xml:space="preserve">Tiểu dự án 1: </t>
    </r>
    <r>
      <rPr>
        <sz val="10"/>
        <rFont val="Times New Roman"/>
        <family val="1"/>
      </rPr>
      <t>Đầu tư cơ sở hạ tầng thiết yếu, phục vụ sản xuất, đời sống trong vùng đồng bào dân tộc thiểu số và miền núi</t>
    </r>
  </si>
  <si>
    <r>
      <t xml:space="preserve"> Xã ATK thuộc khu vực II, I </t>
    </r>
    <r>
      <rPr>
        <i/>
        <sz val="10"/>
        <color theme="1"/>
        <rFont val="Times New Roman"/>
        <family val="1"/>
      </rPr>
      <t>(xã chưa được cấp có thẩm quyền công nhận đạt chuẩn NTM, hoàn thành mục tiêu Chương trình 135</t>
    </r>
    <r>
      <rPr>
        <sz val="10"/>
        <color theme="1"/>
        <rFont val="Times New Roman"/>
        <family val="1"/>
      </rPr>
      <t xml:space="preserve">) </t>
    </r>
  </si>
  <si>
    <r>
      <t xml:space="preserve">Mỗi thôn ĐBKK không thuộc xã khu vực III </t>
    </r>
    <r>
      <rPr>
        <i/>
        <sz val="10"/>
        <color theme="1"/>
        <rFont val="Times New Roman"/>
        <family val="1"/>
      </rPr>
      <t>(Số thôn ĐBKK được tính điểm phân bổ vốn không quá 04 thôn/xã ngoài khu vực III)</t>
    </r>
  </si>
  <si>
    <t xml:space="preserve"> Cứ 1 km cứng hoá đường đến trung tâm xã, đường liên xã chưa được cứng hóa</t>
  </si>
  <si>
    <t>Dự án 6: Bảo tồn, phát huy giá trị văn hóa truyền thống tốt đẹp của các dân tộc thiểu số gắn với phát triển du lịch</t>
  </si>
  <si>
    <t>Phòng VHTT chủ trì</t>
  </si>
  <si>
    <t>Dự án 10: Truyền thông, tuyên truyền, vận động trong vùng đồng bào dân tộc thiểu số và miền núi. Kiểm tra, giám sát đánh giá việc tổ chức thực hiện Chương trình</t>
  </si>
  <si>
    <t>Phòng DT chủ trì</t>
  </si>
  <si>
    <t>Tiểu dự án 2: Ứng dụng công nghệ thông tin hỗ trợ phát triển kinh tế - xã hội và đảm bảo an ninh trật tự vùng đồng bào dân tộc thiểu số và miền núi</t>
  </si>
  <si>
    <t>Công trình cấp nước sinh hoạt tập trung Thôn Phú Vinh, xã Quảng Phú</t>
  </si>
  <si>
    <t>ĐVT: Triệu đồng</t>
  </si>
  <si>
    <t>TÊN ĐƠN VỊ</t>
  </si>
  <si>
    <t>Tổng 03 CT MTQG</t>
  </si>
  <si>
    <t>Trong đó</t>
  </si>
  <si>
    <t>CT MTQG phát triển KTXH vùng đồng bào DTTS và miền núi</t>
  </si>
  <si>
    <t>CT MTQG giảm nghèo bền vững</t>
  </si>
  <si>
    <t>CTMTQG xây dựng nông thôn mới</t>
  </si>
  <si>
    <t xml:space="preserve">Tổng </t>
  </si>
  <si>
    <t>NS địa phương</t>
  </si>
  <si>
    <t xml:space="preserve"> TỔNG CỘNG (I+II)</t>
  </si>
  <si>
    <t>Ban Dân tộc</t>
  </si>
  <si>
    <t xml:space="preserve">Hội Nông dân </t>
  </si>
  <si>
    <t>Sở Giáo dục Đào tạo</t>
  </si>
  <si>
    <t>Sở Văn hoá - TT&amp;DL</t>
  </si>
  <si>
    <t>Sở Công thương</t>
  </si>
  <si>
    <t>Sở Y tế</t>
  </si>
  <si>
    <t>Tỉnh Đoàn</t>
  </si>
  <si>
    <t>Bộ Chỉ huy Quân sự tỉnh</t>
  </si>
  <si>
    <t>Công an tỉnh</t>
  </si>
  <si>
    <t>Sở Kế hoạch và Đầu tư</t>
  </si>
  <si>
    <t>Sở Giao thông - Vận tải</t>
  </si>
  <si>
    <t>Ngân Hàng nhà nước</t>
  </si>
  <si>
    <t>Ban Dân vận tỉnh ủy</t>
  </si>
  <si>
    <t>STT</t>
  </si>
  <si>
    <t xml:space="preserve"> UBND huyện Krông Nô</t>
  </si>
  <si>
    <t xml:space="preserve"> UBND huyện Cư Jút</t>
  </si>
  <si>
    <t xml:space="preserve"> UBND huyện Đắk Mil</t>
  </si>
  <si>
    <t xml:space="preserve"> UBND huyện Đắk Song</t>
  </si>
  <si>
    <t xml:space="preserve"> UBND huyện Đắk R'Lấp</t>
  </si>
  <si>
    <t xml:space="preserve"> UBND huyện Tuy Đức</t>
  </si>
  <si>
    <t xml:space="preserve"> UBND huyện Đắk Glong</t>
  </si>
  <si>
    <t>(Kèm theo Tờ trình số      /TTr-UBND ngày     /6/2022 của UBND huyện Krông Nô)</t>
  </si>
  <si>
    <t>PHÂN CẤP CHO CẤP XÃ</t>
  </si>
  <si>
    <t xml:space="preserve"> UBND Thị trấn Đắk Mâm</t>
  </si>
  <si>
    <t xml:space="preserve"> UBND xã Đắk Sôr</t>
  </si>
  <si>
    <t xml:space="preserve"> UBND xã Nam Xuân</t>
  </si>
  <si>
    <t xml:space="preserve"> UBND xã Nam Đà</t>
  </si>
  <si>
    <t xml:space="preserve"> UBND xã Tân Thành</t>
  </si>
  <si>
    <t xml:space="preserve"> UBND xã Buôn Choáh</t>
  </si>
  <si>
    <t xml:space="preserve"> UBND xã Đắk Drô</t>
  </si>
  <si>
    <t xml:space="preserve"> UBND xã Nâm N'Đir</t>
  </si>
  <si>
    <t xml:space="preserve"> UBND xã Nâm Nung</t>
  </si>
  <si>
    <t xml:space="preserve"> UBND xã Đức Xuyên</t>
  </si>
  <si>
    <t xml:space="preserve"> UBND xã Đắk Nang</t>
  </si>
  <si>
    <t xml:space="preserve"> UBND xã Quảng Phú</t>
  </si>
  <si>
    <t>CÁC PHÒNG, BAN NGÀNH CỦA HUYỆN</t>
  </si>
  <si>
    <t>Phòng LĐTBXH</t>
  </si>
  <si>
    <t>TỔNG CỘNG</t>
  </si>
  <si>
    <t xml:space="preserve">NS địa phương </t>
  </si>
  <si>
    <t>Tổng NS Trung ương</t>
  </si>
  <si>
    <t xml:space="preserve">Tổng NS địa phương </t>
  </si>
  <si>
    <t xml:space="preserve">Vốn ĐTPT </t>
  </si>
  <si>
    <t>Vốn sự nghiệp</t>
  </si>
  <si>
    <t>Vốn ĐTPT</t>
  </si>
  <si>
    <t>KH năm 2021 chuyển nguồn sang năm 2022</t>
  </si>
  <si>
    <t>KH năm 2022</t>
  </si>
  <si>
    <t>Chương trình mục tiêu quốc gia phát triển kinh tế - xã hội vùng đồng bào dân tộc thiểu số và miền núi</t>
  </si>
  <si>
    <t>Chương trình mục tiêu quốc gia giảm nghèo bền vững</t>
  </si>
  <si>
    <t>Chương trình mục tiêu quốc gia xây dựng nông thôn mới</t>
  </si>
  <si>
    <t xml:space="preserve"> TỔNG CỘNG</t>
  </si>
  <si>
    <t>Phụ lục II.1</t>
  </si>
  <si>
    <t>PHÂN BỔ KẾ HOẠCH VỐN ĐẦU TƯ PHÁT TRIỂN NGUỒN NGÂN SÁCH NHÀ NƯỚC GIAI ĐOẠN 2021-2025
 THỰC HIỆN CHƯƠNG TRÌNH MỤC TIÊU QUỐC GIA XÂY DỰNG NÔNG THÔN MỚI</t>
  </si>
  <si>
    <t>Phụ lục III.2</t>
  </si>
  <si>
    <t>PHÂN BỔ KẾ HOẠCH VỐN ĐẦU TƯ PHÁT TRIỂN NGUỒN NGÂN SÁCH NHÀ NƯỚC GIAI ĐOẠN 2021-2025 THỰC HIỆN
CHƯƠNG TRÌNH MỤC TIÊU QUỐC GIA GIẢM NGHÈO BỀN VỮNG</t>
  </si>
  <si>
    <t>Đơn vị tính: Triệu đồng</t>
  </si>
  <si>
    <t>Chương trình/Dự án, tiểu dự án</t>
  </si>
  <si>
    <t>Giai đoạn 2011-2015</t>
  </si>
  <si>
    <t>Kế hoạch đầu tư công trung hạn giai đoạn 2016 - 2020 đã giao</t>
  </si>
  <si>
    <t>Dự kiến kế hoạch vốn năm 2020 (Phương án 1)</t>
  </si>
  <si>
    <t>Dự kiến kế hoạch vốn năm 2020 (Phương án 2)</t>
  </si>
  <si>
    <t xml:space="preserve">Dự kiến kế hoạch vốn ngân sách nhà nước năm 2020 </t>
  </si>
  <si>
    <t>Phương án báo cáo lần 2 (tại Tờ trình số 406-TTr/BCS ngày 28/7)</t>
  </si>
  <si>
    <t>Phương án báo cáo lần 3 (tại Tờ trình số 441-TTr/BCS ngày 09/8/2020)</t>
  </si>
  <si>
    <t>Dự kiến kế hoạch đầu tư công trung hạn giai đoạn 2021-2025 đã trình Hội đồng nhân dân tại Tờ trình 168/TT-UBND ngày 14/12/2020 của UBND tỉnh</t>
  </si>
  <si>
    <t xml:space="preserve">Dự kiến kế hoạch đầu tư công trung hạn giai đoạn 2021-2025 theo Văn bản số 419/TTg-KTTH ngày 02/4/2021 của Thủ tướng Chính phủ </t>
  </si>
  <si>
    <t>Dự kiến kế hoạch đầu tư công trung hạn giai đoạn 2021-2025 của tỉnh Yên Bái</t>
  </si>
  <si>
    <t>Giai đoạn 2021-2025</t>
  </si>
  <si>
    <t>Giao Kế hoạch vốn năm 2022</t>
  </si>
  <si>
    <t>Ngân sách Trung ương</t>
  </si>
  <si>
    <t>Ngân sách địa phương</t>
  </si>
  <si>
    <t>Đã giao chi tiết hằng năm</t>
  </si>
  <si>
    <t>Số vốn còn lại chưa được TW giao hằng năm</t>
  </si>
  <si>
    <t>Tỉnh</t>
  </si>
  <si>
    <t>Huyện</t>
  </si>
  <si>
    <t>Vốn đầu tư phát triển</t>
  </si>
  <si>
    <t>2</t>
  </si>
  <si>
    <t>TỔNG SỐ</t>
  </si>
  <si>
    <t>A</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</si>
  <si>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</si>
  <si>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</si>
  <si>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</si>
  <si>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3: Phát triển kinh tế xã hội - mô hình bộ đội gắn với dân bản vùng đồng bào dân tộc thiểu số và miền núi</t>
  </si>
  <si>
    <t>Tiểu dự án 1: Đầu tư cơ sở hạ tầng thiết yếu, phục vụ sản xuất, đời sống trong vùng đồng bào dân tộc thiểu số và miền núi</t>
  </si>
  <si>
    <t> Tiểu dự án 2: Đầu tư cơ sở vật chất các đơn vị sự nghiệp công lập hoạt động trong lĩnh vực công tác dân tộc</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</si>
  <si>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</si>
  <si>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</si>
  <si>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</si>
  <si>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</si>
  <si>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</si>
  <si>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</si>
  <si>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</si>
  <si>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</si>
  <si>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</si>
  <si>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</si>
  <si>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2021 - 2030.</t>
  </si>
  <si>
    <t>Tiểu dự án 3: Kiểm tra, giám sát, đánh giá, đào tạo, tập huấn tổ chức thực hiện Chương trình</t>
  </si>
  <si>
    <t>*</t>
  </si>
  <si>
    <t>Sở Lao đông, TB&amp;XH</t>
  </si>
  <si>
    <t>Dự án 4: Phát triển giáo dục nghề nghiệp, việc làm bền vững</t>
  </si>
  <si>
    <t>Thành phố Gia Nghĩa</t>
  </si>
  <si>
    <t>Tiểu dự án 3: Hỗ trợ việc làm bền vững</t>
  </si>
  <si>
    <t>Cấp huyện</t>
  </si>
  <si>
    <t>(Kèm theo Tờ trình số      /TTr-UBND ngày     /6/2022 của Uỷ Ban Nhân Dân huyện Krông Nô)</t>
  </si>
  <si>
    <t xml:space="preserve">PHÂN BỔ KẾ HOẠCH VỐN ĐẦU TƯ PHÁT TRIỂN GIAI ĐOẠN 2021-2025  THỰC HIỆN
CHƯƠNG TRÌNH MỤC TIÊU QUỐC GIA PHÁT TRIỂN KINH TẾ - XÃ HỘI VÙNG ĐỒNG BÀO DÂN TỘC THIỂU SỐ VÀ MIỀN NÚI </t>
  </si>
  <si>
    <t>Dự kiến kế hoạch đầu tư công trung hạn giai đoạn 2021-2025</t>
  </si>
  <si>
    <t>Cấp tỉnh</t>
  </si>
  <si>
    <t xml:space="preserve">Liên minh Hợp tác xã </t>
  </si>
  <si>
    <t>Sở NN&amp;PTNT</t>
  </si>
  <si>
    <t>Hội liên Hiệp Phụ nữ</t>
  </si>
  <si>
    <t>SởTư pháp</t>
  </si>
  <si>
    <t>Sở TT&amp;TT</t>
  </si>
  <si>
    <t>Sở Nội Vụ</t>
  </si>
  <si>
    <t>Uỷ ban TƯMTTQVN</t>
  </si>
  <si>
    <t>Huyện Đắk Glong</t>
  </si>
  <si>
    <t>Huyện Đắk Tuy Đức</t>
  </si>
  <si>
    <t>Huyện Đắk Krông Nô</t>
  </si>
  <si>
    <t>Huyện Cư Jút</t>
  </si>
  <si>
    <t>Huyện Đắk Mil</t>
  </si>
  <si>
    <t>Huyện Đắk Rlấp</t>
  </si>
  <si>
    <t>Huyện Đắk Song</t>
  </si>
  <si>
    <t>UBND xã Nâm Nung</t>
  </si>
  <si>
    <t>UBND xã Nam Đà</t>
  </si>
  <si>
    <t>UBND Thị trấn Đắk Mâm</t>
  </si>
  <si>
    <t>UBND xãNam Xuân</t>
  </si>
  <si>
    <t>UBND xã Đức Xuyên</t>
  </si>
  <si>
    <t>UBND xã Buôn Choah</t>
  </si>
  <si>
    <t>UBND xã Nâm N'Đir</t>
  </si>
  <si>
    <t>UBND xã Quảng Phú</t>
  </si>
  <si>
    <t>UBND xã Đắk Nang</t>
  </si>
  <si>
    <t>UBND xã Đắk Drô</t>
  </si>
  <si>
    <t>Phòng Văn hoá thông tin</t>
  </si>
  <si>
    <t>Phòng Dân Tộc</t>
  </si>
  <si>
    <t>Tiểu dự án 1: Phát triển giáo dục nghề nghiệp vùng ngheo, vùng khó khăn</t>
  </si>
  <si>
    <t>PHÂN BỔ DỰ TOÁN NGUỒN NGÂN SÁCH NHÀ NƯỚC NĂM 2022 THỰC HIỆN
CHƯƠNG TRÌNH MỤC TIÊU QUỐC GIA XÂY DỰNG NÔNG THÔN MỚI</t>
  </si>
  <si>
    <t>NĂM 2022</t>
  </si>
  <si>
    <t>NS trung ương</t>
  </si>
  <si>
    <t>Phát triển giáo dục nông thôn</t>
  </si>
  <si>
    <t>Ghi chú:</t>
  </si>
  <si>
    <t>(*) Các địa phương lựa chọn nội dung, hoạt động thuộc Chương trình để phân bổ chi tiết kế hoạch vốn và triển khai thực hiện theo quy định.</t>
  </si>
  <si>
    <t>(Kèm theo Tờ trình số      /TTr-UBND ngày     /6/2022 của  Uỷ Ban Nhân Dân huyện Krông Nô)</t>
  </si>
  <si>
    <t>PHÂN BỔ DỰ TOÁN NGÂN SÁCH NHÀ NƯỚC NĂM 2022 THỰC HIỆN
CHƯƠNG TRÌNH MỤC TIÊU QUỐC GIA GIẢM NGHÈO BỀN VỮNG</t>
  </si>
  <si>
    <t>Dự toán năm 2022</t>
  </si>
  <si>
    <t>Dự án 1: Hỗ trợ đầu tư phát triển hạ tầng kinh tế - xã hội các huyện nghèo</t>
  </si>
  <si>
    <t>Hoạt động 1. Hỗ trợ đầu tư cơ sở hạ tầng tại các huyện nghèo</t>
  </si>
  <si>
    <t>Hoạt động 2. Hỗ trợ đầu tư cơ sở hạ tầng tại các xã đặc biệt khó khăn vùng bãi ngang ven biển và hải đảo.</t>
  </si>
  <si>
    <t>Dự án 2: Đa dạng hóa sinh kế, phát triển mô hình giảm nghèo</t>
  </si>
  <si>
    <t xml:space="preserve">Dự án 3: Hỗ trợ phát triển sản xuất, cải thiện dinh dưỡng </t>
  </si>
  <si>
    <t>1</t>
  </si>
  <si>
    <t>Tiểu dự án 1: Hỗ trợ phát triển sản xuất trong lĩnh vực nông nghiệp</t>
  </si>
  <si>
    <t>Sở Nông nghiệp &amp;PTNT</t>
  </si>
  <si>
    <t>Tiểu dự án 2: Cải thiện dinh dưỡng</t>
  </si>
  <si>
    <t>Tiểu dự án 1: Phát triển giáo dục nghề nghiệp vùng nghèo, vùng khó khăn</t>
  </si>
  <si>
    <t>Sở Lao động - TB&amp;XH</t>
  </si>
  <si>
    <t>Trường Cao đẳng cộng đồng</t>
  </si>
  <si>
    <t xml:space="preserve">Tiểu dự án 2: Hỗ trợ người lao động đi làm việc ở nước ngoài theo hợp đồng </t>
  </si>
  <si>
    <t>Dự án 5. Hỗ trợ nhà ở cho hộ nghèo, hộ cận nghèo trên địa bàn các huyện nghèo</t>
  </si>
  <si>
    <t>Dự án 6: Truyền thông và giảm nghèo về thông tin</t>
  </si>
  <si>
    <t>Tiểu dự án 1: Giảm nghèo về thông tin</t>
  </si>
  <si>
    <t>Sở Thông tin truyền thông</t>
  </si>
  <si>
    <t>Tiểu dự án 2: Truyền thông về giảm nghèo đa chiều</t>
  </si>
  <si>
    <t>Dự án 7: Nâng cao năng lực, giám sát và đánh giá chương trình</t>
  </si>
  <si>
    <t>PHÂN BỔ KẾ HOẠCH VỐN ĐẦU TƯ PHÁT TRIỂN NGUỒN NGÂN SÁCH NHÀ NƯỚC GIAI ĐOẠN 2021-2025 
THỰC HIỆN 03 CHƯƠNG TRÌNH MỤC TIÊU QUỐC GIA TRÊN ĐỊA BÀN HUYỆN KRÔNG NÔ</t>
  </si>
  <si>
    <t>Phòng VHTT</t>
  </si>
  <si>
    <t>NS tỉnh</t>
  </si>
  <si>
    <t>Hỗ Trợ việc làm</t>
  </si>
  <si>
    <t>Dự án 2: Đa dạng hoá sinh kế, phát triển mô hình giảm nghèo</t>
  </si>
  <si>
    <t>Trung tâm kỹ thuật nông nghiệp</t>
  </si>
  <si>
    <t>Dự án 3: Hỗ trợ phát triển sản xuất cải thiện dinh dưỡng</t>
  </si>
  <si>
    <t>xã</t>
  </si>
  <si>
    <t>Xã</t>
  </si>
  <si>
    <t>Trung tâm GDNN-GDTX</t>
  </si>
  <si>
    <t>Trung tâm dịch vụ kỹ thuật nông nghiệp</t>
  </si>
  <si>
    <t>1.2</t>
  </si>
  <si>
    <t>2.1</t>
  </si>
  <si>
    <t>(Kèm theo Tờ trình số      /TTr-UBND ngày     /6/2022 của Uỷ Ban Nhân Dân huyện Krôgn Nô)</t>
  </si>
  <si>
    <t>Ban quản lý dự án và phát triển quỹ đất</t>
  </si>
  <si>
    <t>Hạng mục công trình nước sạch</t>
  </si>
  <si>
    <t xml:space="preserve">Hỗ trợ nhà ở, đất ở, đất sản xuất </t>
  </si>
  <si>
    <t>Phòng Dân tộc</t>
  </si>
  <si>
    <t>Đường B4</t>
  </si>
  <si>
    <t>Đường điện (Phú Hoà, Phú Vinh); Lồng nghép NTM</t>
  </si>
  <si>
    <t xml:space="preserve">PHÂN BỔ TOÁN NGÂN SÁCH NHÀ NƯỚC  NĂM 2022 THỰC HIỆN
CHƯƠNG TRÌNH MỤC TIÊU QUỐC GIA PHÁT TRIỂN KINH TẾ - XÃ HỘI VÙNG ĐỒNG BÀO DÂN TỘC THIỂU SỐ VÀ MIỀN NÚI </t>
  </si>
  <si>
    <t xml:space="preserve">Dự án 3: Phát triển sản xuất nông, lâm nghiệp, phát huy tiềm năng,  thế mạnh của các vùng miền để sản xuất hàng hóa theo chuỗi giá </t>
  </si>
  <si>
    <t>UBND Huyện Đắk Glong</t>
  </si>
  <si>
    <t>UBND Huyện Đắk Tuy Đức</t>
  </si>
  <si>
    <t>UBND Huyện Đắk Krông Nô</t>
  </si>
  <si>
    <t>UBND Huyện Cư Jút</t>
  </si>
  <si>
    <t>UBND Huyện Đắk Mil</t>
  </si>
  <si>
    <t>UBND Huyện Đắk Rlấp</t>
  </si>
  <si>
    <t>UBND Huyện Đắk Song</t>
  </si>
  <si>
    <t>UBND Thành phố Gia Nghĩa</t>
  </si>
  <si>
    <t>Tuy Đức</t>
  </si>
  <si>
    <t>Đắk Glong</t>
  </si>
  <si>
    <t xml:space="preserve"> Krông Nô</t>
  </si>
  <si>
    <t>Cư Jút</t>
  </si>
  <si>
    <t>Đắk Mil</t>
  </si>
  <si>
    <t>Đắk Song</t>
  </si>
  <si>
    <t>Đắk R'Lấp</t>
  </si>
  <si>
    <t>Gia Nghĩa</t>
  </si>
  <si>
    <t xml:space="preserve"> Đắk Song</t>
  </si>
  <si>
    <t>Dự án 7:Nâng cao năng lực, giám sát và đánh giá chương trình</t>
  </si>
  <si>
    <t>Công trình nước</t>
  </si>
  <si>
    <t>Ban quản lý dự án và Phát triển Quỹ đất</t>
  </si>
  <si>
    <t>Đường ổn định dân di cư tự do xã Quảng Phú</t>
  </si>
  <si>
    <t>Phòng NNPTNT</t>
  </si>
  <si>
    <t>Phòng Kinh tế - Hạ tầng</t>
  </si>
  <si>
    <t>Đường điện (thôn phú Hoà, Phú Vinh); Lồng ghép NTM</t>
  </si>
  <si>
    <t>Phòng Y Tế</t>
  </si>
  <si>
    <t>Hội Liên hiệp Phụ Nữ huyện</t>
  </si>
  <si>
    <t>2.2</t>
  </si>
  <si>
    <t>3.1</t>
  </si>
  <si>
    <t xml:space="preserve">Huyện </t>
  </si>
  <si>
    <t>CÁC PHÒNG, BAN CỦA HUYỆN</t>
  </si>
  <si>
    <t>Chương trình mỗi xã Một sản phẩm</t>
  </si>
  <si>
    <t>Sự nghiệp nông nghiệp</t>
  </si>
  <si>
    <t>Đào tạo nghề LĐNT gắn với nhu cầu thị trường</t>
  </si>
  <si>
    <t xml:space="preserve">Nâng cao chất lượng đời sống văn hoá của người dân nông thôn </t>
  </si>
  <si>
    <t>Công tác truyền thông xây dựng nông thôn mới</t>
  </si>
  <si>
    <t>Chi phí quản lý chương trình</t>
  </si>
  <si>
    <t>Trung tâm VHTT&amp;TT</t>
  </si>
  <si>
    <t>Ngân sách xã</t>
  </si>
  <si>
    <t>Phụ lục I</t>
  </si>
  <si>
    <t>KẾ HOẠCH VỐN ĐẦU TƯ PHÁT TRIỂN NGUỒN NGÂN SÁCH NHÀ NƯỚC GIAI ĐOẠN 2021-2025
 THỰC HIỆN 03 CHƯƠNG TRÌNH MỤC TIÊU QUỐC GIA TRÊN ĐỊA BÀN HUYỆN KRÔNG NÔ</t>
  </si>
  <si>
    <t>TỔNG KẾ HOẠCH VỐN 03 CHƯƠNG TRÌNH MỤC TIÊU QUỐC GIA</t>
  </si>
  <si>
    <t xml:space="preserve">Ngân sách huyện </t>
  </si>
  <si>
    <t>ngân sách xã</t>
  </si>
  <si>
    <t>PHÂN BỔ KẾ HOẠCH VỐN ĐẦU TƯ PHÁT TRIỂN NGUỒN NGÂN SÁCH NHÀ NƯỚC GIAI ĐOẠN 2021-2025 THỰC HIỆN 03 CHƯƠNG TRÌNH MỤC TIÊU QUỐC GIA TRÊN ĐỊA BÀN HUYỆN KRÔNG NÔ</t>
  </si>
  <si>
    <t>CHƯƠNG TRÌNH MỤC TIÊU QUỐC GIA PHÁT TRIỂN KINH TẾ - XÃ HỘI VÙNG ĐỒNG BÀO DÂN TỘC THIỂU SỐ MIỀN NÚI</t>
  </si>
  <si>
    <t>Ngân Sách địa phương</t>
  </si>
  <si>
    <t>Phòng Văn hoá &amp; Thông Tin</t>
  </si>
  <si>
    <t>Phòng Lao động Thương binh và Xã hội</t>
  </si>
  <si>
    <t xml:space="preserve">CÁC PHÒNG, BAN </t>
  </si>
  <si>
    <t>1.4</t>
  </si>
  <si>
    <t>1.5</t>
  </si>
  <si>
    <t>1.6</t>
  </si>
  <si>
    <t>1.7</t>
  </si>
  <si>
    <t>1.8</t>
  </si>
  <si>
    <t>1.9</t>
  </si>
  <si>
    <t>1.10</t>
  </si>
  <si>
    <t>1.11</t>
  </si>
  <si>
    <t>1.12</t>
  </si>
  <si>
    <t>TỔNG HỢP NGÂN SÁCH ĐỊA PHƯƠNG ĐỐI ỨNG THỰC HIỆN
 03 CHƯƠNG TRÌNH MỤC TIÊU QUỐC GIA GIAI ĐOẠN 2021-2025</t>
  </si>
  <si>
    <t>Tên đơn vị</t>
  </si>
  <si>
    <t>Các phòng, ban của huyện</t>
  </si>
  <si>
    <t>Phân cấp cho cấp xã, thị trấn</t>
  </si>
  <si>
    <t>PHÂN CẤP CHO CẤP XÃ, THỊ TRẤN</t>
  </si>
  <si>
    <t xml:space="preserve"> TỔNG CỘNG = A+B+C</t>
  </si>
  <si>
    <t>DỰ TOÁN NGÂN SÁCH NHÀ NƯỚC NĂM 2022 THỰC HIỆN 03 CHƯƠNG TRÌNH MỤC TIÊU QUỐC GIA TRÊN ĐỊA BÀN HUYỆN KRÔNG NÔ</t>
  </si>
  <si>
    <t xml:space="preserve">Ngân sách trung ương </t>
  </si>
  <si>
    <t>Danh mục các chương trình</t>
  </si>
  <si>
    <t>Tổng số (1+2+3)</t>
  </si>
  <si>
    <t>4.1</t>
  </si>
  <si>
    <t>Các phòng, ban huyện</t>
  </si>
  <si>
    <t>Các xã</t>
  </si>
  <si>
    <t>PHÂN BỔ DỰ TOÁN NGÂN SÁCH NHÀ NƯỚC NĂM 2022 THỰC HIỆN 03 CHƯƠNG TRÌNH MỤC TIÊU QUỐC GIA TRÊN ĐỊA BÀN HUYỆN KRÔNG NÔ</t>
  </si>
  <si>
    <t>CHƯƠNG TRÌNH MỤC TIÊU QUỐC GIA PHÁT TRIỂN KINH TẾ - XÃ HỘI VÙNG ĐỒNG BÀO DÂN TỘC THIỂU SỐ VÀ MIỀN NÚI</t>
  </si>
  <si>
    <t>CHƯƠNG TRÌNH MUC TIÊU QUỐC GIA XÂY DỰNG NÔNG THÔN MỚI</t>
  </si>
  <si>
    <t>Phòng Nông nghiệp phát triển Nông thôn</t>
  </si>
  <si>
    <t>Phòng Y tế</t>
  </si>
  <si>
    <t>Hội Liên hiệp phụ Nữ</t>
  </si>
  <si>
    <t>Trung tâm VHTT &amp;TT</t>
  </si>
  <si>
    <t>Phụ lục II.2</t>
  </si>
  <si>
    <t>Phụ lục II.3</t>
  </si>
  <si>
    <t>TỔNG HỢP NGÂN SÁCH ĐỊA PHƯƠNG ĐỐI ỨNG THỰC HIỆN
 03 CHƯƠNG TRÌNH MỤC TIÊU QUỐC GIA NĂM 2022</t>
  </si>
  <si>
    <t>Vốn Đầu tư</t>
  </si>
  <si>
    <t xml:space="preserve">Ngân sách Trung ương </t>
  </si>
  <si>
    <t xml:space="preserve">Ngân sách địa phương  </t>
  </si>
  <si>
    <t>Trogn đó</t>
  </si>
  <si>
    <t>TỔNG CỘNG (I+II+III+IV+V)</t>
  </si>
  <si>
    <t>Tiểu dự án 1:Đầu tư cơ sở hạ tầng thiết yếu, phục vụ sản xuất, đời sống trong vùng đồng bào dân tộc thiểu số và miền núi</t>
  </si>
  <si>
    <t>1.1.1</t>
  </si>
  <si>
    <t>1.1.2</t>
  </si>
  <si>
    <t>Phân cấp cho cấp xã</t>
  </si>
  <si>
    <t>TỔNG CỘNG (I+II+III+IV+V+VI+VII+VIII+IX+X)</t>
  </si>
  <si>
    <t>TỔNG CỘNG (I+II+III+IV)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</si>
</sst>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3" formatCode="_(* #,##0.00_);_(* \(#,##0.00\);_(* &quot;-&quot;??_);_(@_)"/>
    <numFmt numFmtId="164" formatCode="_-* #,##0.00_-;\-* #,##0.00_-;_-* &quot;-&quot;??_-;_-@_-"/>
    <numFmt numFmtId="165" formatCode="_(* #,##0_);_(* \(#,##0\);_(* &quot;-&quot;??_);_(@_)"/>
    <numFmt numFmtId="166" formatCode="#,##0;[Red]#,##0"/>
    <numFmt numFmtId="167" formatCode="_(* #,##0_);_(* \(#,##0\);_(* &quot;-&quot;???_);_(@_)"/>
    <numFmt numFmtId="168" formatCode="_(* #,##0_);_(* \(#,##0\);_(* &quot;-&quot;?_);_(@_)"/>
    <numFmt numFmtId="169" formatCode="0.0%"/>
    <numFmt numFmtId="170" formatCode="_-* #,##0.00\ _₫_-;\-* #,##0.00\ _₫_-;_-* &quot;-&quot;??\ _₫_-;_-@_-"/>
    <numFmt numFmtId="171" formatCode="_(* #,##0.0000_);_(* \(#,##0.0000\);_(* &quot;-&quot;??_);_(@_)"/>
    <numFmt numFmtId="172" formatCode="_-* #,##0_-;\-* #,##0_-;_-* &quot;-&quot;??_-;_-@_-"/>
    <numFmt numFmtId="173" formatCode="_-* #,##0.0_-;\-* #,##0.0_-;_-* &quot;-&quot;??_-;_-@_-"/>
    <numFmt numFmtId="174" formatCode="_(* #,##0.0_);_(* \(#,##0.0\);_(* &quot;-&quot;??_);_(@_)"/>
    <numFmt numFmtId="175" formatCode="#,##0.0"/>
  </numFmts>
  <fonts count="75" x14ac:knownFonts="1">
    <font>
      <sz val="12"/>
      <color theme="1"/>
      <name val="Times New Roman"/>
      <family val="2"/>
    </font>
    <font>
      <sz val="11"/>
      <color theme="1"/>
      <name val="Calibri"/>
      <family val="2"/>
      <scheme val="minor"/>
    </font>
    <font>
      <sz val="11"/>
      <color theme="1"/>
      <name val="Calibri"/>
      <family val="2"/>
      <scheme val="minor"/>
    </font>
    <font>
      <sz val="12"/>
      <color theme="1"/>
      <name val="Times New Roman"/>
      <family val="2"/>
    </font>
    <font>
      <b/>
      <sz val="12"/>
      <name val="Times New Roman"/>
      <family val="1"/>
    </font>
    <font>
      <sz val="12"/>
      <name val="Times New Roman"/>
      <family val="1"/>
    </font>
    <font>
      <i/>
      <sz val="12"/>
      <name val="Times New Roman"/>
      <family val="1"/>
    </font>
    <font>
      <b/>
      <i/>
      <sz val="12"/>
      <name val="Times New Roman"/>
      <family val="1"/>
    </font>
    <font>
      <sz val="12"/>
      <color theme="1"/>
      <name val="Times New Roman"/>
      <family val="1"/>
    </font>
    <font>
      <sz val="8"/>
      <name val="Times New Roman"/>
      <family val="2"/>
    </font>
    <font>
      <sz val="10"/>
      <color rgb="FF000000"/>
      <name val="Arial"/>
      <family val="2"/>
    </font>
    <font>
      <b/>
      <sz val="11"/>
      <name val="Times New Roman"/>
      <family val="1"/>
    </font>
    <font>
      <b/>
      <i/>
      <sz val="11"/>
      <name val="Times New Roman"/>
      <family val="1"/>
    </font>
    <font>
      <sz val="11"/>
      <name val="Times New Roman"/>
      <family val="1"/>
    </font>
    <font>
      <sz val="11"/>
      <color rgb="FF0000FF"/>
      <name val="Times New Roman"/>
      <family val="1"/>
    </font>
    <font>
      <i/>
      <sz val="11"/>
      <name val="Times New Roman"/>
      <family val="1"/>
    </font>
    <font>
      <sz val="12"/>
      <color rgb="FF0000FF"/>
      <name val="Times New Roman"/>
      <family val="1"/>
    </font>
    <font>
      <sz val="12"/>
      <color rgb="FFFF0000"/>
      <name val="Times New Roman"/>
      <family val="1"/>
    </font>
    <font>
      <b/>
      <sz val="12"/>
      <color rgb="FFFF0000"/>
      <name val="Times New Roman"/>
      <family val="1"/>
    </font>
    <font>
      <b/>
      <sz val="10"/>
      <color rgb="FFFF0000"/>
      <name val="Times New Roman"/>
      <family val="1"/>
    </font>
    <font>
      <sz val="10"/>
      <name val="Times New Roman"/>
      <family val="1"/>
    </font>
    <font>
      <sz val="11"/>
      <color indexed="8"/>
      <name val="Calibri"/>
      <family val="2"/>
    </font>
    <font>
      <b/>
      <sz val="12"/>
      <color theme="1"/>
      <name val="Times New Roman"/>
      <family val="1"/>
    </font>
    <font>
      <b/>
      <sz val="12"/>
      <color rgb="FF0000FF"/>
      <name val="Times New Roman"/>
      <family val="1"/>
    </font>
    <font>
      <b/>
      <i/>
      <sz val="12"/>
      <color rgb="FF0000FF"/>
      <name val="Times New Roman"/>
      <family val="1"/>
    </font>
    <font>
      <b/>
      <sz val="10"/>
      <name val="Times New Roman"/>
      <family val="1"/>
    </font>
    <font>
      <sz val="11"/>
      <color rgb="FFFF0000"/>
      <name val="Times New Roman"/>
      <family val="1"/>
    </font>
    <font>
      <b/>
      <sz val="11"/>
      <color rgb="FFFF0000"/>
      <name val="Times New Roman"/>
      <family val="1"/>
    </font>
    <font>
      <sz val="11"/>
      <color theme="1"/>
      <name val="Times New Roman"/>
      <family val="1"/>
    </font>
    <font>
      <b/>
      <i/>
      <sz val="11"/>
      <color rgb="FFFF0000"/>
      <name val="Times New Roman"/>
      <family val="1"/>
    </font>
    <font>
      <b/>
      <i/>
      <sz val="11"/>
      <color theme="1"/>
      <name val="Times New Roman"/>
      <family val="1"/>
    </font>
    <font>
      <b/>
      <i/>
      <sz val="11"/>
      <color rgb="FF0000FF"/>
      <name val="Times New Roman"/>
      <family val="1"/>
    </font>
    <font>
      <b/>
      <sz val="13"/>
      <color theme="1"/>
      <name val="Times New Roman"/>
      <family val="1"/>
    </font>
    <font>
      <b/>
      <sz val="12"/>
      <color theme="1"/>
      <name val="Times New Roman"/>
      <family val="2"/>
    </font>
    <font>
      <b/>
      <i/>
      <sz val="12"/>
      <color theme="1"/>
      <name val="Times New Roman"/>
      <family val="2"/>
    </font>
    <font>
      <i/>
      <sz val="12"/>
      <color theme="1"/>
      <name val="Times New Roman"/>
      <family val="2"/>
    </font>
    <font>
      <b/>
      <sz val="11"/>
      <color theme="1"/>
      <name val="Times New Roman"/>
      <family val="1"/>
    </font>
    <font>
      <b/>
      <sz val="10"/>
      <color theme="1"/>
      <name val="Times New Roman"/>
      <family val="1"/>
    </font>
    <font>
      <b/>
      <i/>
      <sz val="10"/>
      <color theme="1"/>
      <name val="Times New Roman"/>
      <family val="1"/>
    </font>
    <font>
      <i/>
      <sz val="11"/>
      <color theme="1"/>
      <name val="Times New Roman"/>
      <family val="1"/>
    </font>
    <font>
      <sz val="10"/>
      <color rgb="FF0000FF"/>
      <name val="Times New Roman"/>
      <family val="1"/>
    </font>
    <font>
      <sz val="13"/>
      <color rgb="FF0000FF"/>
      <name val="Times New Roman"/>
      <family val="1"/>
    </font>
    <font>
      <i/>
      <sz val="11"/>
      <color rgb="FF0000FF"/>
      <name val="Times New Roman"/>
      <family val="1"/>
    </font>
    <font>
      <sz val="10"/>
      <color theme="1"/>
      <name val="Times New Roman"/>
      <family val="1"/>
    </font>
    <font>
      <i/>
      <sz val="10"/>
      <color theme="1"/>
      <name val="Times New Roman"/>
      <family val="1"/>
    </font>
    <font>
      <sz val="12"/>
      <color indexed="8"/>
      <name val="Times New Roman"/>
      <family val="2"/>
    </font>
    <font>
      <b/>
      <sz val="10"/>
      <color indexed="8"/>
      <name val="Times New Roman"/>
      <family val="1"/>
    </font>
    <font>
      <i/>
      <sz val="10"/>
      <name val="Times New Roman"/>
      <family val="1"/>
    </font>
    <font>
      <sz val="9"/>
      <name val="Times New Roman"/>
      <family val="1"/>
    </font>
    <font>
      <b/>
      <sz val="12"/>
      <color indexed="8"/>
      <name val="Times New Roman"/>
      <family val="1"/>
    </font>
    <font>
      <sz val="10"/>
      <color indexed="8"/>
      <name val="Times New Roman"/>
      <family val="1"/>
    </font>
    <font>
      <sz val="10"/>
      <name val="Arial"/>
      <family val="2"/>
    </font>
    <font>
      <sz val="10"/>
      <color rgb="FFFF0000"/>
      <name val="Times New Roman"/>
      <family val="1"/>
    </font>
    <font>
      <b/>
      <sz val="10"/>
      <name val="Arial Narrow"/>
      <family val="2"/>
    </font>
    <font>
      <sz val="10"/>
      <name val="Arial Narrow"/>
      <family val="2"/>
    </font>
    <font>
      <sz val="15"/>
      <name val="Times New Roman"/>
      <family val="1"/>
    </font>
    <font>
      <i/>
      <sz val="15"/>
      <name val="Times New Roman"/>
      <family val="1"/>
    </font>
    <font>
      <b/>
      <sz val="13"/>
      <name val="Times New Roman"/>
      <family val="1"/>
    </font>
    <font>
      <sz val="13"/>
      <name val="Times New Roman"/>
      <family val="1"/>
    </font>
    <font>
      <i/>
      <sz val="13"/>
      <name val="Times New Roman"/>
      <family val="1"/>
    </font>
    <font>
      <u/>
      <sz val="13"/>
      <name val="Times New Roman"/>
      <family val="1"/>
    </font>
    <font>
      <sz val="13"/>
      <color theme="1"/>
      <name val="Times New Roman"/>
      <family val="1"/>
    </font>
    <font>
      <u/>
      <sz val="12"/>
      <name val="Times New Roman"/>
      <family val="1"/>
    </font>
    <font>
      <b/>
      <u/>
      <sz val="12"/>
      <name val="Times New Roman"/>
      <family val="1"/>
    </font>
    <font>
      <b/>
      <u/>
      <sz val="12"/>
      <color rgb="FFFF0000"/>
      <name val="Times New Roman"/>
      <family val="1"/>
    </font>
    <font>
      <b/>
      <sz val="14"/>
      <color theme="1"/>
      <name val="Times New Roman"/>
      <family val="1"/>
    </font>
    <font>
      <i/>
      <sz val="12"/>
      <color theme="1"/>
      <name val="Times New Roman"/>
      <family val="1"/>
    </font>
    <font>
      <b/>
      <i/>
      <sz val="10"/>
      <name val="Times New Roman"/>
      <family val="1"/>
    </font>
    <font>
      <b/>
      <u/>
      <sz val="13"/>
      <name val="Times New Roman"/>
      <family val="1"/>
    </font>
    <font>
      <b/>
      <u/>
      <sz val="13"/>
      <color rgb="FFFF0000"/>
      <name val="Times New Roman"/>
      <family val="1"/>
    </font>
    <font>
      <b/>
      <sz val="13"/>
      <color rgb="FFFF0000"/>
      <name val="Times New Roman"/>
      <family val="1"/>
    </font>
    <font>
      <sz val="13"/>
      <color rgb="FFFF0000"/>
      <name val="Times New Roman"/>
      <family val="1"/>
    </font>
    <font>
      <i/>
      <sz val="13"/>
      <color rgb="FFFF0000"/>
      <name val="Times New Roman"/>
      <family val="1"/>
    </font>
    <font>
      <sz val="10"/>
      <color rgb="FF000000"/>
      <name val="Times New Roman"/>
      <family val="1"/>
    </font>
    <font>
      <b/>
      <sz val="10"/>
      <color rgb="FF000000"/>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15">
    <xf numFmtId="0" fontId="0" fillId="0" borderId="0"/>
    <xf numFmtId="43"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10" fillId="0" borderId="0"/>
    <xf numFmtId="41" fontId="3" fillId="0" borderId="0" applyFont="0" applyFill="0" applyBorder="0" applyAlignment="0" applyProtection="0"/>
    <xf numFmtId="0" fontId="21" fillId="0" borderId="0"/>
    <xf numFmtId="9" fontId="3" fillId="0" borderId="0" applyFont="0" applyFill="0" applyBorder="0" applyAlignment="0" applyProtection="0"/>
    <xf numFmtId="43" fontId="45" fillId="0" borderId="0" applyFont="0" applyFill="0" applyBorder="0" applyAlignment="0" applyProtection="0"/>
    <xf numFmtId="0" fontId="51" fillId="0" borderId="0"/>
    <xf numFmtId="0" fontId="5" fillId="0" borderId="0"/>
    <xf numFmtId="169" fontId="1" fillId="0" borderId="0" applyFont="0" applyFill="0" applyBorder="0" applyAlignment="0" applyProtection="0"/>
    <xf numFmtId="170" fontId="51" fillId="0" borderId="0" applyFont="0" applyFill="0" applyBorder="0" applyAlignment="0" applyProtection="0"/>
    <xf numFmtId="0" fontId="51" fillId="0" borderId="0"/>
    <xf numFmtId="43" fontId="5" fillId="0" borderId="0" applyFont="0" applyFill="0" applyBorder="0" applyAlignment="0" applyProtection="0"/>
  </cellStyleXfs>
  <cellXfs count="806">
    <xf numFmtId="0" fontId="0" fillId="0" borderId="0" xfId="0"/>
    <xf numFmtId="0" fontId="4" fillId="2" borderId="0" xfId="0" applyFont="1" applyFill="1" applyAlignment="1">
      <alignment vertical="center"/>
    </xf>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justify"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right" vertical="center" shrinkToFit="1"/>
    </xf>
    <xf numFmtId="0" fontId="11"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0" xfId="0" applyFont="1" applyFill="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xf>
    <xf numFmtId="0" fontId="11" fillId="2" borderId="1" xfId="0" applyFont="1" applyFill="1" applyBorder="1" applyAlignment="1">
      <alignment vertical="center"/>
    </xf>
    <xf numFmtId="0" fontId="11" fillId="2" borderId="0" xfId="0" applyFont="1" applyFill="1" applyAlignment="1">
      <alignment vertical="center"/>
    </xf>
    <xf numFmtId="0" fontId="13" fillId="2" borderId="1" xfId="0" applyFont="1" applyFill="1" applyBorder="1" applyAlignment="1">
      <alignment horizontal="center" vertical="center"/>
    </xf>
    <xf numFmtId="0" fontId="13" fillId="0" borderId="1" xfId="0" applyFont="1" applyBorder="1" applyAlignment="1">
      <alignment horizontal="justify"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2" borderId="0" xfId="0" applyFont="1" applyFill="1"/>
    <xf numFmtId="0" fontId="13" fillId="2" borderId="0" xfId="0" applyFont="1" applyFill="1" applyAlignment="1">
      <alignment horizontal="center"/>
    </xf>
    <xf numFmtId="0" fontId="13" fillId="2" borderId="0" xfId="0" applyFont="1" applyFill="1" applyAlignment="1">
      <alignment horizontal="justify" vertical="center" wrapText="1"/>
    </xf>
    <xf numFmtId="3" fontId="5" fillId="2" borderId="1" xfId="0" applyNumberFormat="1" applyFont="1" applyFill="1" applyBorder="1" applyAlignment="1">
      <alignment horizontal="right" vertical="center" shrinkToFit="1"/>
    </xf>
    <xf numFmtId="0" fontId="5" fillId="0" borderId="1" xfId="0" applyFont="1" applyBorder="1" applyAlignment="1">
      <alignment horizontal="left" vertical="center" wrapText="1"/>
    </xf>
    <xf numFmtId="0" fontId="4" fillId="0" borderId="1" xfId="0" applyFont="1" applyBorder="1" applyAlignment="1">
      <alignment horizontal="justify" vertical="center" wrapText="1"/>
    </xf>
    <xf numFmtId="0" fontId="5" fillId="2" borderId="1" xfId="0" applyFont="1" applyFill="1" applyBorder="1" applyAlignment="1">
      <alignment horizontal="center"/>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4" fillId="2" borderId="1" xfId="0" applyFont="1" applyFill="1" applyBorder="1" applyAlignment="1">
      <alignment horizontal="center"/>
    </xf>
    <xf numFmtId="0" fontId="4" fillId="2" borderId="0" xfId="0" applyFont="1" applyFill="1"/>
    <xf numFmtId="3" fontId="4" fillId="2" borderId="1" xfId="0" applyNumberFormat="1" applyFont="1" applyFill="1" applyBorder="1" applyAlignment="1">
      <alignment horizontal="right" vertical="center"/>
    </xf>
    <xf numFmtId="0" fontId="4" fillId="3" borderId="1" xfId="0" applyFont="1" applyFill="1" applyBorder="1" applyAlignment="1">
      <alignment horizontal="center" vertical="center" wrapText="1"/>
    </xf>
    <xf numFmtId="165" fontId="20" fillId="2" borderId="1" xfId="3" applyNumberFormat="1" applyFont="1" applyFill="1" applyBorder="1" applyAlignment="1">
      <alignment horizontal="center" vertical="center"/>
    </xf>
    <xf numFmtId="165" fontId="19" fillId="2" borderId="1" xfId="3" applyNumberFormat="1" applyFont="1" applyFill="1" applyBorder="1" applyAlignment="1">
      <alignment horizontal="center" vertical="center"/>
    </xf>
    <xf numFmtId="0" fontId="13" fillId="2" borderId="0" xfId="0" applyFont="1" applyFill="1" applyAlignment="1">
      <alignment horizontal="justify" vertical="justify"/>
    </xf>
    <xf numFmtId="0" fontId="11" fillId="2" borderId="3" xfId="0" applyFont="1" applyFill="1" applyBorder="1" applyAlignment="1">
      <alignment vertical="center" wrapText="1"/>
    </xf>
    <xf numFmtId="0" fontId="12" fillId="2" borderId="2" xfId="0" applyFont="1" applyFill="1" applyBorder="1" applyAlignment="1">
      <alignment horizontal="justify" vertical="justify" wrapText="1"/>
    </xf>
    <xf numFmtId="0" fontId="11" fillId="2" borderId="1" xfId="0" applyFont="1" applyFill="1" applyBorder="1" applyAlignment="1">
      <alignment horizontal="justify" vertical="justify" wrapText="1"/>
    </xf>
    <xf numFmtId="3" fontId="11" fillId="2" borderId="1" xfId="0"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shrinkToFit="1"/>
    </xf>
    <xf numFmtId="0" fontId="11" fillId="2" borderId="1" xfId="0" applyFont="1" applyFill="1" applyBorder="1" applyAlignment="1">
      <alignment horizontal="justify" vertical="justify"/>
    </xf>
    <xf numFmtId="3" fontId="11" fillId="0" borderId="1" xfId="0" applyNumberFormat="1" applyFont="1" applyBorder="1" applyAlignment="1">
      <alignment horizontal="right" vertical="center" shrinkToFit="1"/>
    </xf>
    <xf numFmtId="0" fontId="12" fillId="0" borderId="1" xfId="0" applyFont="1" applyBorder="1" applyAlignment="1">
      <alignment horizontal="lef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justify" vertical="justify"/>
    </xf>
    <xf numFmtId="3" fontId="12" fillId="0" borderId="1" xfId="0" applyNumberFormat="1" applyFont="1" applyBorder="1" applyAlignment="1">
      <alignment horizontal="right" vertical="center" shrinkToFit="1"/>
    </xf>
    <xf numFmtId="0" fontId="12" fillId="2" borderId="1" xfId="0" applyFont="1" applyFill="1" applyBorder="1" applyAlignment="1">
      <alignment horizontal="justify" vertical="center" wrapText="1"/>
    </xf>
    <xf numFmtId="0" fontId="12" fillId="2" borderId="1" xfId="0" applyFont="1" applyFill="1" applyBorder="1" applyAlignment="1">
      <alignment vertical="center"/>
    </xf>
    <xf numFmtId="0" fontId="12" fillId="2" borderId="0" xfId="0" applyFont="1" applyFill="1" applyAlignment="1">
      <alignment vertical="center"/>
    </xf>
    <xf numFmtId="3" fontId="13" fillId="0" borderId="1" xfId="0" applyNumberFormat="1" applyFont="1" applyBorder="1" applyAlignment="1">
      <alignment horizontal="right" vertical="center" shrinkToFit="1"/>
    </xf>
    <xf numFmtId="3" fontId="13" fillId="2" borderId="1" xfId="0" applyNumberFormat="1" applyFont="1" applyFill="1" applyBorder="1" applyAlignment="1">
      <alignment horizontal="right" vertical="center" shrinkToFit="1"/>
    </xf>
    <xf numFmtId="0" fontId="13" fillId="2" borderId="1" xfId="0" applyFont="1" applyFill="1" applyBorder="1" applyAlignment="1">
      <alignment vertical="center"/>
    </xf>
    <xf numFmtId="0" fontId="13" fillId="2" borderId="0" xfId="0" applyFont="1" applyFill="1" applyAlignment="1">
      <alignmen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justify" vertical="justify"/>
    </xf>
    <xf numFmtId="3" fontId="11" fillId="3" borderId="1" xfId="0" applyNumberFormat="1" applyFont="1" applyFill="1" applyBorder="1" applyAlignment="1">
      <alignment horizontal="right" vertical="center" shrinkToFit="1"/>
    </xf>
    <xf numFmtId="0" fontId="13" fillId="3" borderId="1" xfId="0" applyFont="1" applyFill="1" applyBorder="1" applyAlignment="1">
      <alignment horizontal="center" vertical="center"/>
    </xf>
    <xf numFmtId="0" fontId="11" fillId="3" borderId="1" xfId="0" applyFont="1" applyFill="1" applyBorder="1" applyAlignment="1">
      <alignment horizontal="justify" vertical="center" wrapText="1"/>
    </xf>
    <xf numFmtId="0" fontId="11" fillId="3" borderId="1" xfId="0" applyFont="1" applyFill="1" applyBorder="1" applyAlignme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justify" vertical="justify"/>
    </xf>
    <xf numFmtId="3" fontId="12" fillId="3" borderId="1" xfId="0" applyNumberFormat="1" applyFont="1" applyFill="1" applyBorder="1" applyAlignment="1">
      <alignment horizontal="right" vertical="center" shrinkToFit="1"/>
    </xf>
    <xf numFmtId="0" fontId="12" fillId="3" borderId="1" xfId="0" applyFont="1" applyFill="1" applyBorder="1" applyAlignment="1">
      <alignment vertical="center"/>
    </xf>
    <xf numFmtId="0" fontId="11" fillId="0" borderId="1" xfId="0" applyFont="1" applyBorder="1" applyAlignment="1">
      <alignment horizontal="center" vertical="center" wrapText="1"/>
    </xf>
    <xf numFmtId="0" fontId="13" fillId="2" borderId="1" xfId="0" applyFont="1" applyFill="1" applyBorder="1" applyAlignment="1">
      <alignment vertical="center" wrapText="1"/>
    </xf>
    <xf numFmtId="0" fontId="13" fillId="2" borderId="0" xfId="0" applyFont="1" applyFill="1" applyAlignment="1">
      <alignment vertical="center" wrapText="1"/>
    </xf>
    <xf numFmtId="0" fontId="26" fillId="0" borderId="1" xfId="0" applyFont="1" applyBorder="1" applyAlignment="1">
      <alignment horizontal="center" vertical="center" wrapText="1"/>
    </xf>
    <xf numFmtId="3" fontId="27" fillId="2" borderId="1" xfId="0" applyNumberFormat="1" applyFont="1" applyFill="1" applyBorder="1" applyAlignment="1">
      <alignment horizontal="right" vertical="center" shrinkToFit="1"/>
    </xf>
    <xf numFmtId="0" fontId="26" fillId="2" borderId="1" xfId="0" applyFont="1" applyFill="1" applyBorder="1" applyAlignment="1">
      <alignment horizontal="center" vertical="center"/>
    </xf>
    <xf numFmtId="0" fontId="27" fillId="2" borderId="1" xfId="0" applyFont="1" applyFill="1" applyBorder="1" applyAlignment="1">
      <alignment horizontal="justify" vertical="center" wrapText="1"/>
    </xf>
    <xf numFmtId="0" fontId="27" fillId="2" borderId="1" xfId="0" applyFont="1" applyFill="1" applyBorder="1" applyAlignment="1">
      <alignment vertical="center"/>
    </xf>
    <xf numFmtId="0" fontId="27" fillId="2" borderId="0" xfId="0" applyFont="1" applyFill="1" applyAlignment="1">
      <alignment vertical="center"/>
    </xf>
    <xf numFmtId="0" fontId="26" fillId="2"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165" fontId="13" fillId="0" borderId="1" xfId="3" applyNumberFormat="1" applyFont="1" applyBorder="1" applyAlignment="1">
      <alignment horizontal="right" vertical="top" wrapText="1"/>
    </xf>
    <xf numFmtId="0" fontId="13" fillId="0" borderId="1" xfId="0" applyFont="1" applyBorder="1"/>
    <xf numFmtId="0" fontId="13" fillId="0" borderId="0" xfId="0" applyFont="1"/>
    <xf numFmtId="0" fontId="13" fillId="0" borderId="1" xfId="0" applyFont="1" applyBorder="1" applyAlignment="1">
      <alignment vertical="top"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2" borderId="1" xfId="0" applyFont="1" applyFill="1" applyBorder="1" applyAlignment="1">
      <alignment vertical="center" wrapText="1"/>
    </xf>
    <xf numFmtId="0" fontId="12" fillId="2" borderId="0" xfId="0" applyFont="1" applyFill="1" applyAlignment="1">
      <alignment vertical="center" wrapText="1"/>
    </xf>
    <xf numFmtId="0" fontId="26" fillId="2" borderId="0" xfId="0" applyFont="1" applyFill="1" applyAlignment="1">
      <alignment vertical="center" wrapText="1"/>
    </xf>
    <xf numFmtId="0" fontId="13" fillId="0" borderId="1" xfId="0" applyFont="1" applyFill="1" applyBorder="1" applyAlignment="1">
      <alignment horizontal="left" vertical="center" wrapText="1"/>
    </xf>
    <xf numFmtId="0" fontId="28" fillId="2" borderId="1" xfId="0" applyFont="1" applyFill="1" applyBorder="1" applyAlignment="1">
      <alignment horizontal="center" vertical="center"/>
    </xf>
    <xf numFmtId="3" fontId="13"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top" wrapText="1"/>
    </xf>
    <xf numFmtId="0" fontId="29" fillId="2" borderId="0" xfId="0" applyFont="1" applyFill="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2" borderId="1" xfId="0" applyFont="1" applyFill="1" applyBorder="1" applyAlignment="1">
      <alignment horizontal="center" vertical="justify" wrapText="1"/>
    </xf>
    <xf numFmtId="3" fontId="13" fillId="0" borderId="1" xfId="3" applyNumberFormat="1" applyFont="1" applyBorder="1" applyAlignment="1">
      <alignment horizontal="right" vertical="center" shrinkToFit="1"/>
    </xf>
    <xf numFmtId="165" fontId="13" fillId="0" borderId="1" xfId="3" applyNumberFormat="1" applyFont="1" applyBorder="1" applyAlignment="1">
      <alignment vertical="center"/>
    </xf>
    <xf numFmtId="0" fontId="13" fillId="2" borderId="1" xfId="0" applyFont="1" applyFill="1" applyBorder="1" applyAlignment="1">
      <alignment horizontal="center"/>
    </xf>
    <xf numFmtId="165" fontId="13" fillId="0" borderId="1" xfId="0" applyNumberFormat="1" applyFont="1" applyBorder="1" applyAlignment="1">
      <alignment horizontal="center"/>
    </xf>
    <xf numFmtId="0" fontId="13" fillId="2" borderId="1" xfId="0" applyFont="1" applyFill="1" applyBorder="1"/>
    <xf numFmtId="0" fontId="13" fillId="0" borderId="1" xfId="0" applyFont="1" applyBorder="1" applyAlignment="1">
      <alignment vertical="center"/>
    </xf>
    <xf numFmtId="0" fontId="12" fillId="0" borderId="1" xfId="0" applyFont="1" applyFill="1" applyBorder="1" applyAlignment="1">
      <alignment horizontal="center" vertical="center" wrapText="1"/>
    </xf>
    <xf numFmtId="165" fontId="12" fillId="0" borderId="1" xfId="3" applyNumberFormat="1" applyFont="1" applyBorder="1" applyAlignment="1">
      <alignment vertical="center"/>
    </xf>
    <xf numFmtId="3" fontId="11"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41" fontId="13" fillId="2" borderId="1" xfId="5" applyFont="1" applyFill="1" applyBorder="1" applyAlignment="1">
      <alignment horizontal="right" vertical="center"/>
    </xf>
    <xf numFmtId="41" fontId="13" fillId="2" borderId="1" xfId="5" applyFont="1" applyFill="1" applyBorder="1" applyAlignment="1">
      <alignment horizontal="center" vertical="center"/>
    </xf>
    <xf numFmtId="0" fontId="13" fillId="2" borderId="1" xfId="0" applyFont="1" applyFill="1" applyBorder="1" applyAlignment="1">
      <alignment horizontal="right" vertical="center"/>
    </xf>
    <xf numFmtId="3" fontId="13"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3" fontId="12" fillId="2" borderId="1" xfId="0" applyNumberFormat="1" applyFont="1" applyFill="1" applyBorder="1" applyAlignment="1">
      <alignment horizontal="right" vertical="center"/>
    </xf>
    <xf numFmtId="0" fontId="12" fillId="0" borderId="1" xfId="0" applyFont="1" applyBorder="1"/>
    <xf numFmtId="0" fontId="12" fillId="0" borderId="0" xfId="0" applyFont="1"/>
    <xf numFmtId="165" fontId="13" fillId="0" borderId="1" xfId="0" applyNumberFormat="1" applyFont="1" applyBorder="1"/>
    <xf numFmtId="0" fontId="12" fillId="0" borderId="1" xfId="0" applyFont="1" applyFill="1" applyBorder="1" applyAlignment="1">
      <alignment horizontal="left" vertical="center" wrapText="1"/>
    </xf>
    <xf numFmtId="0" fontId="13" fillId="2" borderId="1" xfId="0" applyFont="1" applyFill="1" applyBorder="1" applyAlignment="1">
      <alignment horizontal="center" wrapText="1"/>
    </xf>
    <xf numFmtId="0" fontId="13" fillId="0" borderId="1" xfId="0" applyFont="1" applyBorder="1" applyAlignment="1">
      <alignment wrapText="1"/>
    </xf>
    <xf numFmtId="166" fontId="13" fillId="0" borderId="1" xfId="0" applyNumberFormat="1" applyFont="1" applyFill="1" applyBorder="1" applyAlignment="1">
      <alignment horizontal="right" vertical="center"/>
    </xf>
    <xf numFmtId="166" fontId="13" fillId="0" borderId="1" xfId="0" applyNumberFormat="1" applyFont="1" applyBorder="1"/>
    <xf numFmtId="0" fontId="12" fillId="2" borderId="1" xfId="0" applyFont="1" applyFill="1" applyBorder="1" applyAlignment="1">
      <alignment horizontal="center" wrapText="1"/>
    </xf>
    <xf numFmtId="0" fontId="12" fillId="2" borderId="1" xfId="0" applyFont="1" applyFill="1" applyBorder="1" applyAlignment="1">
      <alignment horizontal="center"/>
    </xf>
    <xf numFmtId="0" fontId="12" fillId="2" borderId="1" xfId="0" applyFont="1" applyFill="1" applyBorder="1"/>
    <xf numFmtId="0" fontId="12" fillId="2" borderId="0" xfId="0" applyFont="1" applyFill="1"/>
    <xf numFmtId="3" fontId="13" fillId="0" borderId="1" xfId="0" applyNumberFormat="1" applyFont="1" applyBorder="1" applyAlignment="1">
      <alignment vertical="center" shrinkToFit="1"/>
    </xf>
    <xf numFmtId="166" fontId="13" fillId="0" borderId="1" xfId="0" applyNumberFormat="1" applyFont="1" applyFill="1" applyBorder="1" applyAlignment="1">
      <alignment vertical="center"/>
    </xf>
    <xf numFmtId="166" fontId="13" fillId="0" borderId="1" xfId="0" applyNumberFormat="1" applyFont="1" applyBorder="1" applyAlignment="1">
      <alignment horizontal="center" vertical="center"/>
    </xf>
    <xf numFmtId="165" fontId="13" fillId="2" borderId="1" xfId="3" applyNumberFormat="1" applyFont="1" applyFill="1" applyBorder="1" applyAlignment="1">
      <alignment horizontal="justify" vertical="top" wrapText="1"/>
    </xf>
    <xf numFmtId="165" fontId="13" fillId="2" borderId="1" xfId="0" applyNumberFormat="1" applyFont="1" applyFill="1" applyBorder="1" applyAlignment="1">
      <alignment horizontal="justify" vertical="top" wrapText="1"/>
    </xf>
    <xf numFmtId="165" fontId="13" fillId="0" borderId="1" xfId="3" applyNumberFormat="1" applyFont="1" applyBorder="1" applyAlignment="1">
      <alignment horizontal="justify" vertical="top" wrapText="1"/>
    </xf>
    <xf numFmtId="165" fontId="13" fillId="0" borderId="1" xfId="0" applyNumberFormat="1" applyFont="1" applyBorder="1" applyAlignment="1">
      <alignment horizontal="justify" vertical="top" wrapText="1"/>
    </xf>
    <xf numFmtId="0" fontId="13" fillId="0" borderId="1" xfId="0" applyFont="1" applyBorder="1" applyAlignment="1">
      <alignment horizontal="center"/>
    </xf>
    <xf numFmtId="0" fontId="13" fillId="0" borderId="5" xfId="0" applyFont="1" applyBorder="1" applyAlignment="1">
      <alignment horizontal="center" vertical="center" wrapText="1"/>
    </xf>
    <xf numFmtId="0" fontId="14" fillId="0" borderId="0" xfId="0" applyFont="1"/>
    <xf numFmtId="0" fontId="14" fillId="0" borderId="1" xfId="0" applyFont="1" applyFill="1" applyBorder="1" applyAlignment="1">
      <alignment horizontal="center" vertical="center" wrapText="1"/>
    </xf>
    <xf numFmtId="0" fontId="14" fillId="0" borderId="1" xfId="0" applyFont="1" applyBorder="1"/>
    <xf numFmtId="0" fontId="14" fillId="0" borderId="1" xfId="0" applyFont="1" applyBorder="1" applyAlignment="1">
      <alignment horizontal="center" vertical="top" wrapText="1"/>
    </xf>
    <xf numFmtId="0" fontId="30" fillId="2"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31" fillId="0" borderId="1" xfId="0" applyFont="1" applyBorder="1" applyAlignment="1">
      <alignment horizontal="center" vertical="top" wrapText="1"/>
    </xf>
    <xf numFmtId="0" fontId="31" fillId="0" borderId="1" xfId="0" applyFont="1" applyBorder="1"/>
    <xf numFmtId="0" fontId="31" fillId="0" borderId="0" xfId="0" applyFont="1"/>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justify"/>
    </xf>
    <xf numFmtId="3" fontId="11" fillId="0" borderId="1" xfId="0" applyNumberFormat="1" applyFont="1" applyFill="1" applyBorder="1" applyAlignment="1">
      <alignment horizontal="right" vertical="center" shrinkToFit="1"/>
    </xf>
    <xf numFmtId="0" fontId="11" fillId="0" borderId="1" xfId="0" applyFont="1" applyFill="1" applyBorder="1" applyAlignment="1">
      <alignment vertical="center"/>
    </xf>
    <xf numFmtId="0" fontId="11" fillId="0" borderId="0" xfId="0" applyFont="1" applyFill="1" applyAlignment="1">
      <alignment vertical="center"/>
    </xf>
    <xf numFmtId="0" fontId="11" fillId="0" borderId="0" xfId="0" quotePrefix="1" applyFont="1" applyFill="1" applyAlignment="1">
      <alignment vertical="center"/>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xf>
    <xf numFmtId="3" fontId="13" fillId="0" borderId="1" xfId="0" applyNumberFormat="1" applyFont="1" applyFill="1" applyBorder="1" applyAlignment="1">
      <alignment horizontal="right" vertical="center" shrinkToFit="1"/>
    </xf>
    <xf numFmtId="3" fontId="13" fillId="0" borderId="1" xfId="0" quotePrefix="1" applyNumberFormat="1" applyFont="1" applyFill="1" applyBorder="1" applyAlignment="1">
      <alignment horizontal="right" vertical="center" shrinkToFit="1"/>
    </xf>
    <xf numFmtId="3" fontId="13" fillId="0" borderId="1" xfId="0" applyNumberFormat="1" applyFont="1" applyFill="1" applyBorder="1" applyAlignment="1">
      <alignment horizontal="left" vertical="center" wrapText="1"/>
    </xf>
    <xf numFmtId="3" fontId="13" fillId="0" borderId="1" xfId="0" applyNumberFormat="1"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justify" vertical="justify" wrapText="1"/>
    </xf>
    <xf numFmtId="0" fontId="13" fillId="2" borderId="1" xfId="0" applyFont="1" applyFill="1" applyBorder="1" applyAlignment="1">
      <alignment horizontal="justify" vertical="justify"/>
    </xf>
    <xf numFmtId="0" fontId="27" fillId="2" borderId="1" xfId="0" applyFont="1" applyFill="1" applyBorder="1" applyAlignment="1">
      <alignment horizontal="left" vertical="center" wrapText="1"/>
    </xf>
    <xf numFmtId="165" fontId="27" fillId="2" borderId="1" xfId="3" applyNumberFormat="1" applyFont="1" applyFill="1" applyBorder="1" applyAlignment="1">
      <alignment horizontal="center" vertical="center" wrapText="1"/>
    </xf>
    <xf numFmtId="165" fontId="13" fillId="2" borderId="1" xfId="3" applyNumberFormat="1" applyFont="1" applyFill="1" applyBorder="1" applyAlignment="1">
      <alignment horizontal="center" vertical="center"/>
    </xf>
    <xf numFmtId="0" fontId="13" fillId="2" borderId="1" xfId="6" applyFont="1" applyFill="1" applyBorder="1" applyAlignment="1">
      <alignment horizontal="left" vertical="center" wrapText="1"/>
    </xf>
    <xf numFmtId="165" fontId="13" fillId="2" borderId="1" xfId="3" applyNumberFormat="1" applyFont="1" applyFill="1" applyBorder="1" applyAlignment="1">
      <alignment horizontal="center"/>
    </xf>
    <xf numFmtId="0" fontId="13" fillId="2" borderId="1" xfId="6" applyFont="1" applyFill="1" applyBorder="1" applyAlignment="1">
      <alignment vertical="center" wrapText="1"/>
    </xf>
    <xf numFmtId="165" fontId="27" fillId="2" borderId="1" xfId="3" applyNumberFormat="1" applyFont="1" applyFill="1" applyBorder="1" applyAlignment="1">
      <alignment horizontal="center" vertical="center"/>
    </xf>
    <xf numFmtId="0" fontId="13" fillId="2" borderId="1" xfId="0" applyFont="1" applyFill="1" applyBorder="1" applyAlignment="1">
      <alignment horizontal="left" vertical="center"/>
    </xf>
    <xf numFmtId="41" fontId="13"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2" fontId="13" fillId="2" borderId="1" xfId="0" applyNumberFormat="1" applyFont="1" applyFill="1" applyBorder="1" applyAlignment="1">
      <alignment horizontal="left" vertical="center" wrapText="1"/>
    </xf>
    <xf numFmtId="0" fontId="27" fillId="2" borderId="1" xfId="0" applyFont="1" applyFill="1" applyBorder="1" applyAlignment="1">
      <alignment vertical="center" wrapText="1"/>
    </xf>
    <xf numFmtId="165" fontId="13" fillId="2" borderId="1" xfId="1" applyNumberFormat="1" applyFont="1" applyFill="1" applyBorder="1" applyAlignment="1">
      <alignment vertical="center" wrapText="1"/>
    </xf>
    <xf numFmtId="165" fontId="11" fillId="2" borderId="1" xfId="0" applyNumberFormat="1" applyFont="1" applyFill="1" applyBorder="1" applyAlignment="1">
      <alignment horizontal="center"/>
    </xf>
    <xf numFmtId="0" fontId="11" fillId="2" borderId="1" xfId="0" applyFont="1" applyFill="1" applyBorder="1" applyAlignment="1">
      <alignment horizontal="center"/>
    </xf>
    <xf numFmtId="0" fontId="11" fillId="2" borderId="1" xfId="0" applyFont="1" applyFill="1" applyBorder="1"/>
    <xf numFmtId="0" fontId="11" fillId="2" borderId="0" xfId="0" applyFont="1" applyFill="1"/>
    <xf numFmtId="0" fontId="11" fillId="2" borderId="1" xfId="0" applyFont="1" applyFill="1" applyBorder="1" applyAlignment="1">
      <alignment horizontal="left" vertical="center"/>
    </xf>
    <xf numFmtId="0" fontId="20" fillId="0" borderId="1" xfId="0" applyFont="1" applyBorder="1" applyAlignment="1">
      <alignment horizontal="left" vertical="center" wrapText="1"/>
    </xf>
    <xf numFmtId="0" fontId="19" fillId="0" borderId="1" xfId="0" applyFont="1" applyBorder="1" applyAlignment="1">
      <alignment horizontal="left" vertical="center" wrapText="1"/>
    </xf>
    <xf numFmtId="0" fontId="5" fillId="2" borderId="0" xfId="0" applyFont="1" applyFill="1" applyAlignment="1">
      <alignment horizontal="center" vertical="center"/>
    </xf>
    <xf numFmtId="0" fontId="4" fillId="3" borderId="3" xfId="0" applyFont="1" applyFill="1" applyBorder="1" applyAlignment="1">
      <alignment horizontal="center" vertical="center" wrapText="1"/>
    </xf>
    <xf numFmtId="3" fontId="4" fillId="2" borderId="2" xfId="0" applyNumberFormat="1" applyFont="1" applyFill="1" applyBorder="1" applyAlignment="1">
      <alignment horizontal="right" vertical="center" wrapText="1"/>
    </xf>
    <xf numFmtId="0" fontId="23" fillId="2" borderId="0" xfId="0" applyFont="1" applyFill="1" applyAlignment="1">
      <alignment vertical="center"/>
    </xf>
    <xf numFmtId="3" fontId="4" fillId="0" borderId="1" xfId="0" applyNumberFormat="1" applyFont="1" applyBorder="1" applyAlignment="1">
      <alignment horizontal="right" vertical="center" wrapText="1"/>
    </xf>
    <xf numFmtId="0" fontId="16" fillId="2" borderId="0" xfId="0" applyFont="1" applyFill="1" applyAlignment="1">
      <alignment vertical="center"/>
    </xf>
    <xf numFmtId="0" fontId="6" fillId="0" borderId="1" xfId="0" applyFont="1" applyBorder="1" applyAlignment="1">
      <alignment horizontal="left" vertical="center" wrapText="1"/>
    </xf>
    <xf numFmtId="3" fontId="5" fillId="0" borderId="1" xfId="0" applyNumberFormat="1" applyFont="1" applyBorder="1" applyAlignment="1">
      <alignment horizontal="right" vertical="center" wrapText="1"/>
    </xf>
    <xf numFmtId="3" fontId="5" fillId="2" borderId="1" xfId="0" applyNumberFormat="1" applyFont="1" applyFill="1" applyBorder="1" applyAlignment="1">
      <alignment horizontal="right" vertical="center"/>
    </xf>
    <xf numFmtId="0" fontId="4" fillId="0" borderId="1" xfId="0" applyFont="1" applyBorder="1" applyAlignment="1">
      <alignment vertical="center" wrapText="1"/>
    </xf>
    <xf numFmtId="3" fontId="5" fillId="2" borderId="1" xfId="0" applyNumberFormat="1" applyFont="1" applyFill="1" applyBorder="1" applyAlignment="1">
      <alignment horizontal="right" vertical="center" wrapText="1"/>
    </xf>
    <xf numFmtId="3" fontId="4" fillId="2" borderId="1" xfId="0" applyNumberFormat="1" applyFont="1" applyFill="1" applyBorder="1" applyAlignment="1">
      <alignment horizontal="center" vertical="center"/>
    </xf>
    <xf numFmtId="0" fontId="4" fillId="0" borderId="1" xfId="0" quotePrefix="1" applyFont="1" applyBorder="1" applyAlignment="1">
      <alignment horizontal="center" vertical="center" wrapText="1"/>
    </xf>
    <xf numFmtId="0" fontId="17" fillId="2" borderId="0" xfId="0" applyFont="1" applyFill="1" applyAlignment="1">
      <alignment vertical="center" wrapText="1"/>
    </xf>
    <xf numFmtId="3" fontId="5" fillId="0" borderId="1" xfId="0" quotePrefix="1" applyNumberFormat="1" applyFont="1" applyBorder="1" applyAlignment="1">
      <alignment horizontal="right" vertical="center" wrapText="1"/>
    </xf>
    <xf numFmtId="0" fontId="18" fillId="2" borderId="1" xfId="0" applyFont="1" applyFill="1" applyBorder="1" applyAlignment="1">
      <alignment horizontal="left" vertical="center" wrapText="1"/>
    </xf>
    <xf numFmtId="0" fontId="5" fillId="0" borderId="1" xfId="6" applyFont="1" applyBorder="1" applyAlignment="1">
      <alignment horizontal="left" vertical="center" wrapText="1"/>
    </xf>
    <xf numFmtId="0" fontId="18" fillId="0" borderId="1" xfId="0" applyFont="1" applyBorder="1" applyAlignment="1">
      <alignment horizontal="left" vertical="center" wrapText="1"/>
    </xf>
    <xf numFmtId="164" fontId="13" fillId="0" borderId="1" xfId="3" applyFont="1" applyBorder="1" applyAlignment="1">
      <alignment horizontal="right" vertical="center" shrinkToFit="1"/>
    </xf>
    <xf numFmtId="164" fontId="13" fillId="2" borderId="1" xfId="3" applyFont="1" applyFill="1" applyBorder="1" applyAlignment="1">
      <alignment horizontal="right" vertical="center" shrinkToFit="1"/>
    </xf>
    <xf numFmtId="165" fontId="19" fillId="2"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xf>
    <xf numFmtId="165" fontId="20" fillId="2" borderId="1" xfId="3" applyNumberFormat="1" applyFont="1" applyFill="1" applyBorder="1" applyAlignment="1">
      <alignment horizontal="left" vertical="center"/>
    </xf>
    <xf numFmtId="0" fontId="0" fillId="0" borderId="0" xfId="0" applyAlignment="1">
      <alignment horizont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xf>
    <xf numFmtId="165" fontId="0" fillId="0" borderId="1" xfId="3" applyNumberFormat="1" applyFont="1" applyBorder="1"/>
    <xf numFmtId="167" fontId="0" fillId="0" borderId="1" xfId="0" applyNumberFormat="1" applyBorder="1"/>
    <xf numFmtId="0" fontId="0" fillId="0" borderId="1" xfId="0" applyBorder="1"/>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xf numFmtId="0" fontId="33" fillId="0" borderId="1" xfId="0" applyFont="1" applyBorder="1" applyAlignment="1">
      <alignment horizontal="center"/>
    </xf>
    <xf numFmtId="165" fontId="33" fillId="0" borderId="1" xfId="0" applyNumberFormat="1" applyFont="1" applyBorder="1"/>
    <xf numFmtId="167" fontId="33" fillId="0" borderId="1" xfId="0" applyNumberFormat="1" applyFont="1" applyBorder="1"/>
    <xf numFmtId="165" fontId="33" fillId="0" borderId="1" xfId="3" applyNumberFormat="1" applyFont="1" applyBorder="1"/>
    <xf numFmtId="0" fontId="33" fillId="0" borderId="0" xfId="0" applyFont="1"/>
    <xf numFmtId="0" fontId="0" fillId="0" borderId="0" xfId="0" applyAlignment="1">
      <alignment horizontal="center" vertical="center"/>
    </xf>
    <xf numFmtId="0" fontId="34" fillId="0" borderId="0" xfId="0" applyFont="1" applyAlignment="1">
      <alignment horizontal="left" vertical="center"/>
    </xf>
    <xf numFmtId="0" fontId="35" fillId="0" borderId="0" xfId="0" applyFont="1"/>
    <xf numFmtId="0" fontId="35" fillId="0" borderId="0" xfId="0" applyFont="1" applyAlignment="1">
      <alignment horizontal="center"/>
    </xf>
    <xf numFmtId="0" fontId="32" fillId="0" borderId="8" xfId="0" applyFont="1" applyBorder="1" applyAlignment="1">
      <alignment horizontal="center" vertical="center"/>
    </xf>
    <xf numFmtId="164" fontId="0" fillId="0" borderId="0" xfId="3" applyFont="1"/>
    <xf numFmtId="0" fontId="28" fillId="0" borderId="0" xfId="0" applyFont="1"/>
    <xf numFmtId="0" fontId="22" fillId="0" borderId="8" xfId="0" applyFont="1" applyBorder="1" applyAlignment="1">
      <alignment horizontal="center" wrapText="1"/>
    </xf>
    <xf numFmtId="0" fontId="22" fillId="0" borderId="8" xfId="0" applyFont="1" applyBorder="1" applyAlignment="1">
      <alignment horizontal="center"/>
    </xf>
    <xf numFmtId="0" fontId="37"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0" borderId="0" xfId="0" applyFont="1" applyAlignment="1">
      <alignment horizontal="center" vertical="center"/>
    </xf>
    <xf numFmtId="0" fontId="28" fillId="0" borderId="1" xfId="0" applyFont="1" applyBorder="1" applyAlignment="1">
      <alignment horizontal="center" vertical="center"/>
    </xf>
    <xf numFmtId="0" fontId="36" fillId="0" borderId="1" xfId="0" applyFont="1" applyBorder="1" applyAlignment="1">
      <alignment horizontal="center" vertical="center"/>
    </xf>
    <xf numFmtId="0" fontId="39" fillId="0" borderId="1" xfId="0" applyFont="1" applyBorder="1" applyAlignment="1">
      <alignment horizontal="center" vertical="center"/>
    </xf>
    <xf numFmtId="165" fontId="36" fillId="0" borderId="1" xfId="0" applyNumberFormat="1" applyFont="1" applyBorder="1" applyAlignment="1">
      <alignment horizontal="center" vertical="center"/>
    </xf>
    <xf numFmtId="165" fontId="37" fillId="0" borderId="1" xfId="0" applyNumberFormat="1" applyFont="1" applyBorder="1" applyAlignment="1">
      <alignment horizontal="center" vertical="center"/>
    </xf>
    <xf numFmtId="0" fontId="28" fillId="0" borderId="0" xfId="0" applyFont="1" applyAlignment="1">
      <alignment horizontal="center" vertical="center"/>
    </xf>
    <xf numFmtId="0" fontId="23" fillId="4" borderId="1" xfId="0" applyFont="1" applyFill="1" applyBorder="1" applyAlignment="1">
      <alignment horizontal="center" vertical="center"/>
    </xf>
    <xf numFmtId="49" fontId="23" fillId="4" borderId="1" xfId="0" applyNumberFormat="1" applyFont="1" applyFill="1" applyBorder="1" applyAlignment="1">
      <alignment horizontal="justify" vertical="center"/>
    </xf>
    <xf numFmtId="0" fontId="14" fillId="4" borderId="1" xfId="0" applyFont="1" applyFill="1" applyBorder="1"/>
    <xf numFmtId="165" fontId="23" fillId="4" borderId="1" xfId="1" applyNumberFormat="1" applyFont="1" applyFill="1" applyBorder="1" applyAlignment="1">
      <alignment horizontal="center" vertical="center"/>
    </xf>
    <xf numFmtId="49" fontId="23" fillId="4" borderId="1" xfId="0" applyNumberFormat="1" applyFont="1" applyFill="1" applyBorder="1" applyAlignment="1">
      <alignment horizontal="right" vertical="center"/>
    </xf>
    <xf numFmtId="165" fontId="24" fillId="4" borderId="1" xfId="1" applyNumberFormat="1" applyFont="1" applyFill="1" applyBorder="1" applyAlignment="1">
      <alignment horizontal="center" vertical="center"/>
    </xf>
    <xf numFmtId="0" fontId="23" fillId="0" borderId="1" xfId="0" applyFont="1" applyBorder="1" applyAlignment="1">
      <alignment horizontal="center" vertical="center"/>
    </xf>
    <xf numFmtId="0" fontId="40" fillId="5" borderId="1" xfId="0" applyFont="1" applyFill="1" applyBorder="1" applyAlignment="1">
      <alignment horizontal="justify" vertical="center" wrapText="1"/>
    </xf>
    <xf numFmtId="0" fontId="41" fillId="5" borderId="1" xfId="0" applyFont="1" applyFill="1" applyBorder="1" applyAlignment="1">
      <alignment horizontal="center" vertical="center" wrapText="1"/>
    </xf>
    <xf numFmtId="165" fontId="16" fillId="4" borderId="1" xfId="1" applyNumberFormat="1" applyFont="1" applyFill="1" applyBorder="1" applyAlignment="1">
      <alignment horizontal="center" vertical="center"/>
    </xf>
    <xf numFmtId="165" fontId="16" fillId="2" borderId="1" xfId="1" applyNumberFormat="1" applyFont="1" applyFill="1" applyBorder="1" applyAlignment="1">
      <alignment vertical="center"/>
    </xf>
    <xf numFmtId="168" fontId="42" fillId="0" borderId="1" xfId="0" applyNumberFormat="1" applyFont="1" applyBorder="1"/>
    <xf numFmtId="49"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justify" vertical="center"/>
    </xf>
    <xf numFmtId="0" fontId="28" fillId="4" borderId="1" xfId="0" applyFont="1" applyFill="1" applyBorder="1"/>
    <xf numFmtId="165" fontId="4" fillId="4" borderId="1" xfId="1" applyNumberFormat="1" applyFont="1" applyFill="1" applyBorder="1" applyAlignment="1">
      <alignment vertical="center"/>
    </xf>
    <xf numFmtId="0" fontId="36" fillId="4" borderId="1" xfId="0" applyFont="1" applyFill="1" applyBorder="1"/>
    <xf numFmtId="0" fontId="30" fillId="4" borderId="1" xfId="0" applyFont="1" applyFill="1" applyBorder="1"/>
    <xf numFmtId="165"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xf>
    <xf numFmtId="49" fontId="25" fillId="4" borderId="1" xfId="0" applyNumberFormat="1" applyFont="1" applyFill="1" applyBorder="1" applyAlignment="1">
      <alignment horizontal="justify" vertical="center"/>
    </xf>
    <xf numFmtId="0" fontId="39" fillId="4" borderId="1" xfId="0" applyFont="1" applyFill="1" applyBorder="1"/>
    <xf numFmtId="165" fontId="11" fillId="4" borderId="1" xfId="1" applyNumberFormat="1" applyFont="1" applyFill="1" applyBorder="1" applyAlignment="1">
      <alignment vertical="center"/>
    </xf>
    <xf numFmtId="0" fontId="28" fillId="4" borderId="0" xfId="0" applyFont="1" applyFill="1"/>
    <xf numFmtId="165" fontId="7" fillId="4" borderId="1" xfId="1" applyNumberFormat="1" applyFont="1" applyFill="1" applyBorder="1" applyAlignment="1">
      <alignment vertical="center"/>
    </xf>
    <xf numFmtId="165" fontId="5" fillId="4" borderId="1" xfId="1" applyNumberFormat="1" applyFont="1" applyFill="1" applyBorder="1" applyAlignment="1">
      <alignment vertical="center"/>
    </xf>
    <xf numFmtId="0" fontId="28" fillId="2" borderId="0" xfId="0" applyFont="1" applyFill="1"/>
    <xf numFmtId="0" fontId="4" fillId="0" borderId="1" xfId="0" applyFont="1" applyBorder="1" applyAlignment="1">
      <alignment horizontal="center" vertical="center"/>
    </xf>
    <xf numFmtId="0" fontId="43" fillId="5" borderId="12" xfId="0" applyFont="1" applyFill="1" applyBorder="1" applyAlignment="1">
      <alignment horizontal="justify" vertical="center" wrapText="1"/>
    </xf>
    <xf numFmtId="0" fontId="8" fillId="5" borderId="13" xfId="0" applyFont="1" applyFill="1" applyBorder="1" applyAlignment="1">
      <alignment horizontal="center" vertical="center" wrapText="1"/>
    </xf>
    <xf numFmtId="165" fontId="6" fillId="4" borderId="1" xfId="1" applyNumberFormat="1" applyFont="1" applyFill="1" applyBorder="1" applyAlignment="1">
      <alignment vertical="center"/>
    </xf>
    <xf numFmtId="165" fontId="6" fillId="0" borderId="1" xfId="1" applyNumberFormat="1" applyFont="1" applyFill="1" applyBorder="1" applyAlignment="1">
      <alignment vertical="center"/>
    </xf>
    <xf numFmtId="0" fontId="28" fillId="0" borderId="1" xfId="0" applyFont="1" applyBorder="1"/>
    <xf numFmtId="0" fontId="43" fillId="0" borderId="0" xfId="0" applyFont="1" applyAlignment="1">
      <alignment wrapText="1"/>
    </xf>
    <xf numFmtId="0" fontId="8" fillId="0" borderId="1" xfId="0" applyFont="1" applyBorder="1" applyAlignment="1">
      <alignment horizontal="center" vertical="center"/>
    </xf>
    <xf numFmtId="165" fontId="4" fillId="4" borderId="1" xfId="0" applyNumberFormat="1" applyFont="1" applyFill="1" applyBorder="1" applyAlignment="1">
      <alignment vertical="center"/>
    </xf>
    <xf numFmtId="0" fontId="43" fillId="4" borderId="1" xfId="0" applyFont="1" applyFill="1" applyBorder="1" applyAlignment="1">
      <alignment horizontal="center" vertical="center" wrapText="1"/>
    </xf>
    <xf numFmtId="49" fontId="20" fillId="4" borderId="1" xfId="0" applyNumberFormat="1" applyFont="1" applyFill="1" applyBorder="1" applyAlignment="1">
      <alignment horizontal="justify" vertical="center"/>
    </xf>
    <xf numFmtId="0" fontId="36" fillId="0" borderId="0" xfId="0" applyFont="1"/>
    <xf numFmtId="0" fontId="39" fillId="0" borderId="0" xfId="0" applyFont="1"/>
    <xf numFmtId="0" fontId="10" fillId="0" borderId="0" xfId="4"/>
    <xf numFmtId="165" fontId="20" fillId="2" borderId="1" xfId="8" applyNumberFormat="1" applyFont="1" applyFill="1" applyBorder="1" applyAlignment="1">
      <alignment horizontal="left" vertical="center" wrapText="1"/>
    </xf>
    <xf numFmtId="0" fontId="22" fillId="0" borderId="0" xfId="4" applyFont="1" applyAlignment="1">
      <alignment vertical="center" wrapText="1"/>
    </xf>
    <xf numFmtId="0" fontId="28" fillId="0" borderId="0" xfId="4" applyFont="1" applyAlignment="1">
      <alignment vertical="center"/>
    </xf>
    <xf numFmtId="0" fontId="39" fillId="0" borderId="0" xfId="4" applyFont="1" applyAlignment="1">
      <alignment horizontal="center" vertical="center"/>
    </xf>
    <xf numFmtId="0" fontId="28" fillId="0" borderId="8" xfId="4" applyFont="1" applyBorder="1" applyAlignment="1">
      <alignment horizontal="center" vertical="center"/>
    </xf>
    <xf numFmtId="0" fontId="6" fillId="0" borderId="1" xfId="4" applyFont="1" applyBorder="1" applyAlignment="1">
      <alignment horizontal="center" vertical="center" wrapText="1"/>
    </xf>
    <xf numFmtId="0" fontId="53" fillId="0" borderId="1" xfId="4" applyFont="1" applyBorder="1" applyAlignment="1">
      <alignment horizontal="center" vertical="center" wrapText="1"/>
    </xf>
    <xf numFmtId="165" fontId="4" fillId="0" borderId="1" xfId="8" applyNumberFormat="1" applyFont="1" applyFill="1" applyBorder="1" applyAlignment="1">
      <alignment horizontal="center" vertical="center" wrapText="1"/>
    </xf>
    <xf numFmtId="3" fontId="4" fillId="0" borderId="1" xfId="4" applyNumberFormat="1" applyFont="1" applyBorder="1" applyAlignment="1">
      <alignment horizontal="right" vertical="center" wrapText="1"/>
    </xf>
    <xf numFmtId="3" fontId="7" fillId="0" borderId="1" xfId="4" applyNumberFormat="1" applyFont="1" applyBorder="1" applyAlignment="1">
      <alignment horizontal="right" vertical="center" wrapText="1"/>
    </xf>
    <xf numFmtId="0" fontId="54" fillId="0" borderId="16" xfId="4" applyFont="1" applyBorder="1" applyAlignment="1">
      <alignment horizontal="center" vertical="center" wrapText="1"/>
    </xf>
    <xf numFmtId="3" fontId="5" fillId="0" borderId="16" xfId="4" applyNumberFormat="1" applyFont="1" applyBorder="1" applyAlignment="1">
      <alignment horizontal="right" vertical="center" wrapText="1"/>
    </xf>
    <xf numFmtId="165" fontId="4" fillId="0" borderId="16" xfId="8" applyNumberFormat="1" applyFont="1" applyFill="1" applyBorder="1" applyAlignment="1">
      <alignment horizontal="center" vertical="center" wrapText="1"/>
    </xf>
    <xf numFmtId="3" fontId="4" fillId="0" borderId="16" xfId="4" applyNumberFormat="1" applyFont="1" applyBorder="1" applyAlignment="1">
      <alignment horizontal="right" vertical="center" wrapText="1"/>
    </xf>
    <xf numFmtId="3" fontId="6" fillId="0" borderId="16" xfId="4" applyNumberFormat="1" applyFont="1" applyBorder="1" applyAlignment="1">
      <alignment horizontal="right" vertical="center" wrapText="1"/>
    </xf>
    <xf numFmtId="0" fontId="54" fillId="0" borderId="17" xfId="4" applyFont="1" applyBorder="1" applyAlignment="1">
      <alignment horizontal="center" vertical="center" wrapText="1"/>
    </xf>
    <xf numFmtId="3" fontId="5" fillId="0" borderId="17" xfId="4" applyNumberFormat="1" applyFont="1" applyBorder="1" applyAlignment="1">
      <alignment horizontal="right" vertical="center" wrapText="1"/>
    </xf>
    <xf numFmtId="3" fontId="4" fillId="0" borderId="17" xfId="4" applyNumberFormat="1" applyFont="1" applyBorder="1" applyAlignment="1">
      <alignment horizontal="right" vertical="center" wrapText="1"/>
    </xf>
    <xf numFmtId="3" fontId="6" fillId="0" borderId="17" xfId="4" applyNumberFormat="1" applyFont="1" applyBorder="1" applyAlignment="1">
      <alignment horizontal="right" vertical="center" wrapText="1"/>
    </xf>
    <xf numFmtId="0" fontId="54" fillId="2" borderId="18" xfId="4" applyFont="1" applyFill="1" applyBorder="1" applyAlignment="1">
      <alignment horizontal="center" vertical="center" wrapText="1"/>
    </xf>
    <xf numFmtId="3" fontId="5" fillId="2" borderId="18" xfId="4" applyNumberFormat="1" applyFont="1" applyFill="1" applyBorder="1" applyAlignment="1">
      <alignment horizontal="right" vertical="center" wrapText="1"/>
    </xf>
    <xf numFmtId="165" fontId="4" fillId="2" borderId="18" xfId="8" applyNumberFormat="1" applyFont="1" applyFill="1" applyBorder="1" applyAlignment="1">
      <alignment horizontal="center" vertical="center" wrapText="1"/>
    </xf>
    <xf numFmtId="3" fontId="4" fillId="2" borderId="18" xfId="4" applyNumberFormat="1" applyFont="1" applyFill="1" applyBorder="1" applyAlignment="1">
      <alignment horizontal="right" vertical="center" wrapText="1"/>
    </xf>
    <xf numFmtId="3" fontId="6" fillId="2" borderId="18" xfId="4" applyNumberFormat="1" applyFont="1" applyFill="1" applyBorder="1" applyAlignment="1">
      <alignment horizontal="right" vertical="center" wrapText="1"/>
    </xf>
    <xf numFmtId="0" fontId="10" fillId="2" borderId="0" xfId="4" applyFill="1"/>
    <xf numFmtId="3" fontId="48" fillId="2" borderId="0" xfId="4" applyNumberFormat="1" applyFont="1" applyFill="1" applyAlignment="1">
      <alignment horizontal="center"/>
    </xf>
    <xf numFmtId="3" fontId="47" fillId="2" borderId="0" xfId="4" applyNumberFormat="1" applyFont="1" applyFill="1" applyAlignment="1">
      <alignment horizontal="center" vertical="center" wrapText="1"/>
    </xf>
    <xf numFmtId="0" fontId="50" fillId="2" borderId="0" xfId="4" applyFont="1" applyFill="1"/>
    <xf numFmtId="0" fontId="46" fillId="2" borderId="1" xfId="4" applyFont="1" applyFill="1" applyBorder="1" applyAlignment="1">
      <alignment horizontal="center" vertical="center" wrapText="1"/>
    </xf>
    <xf numFmtId="3" fontId="25" fillId="2" borderId="1" xfId="4" applyNumberFormat="1" applyFont="1" applyFill="1" applyBorder="1" applyAlignment="1">
      <alignment horizontal="center" vertical="center" wrapText="1"/>
    </xf>
    <xf numFmtId="3" fontId="25" fillId="2" borderId="1" xfId="4" applyNumberFormat="1" applyFont="1" applyFill="1" applyBorder="1" applyAlignment="1">
      <alignment vertical="center" wrapText="1"/>
    </xf>
    <xf numFmtId="165" fontId="25" fillId="2" borderId="1" xfId="8" applyNumberFormat="1" applyFont="1" applyFill="1" applyBorder="1" applyAlignment="1">
      <alignment vertical="center" wrapText="1"/>
    </xf>
    <xf numFmtId="165" fontId="19" fillId="2" borderId="1" xfId="8" applyNumberFormat="1" applyFont="1" applyFill="1" applyBorder="1" applyAlignment="1">
      <alignment vertical="center" wrapText="1"/>
    </xf>
    <xf numFmtId="3" fontId="20" fillId="2" borderId="1" xfId="4" applyNumberFormat="1" applyFont="1" applyFill="1" applyBorder="1" applyAlignment="1">
      <alignment horizontal="center" vertical="center" wrapText="1"/>
    </xf>
    <xf numFmtId="3" fontId="20" fillId="2" borderId="1" xfId="4" applyNumberFormat="1" applyFont="1" applyFill="1" applyBorder="1" applyAlignment="1">
      <alignment vertical="center" wrapText="1"/>
    </xf>
    <xf numFmtId="165" fontId="20" fillId="2" borderId="1" xfId="8" applyNumberFormat="1" applyFont="1" applyFill="1" applyBorder="1" applyAlignment="1">
      <alignment vertical="center" wrapText="1"/>
    </xf>
    <xf numFmtId="0" fontId="25" fillId="2" borderId="1" xfId="4" applyFont="1" applyFill="1" applyBorder="1" applyAlignment="1">
      <alignment horizontal="center" vertical="center" wrapText="1"/>
    </xf>
    <xf numFmtId="0" fontId="25" fillId="2" borderId="1" xfId="4" applyFont="1" applyFill="1" applyBorder="1" applyAlignment="1">
      <alignment vertical="center" wrapText="1"/>
    </xf>
    <xf numFmtId="165" fontId="25" fillId="2" borderId="1" xfId="8" applyNumberFormat="1" applyFont="1" applyFill="1" applyBorder="1" applyAlignment="1">
      <alignment horizontal="right" vertical="center" wrapText="1"/>
    </xf>
    <xf numFmtId="165" fontId="25" fillId="2" borderId="1" xfId="8" applyNumberFormat="1" applyFont="1" applyFill="1" applyBorder="1" applyAlignment="1">
      <alignment horizontal="left" vertical="center" wrapText="1"/>
    </xf>
    <xf numFmtId="0" fontId="46" fillId="2" borderId="0" xfId="4" applyFont="1" applyFill="1"/>
    <xf numFmtId="0" fontId="20" fillId="2" borderId="1" xfId="4" applyFont="1" applyFill="1" applyBorder="1" applyAlignment="1">
      <alignment horizontal="left" vertical="center" wrapText="1"/>
    </xf>
    <xf numFmtId="165" fontId="20" fillId="2" borderId="1" xfId="8" applyNumberFormat="1" applyFont="1" applyFill="1" applyBorder="1" applyAlignment="1">
      <alignment horizontal="right" vertical="center" wrapText="1"/>
    </xf>
    <xf numFmtId="3" fontId="52" fillId="2" borderId="1" xfId="1" applyNumberFormat="1" applyFont="1" applyFill="1" applyBorder="1" applyAlignment="1">
      <alignment horizontal="center" vertical="center" wrapText="1"/>
    </xf>
    <xf numFmtId="3" fontId="20" fillId="2" borderId="1" xfId="4" applyNumberFormat="1" applyFont="1" applyFill="1" applyBorder="1" applyAlignment="1">
      <alignment horizontal="right" vertical="center" wrapText="1"/>
    </xf>
    <xf numFmtId="165" fontId="50" fillId="2" borderId="0" xfId="4" applyNumberFormat="1" applyFont="1" applyFill="1"/>
    <xf numFmtId="0" fontId="20" fillId="2" borderId="1" xfId="10" applyFont="1" applyFill="1" applyBorder="1"/>
    <xf numFmtId="3" fontId="20" fillId="2" borderId="1" xfId="1" applyNumberFormat="1" applyFont="1" applyFill="1" applyBorder="1" applyAlignment="1">
      <alignment horizontal="center" vertical="center" wrapText="1"/>
    </xf>
    <xf numFmtId="0" fontId="43" fillId="2" borderId="1" xfId="10" applyFont="1" applyFill="1" applyBorder="1"/>
    <xf numFmtId="0" fontId="43" fillId="2" borderId="1" xfId="4" applyFont="1" applyFill="1" applyBorder="1"/>
    <xf numFmtId="0" fontId="49" fillId="2" borderId="0" xfId="4" applyFont="1" applyFill="1"/>
    <xf numFmtId="165" fontId="37" fillId="2" borderId="1" xfId="8" applyNumberFormat="1" applyFont="1" applyFill="1" applyBorder="1" applyAlignment="1">
      <alignment vertical="center" wrapText="1"/>
    </xf>
    <xf numFmtId="0" fontId="55" fillId="0" borderId="0" xfId="0" applyFont="1" applyAlignment="1">
      <alignment vertical="center"/>
    </xf>
    <xf numFmtId="49" fontId="55" fillId="0" borderId="0" xfId="0" applyNumberFormat="1" applyFont="1" applyAlignment="1">
      <alignment vertical="center"/>
    </xf>
    <xf numFmtId="3" fontId="56" fillId="0" borderId="0" xfId="11" applyNumberFormat="1" applyFont="1" applyFill="1" applyBorder="1" applyAlignment="1">
      <alignment horizontal="center" vertical="center"/>
    </xf>
    <xf numFmtId="3" fontId="57" fillId="0" borderId="1" xfId="0" applyNumberFormat="1" applyFont="1" applyBorder="1" applyAlignment="1">
      <alignment horizontal="center" vertical="center" wrapText="1"/>
    </xf>
    <xf numFmtId="0" fontId="58" fillId="0" borderId="0" xfId="0" applyFont="1" applyAlignment="1">
      <alignment vertical="center"/>
    </xf>
    <xf numFmtId="3" fontId="57" fillId="0" borderId="1" xfId="11" applyNumberFormat="1" applyFont="1" applyFill="1" applyBorder="1" applyAlignment="1">
      <alignment vertical="center" wrapText="1"/>
    </xf>
    <xf numFmtId="3" fontId="57" fillId="0" borderId="1" xfId="11" applyNumberFormat="1" applyFont="1" applyFill="1" applyBorder="1" applyAlignment="1">
      <alignment horizontal="center" vertical="center" wrapText="1"/>
    </xf>
    <xf numFmtId="3" fontId="57" fillId="0" borderId="1" xfId="0" applyNumberFormat="1" applyFont="1" applyBorder="1" applyAlignment="1">
      <alignment vertical="center" wrapText="1"/>
    </xf>
    <xf numFmtId="0" fontId="59" fillId="0" borderId="1" xfId="0" applyFont="1" applyBorder="1" applyAlignment="1">
      <alignment horizontal="center" vertical="center" wrapText="1"/>
    </xf>
    <xf numFmtId="3" fontId="59" fillId="0" borderId="1" xfId="11" applyNumberFormat="1" applyFont="1" applyFill="1" applyBorder="1" applyAlignment="1">
      <alignment horizontal="center" vertical="center" wrapText="1"/>
    </xf>
    <xf numFmtId="0" fontId="59" fillId="0" borderId="0" xfId="0" applyFont="1" applyAlignment="1">
      <alignment vertical="center"/>
    </xf>
    <xf numFmtId="0" fontId="57" fillId="0" borderId="1" xfId="0" applyFont="1" applyBorder="1" applyAlignment="1">
      <alignment horizontal="center" vertical="center"/>
    </xf>
    <xf numFmtId="49" fontId="57" fillId="0" borderId="1" xfId="0" applyNumberFormat="1" applyFont="1" applyBorder="1" applyAlignment="1">
      <alignment horizontal="center" vertical="center"/>
    </xf>
    <xf numFmtId="3" fontId="57" fillId="0" borderId="1" xfId="11" applyNumberFormat="1" applyFont="1" applyFill="1" applyBorder="1" applyAlignment="1">
      <alignment vertical="center"/>
    </xf>
    <xf numFmtId="0" fontId="58" fillId="0" borderId="1" xfId="0" applyFont="1" applyBorder="1" applyAlignment="1">
      <alignment horizontal="center" vertical="center" wrapText="1"/>
    </xf>
    <xf numFmtId="3" fontId="60" fillId="0" borderId="0" xfId="0" applyNumberFormat="1" applyFont="1" applyAlignment="1">
      <alignment vertical="center"/>
    </xf>
    <xf numFmtId="0" fontId="60" fillId="0" borderId="0" xfId="0" applyFont="1" applyAlignment="1">
      <alignment vertical="center"/>
    </xf>
    <xf numFmtId="49" fontId="57" fillId="0" borderId="1" xfId="0" applyNumberFormat="1" applyFont="1" applyBorder="1" applyAlignment="1">
      <alignment horizontal="justify" vertical="center" wrapText="1"/>
    </xf>
    <xf numFmtId="49" fontId="57" fillId="0" borderId="1" xfId="0" applyNumberFormat="1" applyFont="1" applyBorder="1" applyAlignment="1">
      <alignment horizontal="justify" vertical="center"/>
    </xf>
    <xf numFmtId="3" fontId="57" fillId="0" borderId="1" xfId="12" applyNumberFormat="1" applyFont="1" applyFill="1" applyBorder="1" applyAlignment="1">
      <alignment vertical="center"/>
    </xf>
    <xf numFmtId="3" fontId="58" fillId="0" borderId="1" xfId="12" applyNumberFormat="1" applyFont="1" applyFill="1" applyBorder="1" applyAlignment="1">
      <alignment vertical="center"/>
    </xf>
    <xf numFmtId="165" fontId="57" fillId="0" borderId="1" xfId="1" applyNumberFormat="1" applyFont="1" applyFill="1" applyBorder="1" applyAlignment="1">
      <alignment horizontal="center" vertical="center" wrapText="1"/>
    </xf>
    <xf numFmtId="165" fontId="58" fillId="0" borderId="1" xfId="1" applyNumberFormat="1" applyFont="1" applyFill="1" applyBorder="1" applyAlignment="1">
      <alignment horizontal="center" vertical="center" wrapText="1"/>
    </xf>
    <xf numFmtId="3" fontId="58" fillId="0" borderId="1" xfId="11" applyNumberFormat="1" applyFont="1" applyFill="1" applyBorder="1" applyAlignment="1">
      <alignment vertical="center"/>
    </xf>
    <xf numFmtId="3" fontId="58" fillId="0" borderId="1" xfId="0" applyNumberFormat="1" applyFont="1" applyBorder="1" applyAlignment="1">
      <alignment horizontal="right" vertical="center"/>
    </xf>
    <xf numFmtId="3" fontId="58" fillId="0" borderId="1" xfId="0" applyNumberFormat="1" applyFont="1" applyBorder="1" applyAlignment="1">
      <alignment vertical="center"/>
    </xf>
    <xf numFmtId="0" fontId="58" fillId="0" borderId="1" xfId="0" applyFont="1" applyBorder="1" applyAlignment="1">
      <alignment horizontal="center" vertical="center"/>
    </xf>
    <xf numFmtId="49" fontId="58" fillId="0" borderId="1" xfId="0" applyNumberFormat="1" applyFont="1" applyBorder="1" applyAlignment="1">
      <alignment horizontal="justify" vertical="center"/>
    </xf>
    <xf numFmtId="0" fontId="58" fillId="0" borderId="1" xfId="0" quotePrefix="1" applyFont="1" applyBorder="1" applyAlignment="1">
      <alignment horizontal="justify" vertical="center" wrapText="1"/>
    </xf>
    <xf numFmtId="1" fontId="58" fillId="0" borderId="1" xfId="13" applyNumberFormat="1" applyFont="1" applyBorder="1" applyAlignment="1">
      <alignment horizontal="center" vertical="center" wrapText="1"/>
    </xf>
    <xf numFmtId="49" fontId="58" fillId="0" borderId="1" xfId="0" applyNumberFormat="1" applyFont="1" applyBorder="1" applyAlignment="1">
      <alignment vertical="center"/>
    </xf>
    <xf numFmtId="9" fontId="58" fillId="0" borderId="1" xfId="7" applyFont="1" applyFill="1" applyBorder="1" applyAlignment="1">
      <alignment vertical="center"/>
    </xf>
    <xf numFmtId="0" fontId="57" fillId="0" borderId="1" xfId="0" quotePrefix="1" applyFont="1" applyBorder="1" applyAlignment="1">
      <alignment horizontal="justify" vertical="center" wrapText="1"/>
    </xf>
    <xf numFmtId="9" fontId="57" fillId="0" borderId="1" xfId="7" applyFont="1" applyFill="1" applyBorder="1" applyAlignment="1">
      <alignment vertical="center"/>
    </xf>
    <xf numFmtId="0" fontId="57" fillId="0" borderId="1" xfId="0" applyFont="1" applyBorder="1" applyAlignment="1">
      <alignment horizontal="center" vertical="center" wrapText="1"/>
    </xf>
    <xf numFmtId="0" fontId="57" fillId="0" borderId="0" xfId="0" applyFont="1" applyAlignment="1">
      <alignment vertical="center"/>
    </xf>
    <xf numFmtId="0" fontId="61" fillId="0" borderId="1" xfId="10" applyFont="1" applyBorder="1"/>
    <xf numFmtId="165" fontId="57" fillId="0" borderId="1" xfId="3" applyNumberFormat="1" applyFont="1" applyFill="1" applyBorder="1" applyAlignment="1">
      <alignment vertical="center"/>
    </xf>
    <xf numFmtId="165" fontId="58" fillId="0" borderId="1" xfId="3" applyNumberFormat="1" applyFont="1" applyFill="1" applyBorder="1" applyAlignment="1">
      <alignment horizontal="center" vertical="center" wrapText="1"/>
    </xf>
    <xf numFmtId="49" fontId="57" fillId="0" borderId="1" xfId="0" applyNumberFormat="1" applyFont="1" applyBorder="1" applyAlignment="1">
      <alignment vertical="center"/>
    </xf>
    <xf numFmtId="49" fontId="58" fillId="0" borderId="1" xfId="0" applyNumberFormat="1" applyFont="1" applyBorder="1" applyAlignment="1">
      <alignment horizontal="center" vertical="center"/>
    </xf>
    <xf numFmtId="0" fontId="58" fillId="0" borderId="1" xfId="4" applyFont="1" applyBorder="1" applyAlignment="1">
      <alignment horizontal="left" vertical="center" wrapText="1"/>
    </xf>
    <xf numFmtId="0" fontId="58" fillId="0" borderId="1" xfId="10" applyFont="1" applyBorder="1"/>
    <xf numFmtId="0" fontId="61" fillId="0" borderId="1" xfId="4" applyFont="1" applyBorder="1"/>
    <xf numFmtId="165" fontId="58" fillId="0" borderId="1" xfId="3" applyNumberFormat="1" applyFont="1" applyFill="1" applyBorder="1" applyAlignment="1">
      <alignment vertical="center"/>
    </xf>
    <xf numFmtId="3" fontId="55" fillId="0" borderId="0" xfId="11" applyNumberFormat="1" applyFont="1" applyFill="1" applyAlignment="1">
      <alignment vertical="center"/>
    </xf>
    <xf numFmtId="9" fontId="55" fillId="0" borderId="0" xfId="7" applyFont="1" applyFill="1" applyAlignment="1">
      <alignment vertical="center"/>
    </xf>
    <xf numFmtId="3" fontId="55" fillId="0" borderId="0" xfId="7" applyNumberFormat="1" applyFont="1" applyFill="1" applyAlignment="1">
      <alignment vertical="center"/>
    </xf>
    <xf numFmtId="0" fontId="55" fillId="0" borderId="0" xfId="0" applyFont="1" applyAlignment="1">
      <alignment horizontal="center" vertical="center" wrapText="1"/>
    </xf>
    <xf numFmtId="0" fontId="5" fillId="0" borderId="0" xfId="0" applyFont="1" applyAlignment="1">
      <alignment vertical="center"/>
    </xf>
    <xf numFmtId="3" fontId="6" fillId="0" borderId="0" xfId="11" applyNumberFormat="1" applyFont="1" applyFill="1" applyBorder="1" applyAlignment="1">
      <alignment horizontal="center" vertical="center" wrapText="1"/>
    </xf>
    <xf numFmtId="49" fontId="5" fillId="0" borderId="0" xfId="0" applyNumberFormat="1" applyFont="1" applyAlignment="1">
      <alignmen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3" fontId="6" fillId="0" borderId="1" xfId="11" applyNumberFormat="1" applyFont="1" applyFill="1" applyBorder="1" applyAlignment="1">
      <alignment horizontal="center" vertical="center" wrapText="1"/>
    </xf>
    <xf numFmtId="0" fontId="6" fillId="0" borderId="0" xfId="0" applyFont="1" applyAlignment="1">
      <alignment vertical="center"/>
    </xf>
    <xf numFmtId="49" fontId="4" fillId="0" borderId="1" xfId="0" applyNumberFormat="1" applyFont="1" applyBorder="1" applyAlignment="1">
      <alignment horizontal="justify" vertical="center" wrapText="1"/>
    </xf>
    <xf numFmtId="3" fontId="4" fillId="0" borderId="1" xfId="11" applyNumberFormat="1" applyFont="1" applyFill="1" applyBorder="1" applyAlignment="1">
      <alignment vertical="center"/>
    </xf>
    <xf numFmtId="0" fontId="62" fillId="0" borderId="0" xfId="0" applyFont="1" applyAlignment="1">
      <alignment vertical="center"/>
    </xf>
    <xf numFmtId="49" fontId="4" fillId="0" borderId="1" xfId="0" applyNumberFormat="1" applyFont="1" applyBorder="1" applyAlignment="1">
      <alignment horizontal="justify" vertical="center"/>
    </xf>
    <xf numFmtId="3" fontId="4" fillId="0" borderId="1" xfId="12" applyNumberFormat="1" applyFont="1" applyFill="1" applyBorder="1" applyAlignment="1">
      <alignment vertical="center"/>
    </xf>
    <xf numFmtId="3" fontId="18" fillId="0" borderId="1" xfId="12" applyNumberFormat="1" applyFont="1" applyFill="1" applyBorder="1" applyAlignment="1">
      <alignment vertical="center"/>
    </xf>
    <xf numFmtId="3" fontId="4" fillId="0" borderId="1" xfId="0" applyNumberFormat="1" applyFont="1" applyBorder="1" applyAlignment="1">
      <alignment horizontal="left" vertical="center" wrapText="1"/>
    </xf>
    <xf numFmtId="165" fontId="5" fillId="0" borderId="1" xfId="1" applyNumberFormat="1" applyFont="1" applyFill="1" applyBorder="1" applyAlignment="1">
      <alignment horizontal="center" vertical="center" wrapText="1"/>
    </xf>
    <xf numFmtId="3" fontId="18" fillId="0" borderId="1" xfId="11" applyNumberFormat="1" applyFont="1" applyFill="1" applyBorder="1" applyAlignment="1">
      <alignment vertical="center"/>
    </xf>
    <xf numFmtId="3" fontId="8" fillId="0" borderId="1" xfId="0" applyNumberFormat="1" applyFont="1" applyBorder="1" applyAlignment="1">
      <alignment horizontal="center" vertical="center" wrapText="1"/>
    </xf>
    <xf numFmtId="3" fontId="8" fillId="0" borderId="1" xfId="0" applyNumberFormat="1" applyFont="1" applyBorder="1" applyAlignment="1">
      <alignment horizontal="left" vertical="center" wrapText="1"/>
    </xf>
    <xf numFmtId="3" fontId="5" fillId="0" borderId="1" xfId="12" applyNumberFormat="1" applyFont="1" applyFill="1" applyBorder="1" applyAlignment="1">
      <alignment vertical="center"/>
    </xf>
    <xf numFmtId="3" fontId="5" fillId="0" borderId="1" xfId="11" applyNumberFormat="1" applyFont="1" applyFill="1" applyBorder="1" applyAlignment="1">
      <alignment vertical="center"/>
    </xf>
    <xf numFmtId="3" fontId="17" fillId="0" borderId="1" xfId="11" applyNumberFormat="1" applyFont="1" applyFill="1" applyBorder="1" applyAlignment="1">
      <alignment vertical="center"/>
    </xf>
    <xf numFmtId="3" fontId="8" fillId="0" borderId="1" xfId="10" applyNumberFormat="1" applyFont="1" applyBorder="1"/>
    <xf numFmtId="3" fontId="8" fillId="0" borderId="1" xfId="0" applyNumberFormat="1" applyFont="1" applyBorder="1"/>
    <xf numFmtId="49" fontId="4" fillId="0" borderId="1" xfId="0" applyNumberFormat="1" applyFont="1" applyBorder="1" applyAlignment="1">
      <alignment horizontal="center" vertical="center"/>
    </xf>
    <xf numFmtId="3" fontId="5" fillId="0" borderId="1" xfId="0" applyNumberFormat="1" applyFont="1" applyBorder="1" applyAlignment="1">
      <alignment horizontal="justify" vertical="center" wrapText="1"/>
    </xf>
    <xf numFmtId="3" fontId="5" fillId="0" borderId="1" xfId="0" applyNumberFormat="1" applyFont="1" applyBorder="1" applyAlignment="1">
      <alignment horizontal="left" vertical="center" wrapText="1"/>
    </xf>
    <xf numFmtId="1" fontId="4" fillId="0" borderId="1" xfId="13" applyNumberFormat="1" applyFont="1" applyBorder="1" applyAlignment="1">
      <alignment horizontal="center" vertical="center" wrapText="1"/>
    </xf>
    <xf numFmtId="0" fontId="4" fillId="0" borderId="0" xfId="0" applyFont="1" applyAlignment="1">
      <alignment vertical="center"/>
    </xf>
    <xf numFmtId="3" fontId="5" fillId="0" borderId="1" xfId="0" applyNumberFormat="1" applyFont="1" applyBorder="1" applyAlignment="1">
      <alignment vertical="center"/>
    </xf>
    <xf numFmtId="0" fontId="18" fillId="0" borderId="1" xfId="0" applyFont="1" applyBorder="1" applyAlignment="1">
      <alignment horizontal="center" vertical="center" wrapText="1"/>
    </xf>
    <xf numFmtId="0" fontId="64" fillId="0" borderId="0" xfId="0" applyFont="1" applyAlignment="1">
      <alignment vertical="center"/>
    </xf>
    <xf numFmtId="3" fontId="18" fillId="6" borderId="1" xfId="12" applyNumberFormat="1" applyFont="1" applyFill="1" applyBorder="1" applyAlignment="1">
      <alignment vertical="center"/>
    </xf>
    <xf numFmtId="9" fontId="5" fillId="0" borderId="0" xfId="7" applyFont="1" applyFill="1" applyAlignment="1">
      <alignment vertical="center"/>
    </xf>
    <xf numFmtId="0" fontId="22" fillId="0" borderId="0" xfId="4" applyFont="1" applyAlignment="1">
      <alignment vertical="center"/>
    </xf>
    <xf numFmtId="0" fontId="65" fillId="0" borderId="0" xfId="4" applyFont="1" applyAlignment="1">
      <alignment vertical="center"/>
    </xf>
    <xf numFmtId="0" fontId="20" fillId="0" borderId="0" xfId="9" applyFont="1"/>
    <xf numFmtId="0" fontId="65" fillId="0" borderId="0" xfId="4" applyFont="1" applyAlignment="1">
      <alignment vertical="center" wrapText="1"/>
    </xf>
    <xf numFmtId="0" fontId="39" fillId="0" borderId="0" xfId="4" applyFont="1" applyAlignment="1">
      <alignment vertical="center" wrapText="1"/>
    </xf>
    <xf numFmtId="0" fontId="47" fillId="0" borderId="15" xfId="9" applyFont="1" applyBorder="1" applyAlignment="1">
      <alignment vertical="center"/>
    </xf>
    <xf numFmtId="0" fontId="47" fillId="0" borderId="8" xfId="9" applyFont="1" applyBorder="1" applyAlignment="1">
      <alignment vertical="center"/>
    </xf>
    <xf numFmtId="0" fontId="20" fillId="0" borderId="0" xfId="9" applyFont="1" applyAlignment="1">
      <alignment horizontal="center"/>
    </xf>
    <xf numFmtId="0" fontId="20" fillId="0" borderId="1" xfId="9" applyFont="1" applyBorder="1" applyAlignment="1">
      <alignment vertical="center"/>
    </xf>
    <xf numFmtId="0" fontId="25" fillId="0" borderId="1" xfId="9" applyFont="1" applyBorder="1" applyAlignment="1">
      <alignment horizontal="center" vertical="center"/>
    </xf>
    <xf numFmtId="3" fontId="25" fillId="0" borderId="1" xfId="9" applyNumberFormat="1" applyFont="1" applyBorder="1" applyAlignment="1">
      <alignment horizontal="right" vertical="center"/>
    </xf>
    <xf numFmtId="165" fontId="25" fillId="0" borderId="1" xfId="8" applyNumberFormat="1" applyFont="1" applyBorder="1" applyAlignment="1">
      <alignment horizontal="right" vertical="center"/>
    </xf>
    <xf numFmtId="0" fontId="25" fillId="0" borderId="1" xfId="9" applyFont="1" applyBorder="1" applyAlignment="1">
      <alignment horizontal="justify" vertical="center" wrapText="1"/>
    </xf>
    <xf numFmtId="165" fontId="25" fillId="0" borderId="1" xfId="9" applyNumberFormat="1" applyFont="1" applyBorder="1" applyAlignment="1">
      <alignment horizontal="justify" vertical="center" wrapText="1"/>
    </xf>
    <xf numFmtId="165" fontId="25" fillId="0" borderId="1" xfId="8" applyNumberFormat="1" applyFont="1" applyFill="1" applyBorder="1" applyAlignment="1">
      <alignment horizontal="justify" vertical="center" wrapText="1"/>
    </xf>
    <xf numFmtId="3" fontId="25" fillId="0" borderId="1" xfId="9" applyNumberFormat="1" applyFont="1" applyBorder="1" applyAlignment="1">
      <alignment horizontal="right" vertical="center" wrapText="1"/>
    </xf>
    <xf numFmtId="0" fontId="20" fillId="0" borderId="1" xfId="9" applyFont="1" applyBorder="1" applyAlignment="1">
      <alignment horizontal="center" vertical="center"/>
    </xf>
    <xf numFmtId="0" fontId="20" fillId="0" borderId="1" xfId="9" applyFont="1" applyBorder="1" applyAlignment="1">
      <alignment horizontal="justify" vertical="center" wrapText="1"/>
    </xf>
    <xf numFmtId="165" fontId="20" fillId="0" borderId="1" xfId="8" applyNumberFormat="1" applyFont="1" applyFill="1" applyBorder="1" applyAlignment="1">
      <alignment horizontal="justify" vertical="center" wrapText="1"/>
    </xf>
    <xf numFmtId="165" fontId="20" fillId="0" borderId="1" xfId="8" applyNumberFormat="1" applyFont="1" applyFill="1" applyBorder="1" applyAlignment="1">
      <alignment horizontal="center" vertical="center" wrapText="1"/>
    </xf>
    <xf numFmtId="3" fontId="20" fillId="0" borderId="1" xfId="9" applyNumberFormat="1" applyFont="1" applyBorder="1" applyAlignment="1">
      <alignment horizontal="right" vertical="center" wrapText="1"/>
    </xf>
    <xf numFmtId="43" fontId="20" fillId="0" borderId="1" xfId="8" applyFont="1" applyFill="1" applyBorder="1" applyAlignment="1">
      <alignment horizontal="right" vertical="center" wrapText="1"/>
    </xf>
    <xf numFmtId="0" fontId="25" fillId="0" borderId="0" xfId="9" applyFont="1"/>
    <xf numFmtId="3" fontId="20" fillId="0" borderId="1" xfId="4" applyNumberFormat="1" applyFont="1" applyBorder="1" applyAlignment="1">
      <alignment horizontal="left" vertical="center" wrapText="1"/>
    </xf>
    <xf numFmtId="165" fontId="20" fillId="0" borderId="1" xfId="8" applyNumberFormat="1" applyFont="1" applyFill="1" applyBorder="1" applyAlignment="1">
      <alignment horizontal="right" vertical="center" wrapText="1"/>
    </xf>
    <xf numFmtId="0" fontId="20" fillId="0" borderId="0" xfId="9" applyFont="1" applyAlignment="1">
      <alignment horizontal="center" vertical="center"/>
    </xf>
    <xf numFmtId="0" fontId="5" fillId="0" borderId="0" xfId="9" applyFont="1" applyAlignment="1">
      <alignment horizontal="center" vertical="center"/>
    </xf>
    <xf numFmtId="0" fontId="63" fillId="0" borderId="0" xfId="9" applyFont="1"/>
    <xf numFmtId="0" fontId="5" fillId="0" borderId="0" xfId="9" applyFont="1"/>
    <xf numFmtId="1" fontId="57" fillId="0" borderId="1" xfId="13" applyNumberFormat="1" applyFont="1" applyBorder="1" applyAlignment="1">
      <alignment horizontal="center" vertical="center" wrapText="1"/>
    </xf>
    <xf numFmtId="3" fontId="58" fillId="0" borderId="0" xfId="12" applyNumberFormat="1" applyFont="1" applyFill="1" applyBorder="1" applyAlignment="1">
      <alignment vertical="center"/>
    </xf>
    <xf numFmtId="9" fontId="58" fillId="0" borderId="0" xfId="7" applyFont="1" applyFill="1" applyAlignment="1">
      <alignment vertical="center"/>
    </xf>
    <xf numFmtId="165" fontId="57" fillId="0" borderId="1" xfId="3" applyNumberFormat="1" applyFont="1" applyFill="1" applyBorder="1" applyAlignment="1">
      <alignment horizontal="right" vertical="center"/>
    </xf>
    <xf numFmtId="171" fontId="57" fillId="0" borderId="1" xfId="3" applyNumberFormat="1" applyFont="1" applyFill="1" applyBorder="1" applyAlignment="1">
      <alignment horizontal="center" vertical="center" wrapText="1"/>
    </xf>
    <xf numFmtId="171" fontId="58" fillId="0" borderId="1" xfId="3" applyNumberFormat="1" applyFont="1" applyFill="1" applyBorder="1" applyAlignment="1">
      <alignment horizontal="center" vertical="center" wrapText="1"/>
    </xf>
    <xf numFmtId="165" fontId="58" fillId="0" borderId="1" xfId="3" applyNumberFormat="1" applyFont="1" applyFill="1" applyBorder="1" applyAlignment="1">
      <alignment horizontal="right" vertical="center"/>
    </xf>
    <xf numFmtId="0" fontId="58" fillId="0" borderId="1" xfId="0" applyFont="1" applyBorder="1" applyAlignment="1">
      <alignment vertical="center"/>
    </xf>
    <xf numFmtId="1" fontId="58" fillId="0" borderId="1" xfId="0" applyNumberFormat="1" applyFont="1" applyBorder="1" applyAlignment="1">
      <alignment vertical="center"/>
    </xf>
    <xf numFmtId="1" fontId="58" fillId="0" borderId="1" xfId="11" applyNumberFormat="1" applyFont="1" applyFill="1" applyBorder="1" applyAlignment="1">
      <alignment vertical="center"/>
    </xf>
    <xf numFmtId="1" fontId="58" fillId="0" borderId="1" xfId="12" applyNumberFormat="1" applyFont="1" applyFill="1" applyBorder="1" applyAlignment="1">
      <alignment vertical="center"/>
    </xf>
    <xf numFmtId="3" fontId="59" fillId="0" borderId="1" xfId="11" applyNumberFormat="1" applyFont="1" applyFill="1" applyBorder="1" applyAlignment="1">
      <alignment vertical="center"/>
    </xf>
    <xf numFmtId="3" fontId="4"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47" fillId="2" borderId="0" xfId="4" applyNumberFormat="1" applyFont="1" applyFill="1" applyAlignment="1">
      <alignment horizontal="center" vertical="center" wrapText="1"/>
    </xf>
    <xf numFmtId="0" fontId="46" fillId="2" borderId="1" xfId="4" applyFont="1" applyFill="1" applyBorder="1" applyAlignment="1">
      <alignment horizontal="center" vertical="center" wrapText="1"/>
    </xf>
    <xf numFmtId="0" fontId="57" fillId="0" borderId="1" xfId="0" applyFont="1" applyBorder="1" applyAlignment="1">
      <alignment horizontal="center" vertical="center" wrapText="1"/>
    </xf>
    <xf numFmtId="3" fontId="57" fillId="0" borderId="1" xfId="11" applyNumberFormat="1" applyFont="1" applyFill="1" applyBorder="1" applyAlignment="1">
      <alignment horizontal="center" vertical="center" wrapText="1"/>
    </xf>
    <xf numFmtId="3" fontId="57" fillId="0" borderId="3" xfId="11" applyNumberFormat="1" applyFont="1" applyFill="1" applyBorder="1" applyAlignment="1">
      <alignment horizontal="center" vertical="center" wrapText="1"/>
    </xf>
    <xf numFmtId="165" fontId="32" fillId="0" borderId="1" xfId="1" applyNumberFormat="1" applyFont="1" applyFill="1" applyBorder="1" applyAlignment="1">
      <alignment vertical="center" wrapText="1"/>
    </xf>
    <xf numFmtId="165" fontId="61" fillId="0" borderId="1" xfId="1" applyNumberFormat="1" applyFont="1" applyFill="1" applyBorder="1" applyAlignment="1">
      <alignment vertical="center" wrapText="1"/>
    </xf>
    <xf numFmtId="0" fontId="57" fillId="0" borderId="0" xfId="0" applyFont="1" applyAlignment="1">
      <alignment horizontal="center" vertical="center" wrapText="1"/>
    </xf>
    <xf numFmtId="0" fontId="4" fillId="0" borderId="1" xfId="0" applyFont="1" applyBorder="1" applyAlignment="1">
      <alignment horizontal="center" vertical="center" wrapText="1"/>
    </xf>
    <xf numFmtId="3" fontId="4" fillId="0" borderId="1" xfId="11" applyNumberFormat="1" applyFont="1" applyFill="1" applyBorder="1" applyAlignment="1">
      <alignment horizontal="center" vertical="center" wrapText="1"/>
    </xf>
    <xf numFmtId="0" fontId="58" fillId="2" borderId="1" xfId="4" applyFont="1" applyFill="1" applyBorder="1" applyAlignment="1">
      <alignment horizontal="left" vertical="center" wrapText="1"/>
    </xf>
    <xf numFmtId="0" fontId="55" fillId="0" borderId="1" xfId="0" applyFont="1" applyBorder="1" applyAlignment="1">
      <alignment vertical="center"/>
    </xf>
    <xf numFmtId="49" fontId="55" fillId="0" borderId="1" xfId="0" applyNumberFormat="1" applyFont="1" applyBorder="1" applyAlignment="1">
      <alignment vertical="center"/>
    </xf>
    <xf numFmtId="3" fontId="55" fillId="0" borderId="1" xfId="11" applyNumberFormat="1" applyFont="1" applyFill="1" applyBorder="1" applyAlignment="1">
      <alignment vertical="center"/>
    </xf>
    <xf numFmtId="9" fontId="55" fillId="0" borderId="1" xfId="7" applyFont="1" applyFill="1" applyBorder="1" applyAlignment="1">
      <alignment vertical="center"/>
    </xf>
    <xf numFmtId="172" fontId="55" fillId="0" borderId="1" xfId="7" applyNumberFormat="1" applyFont="1" applyFill="1" applyBorder="1" applyAlignment="1">
      <alignment vertical="center"/>
    </xf>
    <xf numFmtId="172" fontId="55" fillId="0" borderId="1" xfId="3" applyNumberFormat="1" applyFont="1" applyFill="1" applyBorder="1" applyAlignment="1">
      <alignment vertical="center"/>
    </xf>
    <xf numFmtId="0" fontId="57" fillId="0" borderId="1" xfId="0" applyFont="1" applyBorder="1" applyAlignment="1">
      <alignment vertical="center"/>
    </xf>
    <xf numFmtId="172" fontId="57" fillId="0" borderId="1" xfId="7" applyNumberFormat="1" applyFont="1" applyFill="1" applyBorder="1" applyAlignment="1">
      <alignment vertical="center"/>
    </xf>
    <xf numFmtId="9" fontId="57" fillId="0" borderId="0" xfId="7" applyFont="1" applyFill="1" applyAlignment="1">
      <alignment vertical="center"/>
    </xf>
    <xf numFmtId="3" fontId="57" fillId="0" borderId="0" xfId="7" applyNumberFormat="1" applyFont="1" applyFill="1" applyAlignment="1">
      <alignment vertical="center"/>
    </xf>
    <xf numFmtId="3" fontId="58" fillId="0" borderId="0" xfId="0" applyNumberFormat="1" applyFont="1" applyAlignment="1">
      <alignment vertical="center"/>
    </xf>
    <xf numFmtId="165" fontId="55" fillId="0" borderId="0" xfId="7" applyNumberFormat="1" applyFont="1" applyFill="1" applyAlignment="1">
      <alignment vertical="center"/>
    </xf>
    <xf numFmtId="3" fontId="57" fillId="0" borderId="0" xfId="0" applyNumberFormat="1" applyFont="1" applyAlignment="1">
      <alignment vertical="center"/>
    </xf>
    <xf numFmtId="0" fontId="5" fillId="0" borderId="1" xfId="0" applyFont="1" applyBorder="1" applyAlignment="1">
      <alignment horizontal="center" vertical="center"/>
    </xf>
    <xf numFmtId="3" fontId="17" fillId="0" borderId="1" xfId="12" applyNumberFormat="1" applyFont="1" applyFill="1" applyBorder="1" applyAlignment="1">
      <alignment vertical="center"/>
    </xf>
    <xf numFmtId="3" fontId="22" fillId="0" borderId="1" xfId="0" applyNumberFormat="1" applyFont="1" applyBorder="1"/>
    <xf numFmtId="0" fontId="63" fillId="0" borderId="0" xfId="0" applyFont="1" applyAlignment="1">
      <alignment vertical="center"/>
    </xf>
    <xf numFmtId="49" fontId="5" fillId="0" borderId="1" xfId="0" applyNumberFormat="1" applyFont="1" applyBorder="1" applyAlignment="1">
      <alignment horizontal="justify" vertical="center"/>
    </xf>
    <xf numFmtId="0" fontId="5" fillId="0" borderId="1" xfId="0" applyFont="1" applyBorder="1" applyAlignment="1">
      <alignment vertical="center"/>
    </xf>
    <xf numFmtId="0" fontId="6" fillId="0" borderId="1" xfId="0" applyFont="1" applyBorder="1" applyAlignment="1">
      <alignment vertical="center"/>
    </xf>
    <xf numFmtId="0" fontId="62" fillId="0" borderId="1" xfId="0" applyFont="1" applyBorder="1" applyAlignment="1">
      <alignment vertical="center"/>
    </xf>
    <xf numFmtId="0" fontId="63" fillId="0" borderId="1" xfId="0" applyFont="1" applyBorder="1" applyAlignment="1">
      <alignment vertical="center"/>
    </xf>
    <xf numFmtId="0" fontId="4" fillId="0" borderId="1" xfId="0" applyFont="1" applyBorder="1" applyAlignment="1">
      <alignment vertical="center"/>
    </xf>
    <xf numFmtId="0" fontId="64" fillId="0" borderId="1" xfId="0" applyFont="1" applyBorder="1" applyAlignment="1">
      <alignment vertical="center"/>
    </xf>
    <xf numFmtId="0" fontId="5" fillId="0" borderId="1" xfId="0" applyFont="1" applyBorder="1" applyAlignment="1">
      <alignment horizontal="justify" vertical="center"/>
    </xf>
    <xf numFmtId="3" fontId="22" fillId="0" borderId="1" xfId="0" applyNumberFormat="1" applyFont="1" applyBorder="1" applyAlignment="1">
      <alignment horizontal="center" vertical="center" wrapText="1"/>
    </xf>
    <xf numFmtId="3" fontId="22" fillId="0" borderId="1" xfId="0" applyNumberFormat="1" applyFont="1" applyBorder="1" applyAlignment="1">
      <alignment wrapText="1"/>
    </xf>
    <xf numFmtId="3" fontId="68" fillId="0" borderId="0" xfId="0" applyNumberFormat="1" applyFont="1" applyAlignment="1">
      <alignment vertical="center"/>
    </xf>
    <xf numFmtId="0" fontId="68" fillId="0" borderId="0" xfId="0" applyFont="1" applyAlignment="1">
      <alignment vertical="center"/>
    </xf>
    <xf numFmtId="3" fontId="4" fillId="0" borderId="1" xfId="0" applyNumberFormat="1" applyFont="1" applyBorder="1" applyAlignment="1">
      <alignment vertical="center"/>
    </xf>
    <xf numFmtId="3" fontId="69" fillId="0" borderId="0" xfId="0" applyNumberFormat="1" applyFont="1" applyAlignment="1">
      <alignment vertical="center"/>
    </xf>
    <xf numFmtId="0" fontId="69" fillId="0" borderId="0" xfId="0" applyFont="1" applyAlignment="1">
      <alignment vertical="center"/>
    </xf>
    <xf numFmtId="0" fontId="57" fillId="7" borderId="3" xfId="0" applyFont="1" applyFill="1" applyBorder="1" applyAlignment="1">
      <alignment horizontal="center" vertical="center"/>
    </xf>
    <xf numFmtId="49" fontId="57" fillId="7" borderId="3" xfId="0" applyNumberFormat="1" applyFont="1" applyFill="1" applyBorder="1" applyAlignment="1">
      <alignment horizontal="justify" vertical="center" wrapText="1"/>
    </xf>
    <xf numFmtId="3" fontId="57" fillId="7" borderId="3" xfId="11" applyNumberFormat="1" applyFont="1" applyFill="1" applyBorder="1" applyAlignment="1">
      <alignment vertical="center"/>
    </xf>
    <xf numFmtId="3" fontId="70" fillId="7" borderId="3" xfId="11" applyNumberFormat="1" applyFont="1" applyFill="1" applyBorder="1" applyAlignment="1">
      <alignment vertical="center"/>
    </xf>
    <xf numFmtId="0" fontId="58" fillId="7" borderId="3" xfId="0" applyFont="1" applyFill="1" applyBorder="1" applyAlignment="1">
      <alignment horizontal="center" vertical="center" wrapText="1"/>
    </xf>
    <xf numFmtId="0" fontId="58" fillId="7" borderId="0" xfId="0" applyFont="1" applyFill="1" applyAlignment="1">
      <alignment vertical="center"/>
    </xf>
    <xf numFmtId="3" fontId="70" fillId="0" borderId="1" xfId="11" applyNumberFormat="1" applyFont="1" applyFill="1" applyBorder="1" applyAlignment="1">
      <alignment vertical="center"/>
    </xf>
    <xf numFmtId="3" fontId="71" fillId="0" borderId="1" xfId="11" applyNumberFormat="1" applyFont="1" applyFill="1" applyBorder="1" applyAlignment="1">
      <alignment vertical="center"/>
    </xf>
    <xf numFmtId="0" fontId="61" fillId="0" borderId="1" xfId="0" applyFont="1" applyBorder="1" applyAlignment="1">
      <alignment horizontal="left" vertical="center" wrapText="1"/>
    </xf>
    <xf numFmtId="3" fontId="70" fillId="0" borderId="1" xfId="12" applyNumberFormat="1" applyFont="1" applyFill="1" applyBorder="1" applyAlignment="1">
      <alignment vertical="center"/>
    </xf>
    <xf numFmtId="3" fontId="71" fillId="0" borderId="1" xfId="12" applyNumberFormat="1" applyFont="1" applyFill="1" applyBorder="1" applyAlignment="1">
      <alignment vertical="center"/>
    </xf>
    <xf numFmtId="165" fontId="70" fillId="0" borderId="1" xfId="1" applyNumberFormat="1" applyFont="1" applyFill="1" applyBorder="1" applyAlignment="1">
      <alignment horizontal="center" vertical="center" wrapText="1"/>
    </xf>
    <xf numFmtId="1" fontId="71" fillId="0" borderId="1" xfId="0" applyNumberFormat="1" applyFont="1" applyBorder="1" applyAlignment="1">
      <alignment vertical="center"/>
    </xf>
    <xf numFmtId="3" fontId="72" fillId="0" borderId="1" xfId="11" applyNumberFormat="1" applyFont="1" applyFill="1" applyBorder="1" applyAlignment="1">
      <alignment vertical="center"/>
    </xf>
    <xf numFmtId="49" fontId="58" fillId="0" borderId="0" xfId="0" applyNumberFormat="1" applyFont="1" applyAlignment="1">
      <alignment vertical="center"/>
    </xf>
    <xf numFmtId="9" fontId="71" fillId="0" borderId="0" xfId="7" applyFont="1" applyFill="1" applyAlignment="1">
      <alignment vertical="center"/>
    </xf>
    <xf numFmtId="3" fontId="58" fillId="0" borderId="0" xfId="7" applyNumberFormat="1" applyFont="1" applyFill="1" applyAlignment="1">
      <alignment vertical="center"/>
    </xf>
    <xf numFmtId="0" fontId="58" fillId="0" borderId="0" xfId="0" applyFont="1" applyAlignment="1">
      <alignment horizontal="center" vertical="center" wrapText="1"/>
    </xf>
    <xf numFmtId="3" fontId="5" fillId="0" borderId="1" xfId="0" applyNumberFormat="1" applyFont="1" applyBorder="1" applyAlignment="1">
      <alignment horizontal="justify" vertical="center"/>
    </xf>
    <xf numFmtId="3" fontId="57" fillId="0" borderId="1" xfId="11" applyNumberFormat="1" applyFont="1" applyFill="1" applyBorder="1" applyAlignment="1">
      <alignment horizontal="center" vertical="center" wrapText="1"/>
    </xf>
    <xf numFmtId="3" fontId="56" fillId="0" borderId="0" xfId="11" applyNumberFormat="1" applyFont="1" applyFill="1" applyBorder="1" applyAlignment="1">
      <alignment horizontal="center" vertical="center"/>
    </xf>
    <xf numFmtId="0" fontId="46" fillId="2" borderId="1" xfId="4" applyFont="1" applyFill="1" applyBorder="1" applyAlignment="1">
      <alignment horizontal="center" vertical="center" wrapText="1"/>
    </xf>
    <xf numFmtId="3" fontId="25" fillId="2" borderId="1" xfId="4" applyNumberFormat="1" applyFont="1" applyFill="1" applyBorder="1" applyAlignment="1">
      <alignment horizontal="center" vertical="center" wrapText="1"/>
    </xf>
    <xf numFmtId="0" fontId="25" fillId="0" borderId="3" xfId="9" applyFont="1" applyBorder="1" applyAlignment="1">
      <alignment horizontal="center" vertical="center" wrapText="1"/>
    </xf>
    <xf numFmtId="0" fontId="25" fillId="2" borderId="3" xfId="9" applyFont="1" applyFill="1" applyBorder="1" applyAlignment="1">
      <alignment horizontal="center" vertical="center" wrapText="1"/>
    </xf>
    <xf numFmtId="0" fontId="4" fillId="0" borderId="1" xfId="4" applyFont="1" applyBorder="1" applyAlignment="1">
      <alignment horizontal="center" vertical="center" wrapText="1"/>
    </xf>
    <xf numFmtId="3" fontId="47" fillId="2" borderId="0" xfId="4" applyNumberFormat="1" applyFont="1" applyFill="1" applyAlignment="1">
      <alignment horizontal="center" vertical="center" wrapText="1"/>
    </xf>
    <xf numFmtId="3" fontId="25" fillId="2" borderId="1" xfId="4" applyNumberFormat="1" applyFont="1" applyFill="1" applyBorder="1" applyAlignment="1">
      <alignment horizontal="center" vertical="center" wrapText="1"/>
    </xf>
    <xf numFmtId="0" fontId="46" fillId="2" borderId="1" xfId="4" applyFont="1" applyFill="1" applyBorder="1" applyAlignment="1">
      <alignment horizontal="center" vertical="center" wrapText="1"/>
    </xf>
    <xf numFmtId="0" fontId="25" fillId="2" borderId="1" xfId="4" applyFont="1" applyFill="1" applyBorder="1" applyAlignment="1">
      <alignment horizontal="center" vertical="center" wrapText="1"/>
    </xf>
    <xf numFmtId="3" fontId="52" fillId="2" borderId="1" xfId="4" applyNumberFormat="1" applyFont="1" applyFill="1" applyBorder="1" applyAlignment="1">
      <alignment horizontal="center" vertical="center" wrapText="1"/>
    </xf>
    <xf numFmtId="0" fontId="52" fillId="2" borderId="1" xfId="10" applyFont="1" applyFill="1" applyBorder="1"/>
    <xf numFmtId="165" fontId="19" fillId="2" borderId="1" xfId="8" applyNumberFormat="1" applyFont="1" applyFill="1" applyBorder="1" applyAlignment="1">
      <alignment horizontal="right" vertical="center" wrapText="1"/>
    </xf>
    <xf numFmtId="165" fontId="52" fillId="2" borderId="1" xfId="8" applyNumberFormat="1" applyFont="1" applyFill="1" applyBorder="1" applyAlignment="1">
      <alignment horizontal="right" vertical="center" wrapText="1"/>
    </xf>
    <xf numFmtId="0" fontId="52" fillId="2" borderId="0" xfId="4" applyFont="1" applyFill="1"/>
    <xf numFmtId="0" fontId="20" fillId="2" borderId="0" xfId="4" applyFont="1" applyFill="1"/>
    <xf numFmtId="0" fontId="50" fillId="2" borderId="1" xfId="4" applyFont="1" applyFill="1" applyBorder="1"/>
    <xf numFmtId="0" fontId="46" fillId="2" borderId="1" xfId="4" applyFont="1" applyFill="1" applyBorder="1"/>
    <xf numFmtId="0" fontId="52" fillId="2" borderId="1" xfId="4" applyFont="1" applyFill="1" applyBorder="1"/>
    <xf numFmtId="0" fontId="20" fillId="2" borderId="1" xfId="4" applyFont="1" applyFill="1" applyBorder="1"/>
    <xf numFmtId="0" fontId="73" fillId="2" borderId="0" xfId="4" applyFont="1" applyFill="1"/>
    <xf numFmtId="0" fontId="73" fillId="0" borderId="0" xfId="4" applyFont="1"/>
    <xf numFmtId="0" fontId="52" fillId="0" borderId="1" xfId="9" applyFont="1" applyBorder="1" applyAlignment="1">
      <alignment horizontal="center" vertical="center"/>
    </xf>
    <xf numFmtId="3" fontId="52" fillId="0" borderId="1" xfId="4" applyNumberFormat="1" applyFont="1" applyBorder="1" applyAlignment="1">
      <alignment horizontal="left" vertical="center" wrapText="1"/>
    </xf>
    <xf numFmtId="165" fontId="52" fillId="0" borderId="1" xfId="8" applyNumberFormat="1" applyFont="1" applyFill="1" applyBorder="1" applyAlignment="1">
      <alignment horizontal="justify" vertical="center" wrapText="1"/>
    </xf>
    <xf numFmtId="165" fontId="52" fillId="0" borderId="1" xfId="8" applyNumberFormat="1" applyFont="1" applyFill="1" applyBorder="1" applyAlignment="1">
      <alignment horizontal="center" vertical="center" wrapText="1"/>
    </xf>
    <xf numFmtId="165" fontId="52" fillId="0" borderId="1" xfId="8" applyNumberFormat="1" applyFont="1" applyFill="1" applyBorder="1" applyAlignment="1">
      <alignment horizontal="right" vertical="center" wrapText="1"/>
    </xf>
    <xf numFmtId="3" fontId="52" fillId="0" borderId="1" xfId="9" applyNumberFormat="1" applyFont="1" applyBorder="1" applyAlignment="1">
      <alignment horizontal="right" vertical="center" wrapText="1"/>
    </xf>
    <xf numFmtId="0" fontId="52" fillId="0" borderId="0" xfId="9" applyFont="1"/>
    <xf numFmtId="0" fontId="20" fillId="3" borderId="1" xfId="9" applyFont="1" applyFill="1" applyBorder="1" applyAlignment="1">
      <alignment horizontal="center" vertical="center"/>
    </xf>
    <xf numFmtId="3" fontId="20" fillId="3" borderId="1" xfId="4" applyNumberFormat="1" applyFont="1" applyFill="1" applyBorder="1" applyAlignment="1">
      <alignment horizontal="left" vertical="center" wrapText="1"/>
    </xf>
    <xf numFmtId="165" fontId="20" fillId="3" borderId="1" xfId="8" applyNumberFormat="1" applyFont="1" applyFill="1" applyBorder="1" applyAlignment="1">
      <alignment horizontal="justify" vertical="center" wrapText="1"/>
    </xf>
    <xf numFmtId="165" fontId="20" fillId="3" borderId="1" xfId="8" applyNumberFormat="1" applyFont="1" applyFill="1" applyBorder="1" applyAlignment="1">
      <alignment horizontal="center" vertical="center" wrapText="1"/>
    </xf>
    <xf numFmtId="165" fontId="20" fillId="3" borderId="1" xfId="8" applyNumberFormat="1" applyFont="1" applyFill="1" applyBorder="1" applyAlignment="1">
      <alignment horizontal="right" vertical="center" wrapText="1"/>
    </xf>
    <xf numFmtId="3" fontId="20" fillId="3" borderId="1" xfId="9" applyNumberFormat="1" applyFont="1" applyFill="1" applyBorder="1" applyAlignment="1">
      <alignment horizontal="right" vertical="center" wrapText="1"/>
    </xf>
    <xf numFmtId="0" fontId="20" fillId="3" borderId="0" xfId="9" applyFont="1" applyFill="1"/>
    <xf numFmtId="0" fontId="4" fillId="0" borderId="1" xfId="4" applyFont="1" applyBorder="1" applyAlignment="1">
      <alignment horizontal="center" vertical="center" wrapText="1"/>
    </xf>
    <xf numFmtId="0" fontId="46" fillId="2" borderId="1" xfId="4" applyFont="1" applyFill="1" applyBorder="1" applyAlignment="1">
      <alignment horizontal="center" vertical="center" wrapText="1"/>
    </xf>
    <xf numFmtId="3" fontId="25" fillId="2" borderId="1" xfId="4" applyNumberFormat="1" applyFont="1" applyFill="1" applyBorder="1" applyAlignment="1">
      <alignment horizontal="center" vertical="center" wrapText="1"/>
    </xf>
    <xf numFmtId="3" fontId="47" fillId="2" borderId="0" xfId="4" applyNumberFormat="1" applyFont="1" applyFill="1" applyAlignment="1">
      <alignment horizontal="center" vertical="center" wrapText="1"/>
    </xf>
    <xf numFmtId="0" fontId="25" fillId="0" borderId="1" xfId="9" applyFont="1" applyBorder="1" applyAlignment="1">
      <alignment horizontal="center" vertical="center"/>
    </xf>
    <xf numFmtId="0" fontId="25" fillId="2" borderId="1" xfId="4" applyFont="1" applyFill="1" applyBorder="1" applyAlignment="1">
      <alignment horizontal="center" vertical="center" wrapText="1"/>
    </xf>
    <xf numFmtId="3" fontId="57" fillId="0" borderId="1" xfId="11" applyNumberFormat="1" applyFont="1" applyFill="1" applyBorder="1" applyAlignment="1">
      <alignment horizontal="center" vertical="center" wrapText="1"/>
    </xf>
    <xf numFmtId="3" fontId="57" fillId="0" borderId="3" xfId="11" applyNumberFormat="1" applyFont="1" applyFill="1" applyBorder="1" applyAlignment="1">
      <alignment horizontal="center" vertical="center" wrapText="1"/>
    </xf>
    <xf numFmtId="3" fontId="57" fillId="0" borderId="9" xfId="11" applyNumberFormat="1" applyFont="1" applyFill="1" applyBorder="1" applyAlignment="1">
      <alignment horizontal="center" vertical="center" wrapText="1"/>
    </xf>
    <xf numFmtId="3" fontId="4" fillId="0" borderId="1" xfId="11" applyNumberFormat="1" applyFont="1" applyFill="1" applyBorder="1" applyAlignment="1">
      <alignment horizontal="center" vertical="center" wrapText="1"/>
    </xf>
    <xf numFmtId="3" fontId="4" fillId="0" borderId="1" xfId="4" applyNumberFormat="1" applyFont="1" applyBorder="1" applyAlignment="1">
      <alignment vertical="center" wrapText="1"/>
    </xf>
    <xf numFmtId="0" fontId="5" fillId="0" borderId="1" xfId="4" applyFont="1" applyBorder="1" applyAlignment="1">
      <alignment vertical="center" wrapText="1"/>
    </xf>
    <xf numFmtId="3" fontId="5" fillId="0" borderId="1" xfId="4" applyNumberFormat="1" applyFont="1" applyBorder="1" applyAlignment="1">
      <alignment horizontal="right" vertical="center" wrapText="1"/>
    </xf>
    <xf numFmtId="3" fontId="5" fillId="3" borderId="1" xfId="4" applyNumberFormat="1" applyFont="1" applyFill="1" applyBorder="1" applyAlignment="1">
      <alignment horizontal="right" vertical="center" wrapText="1"/>
    </xf>
    <xf numFmtId="0" fontId="5" fillId="2" borderId="1" xfId="4" applyFont="1" applyFill="1" applyBorder="1" applyAlignment="1">
      <alignment vertical="center" wrapText="1"/>
    </xf>
    <xf numFmtId="3" fontId="5" fillId="2" borderId="1" xfId="4" applyNumberFormat="1" applyFont="1" applyFill="1" applyBorder="1" applyAlignment="1">
      <alignment horizontal="right" vertical="center" wrapText="1"/>
    </xf>
    <xf numFmtId="0" fontId="20" fillId="2" borderId="1" xfId="4" applyFont="1" applyFill="1" applyBorder="1" applyAlignment="1">
      <alignment horizontal="center" vertical="center" wrapText="1"/>
    </xf>
    <xf numFmtId="0" fontId="20" fillId="2" borderId="1" xfId="4" applyFont="1" applyFill="1" applyBorder="1" applyAlignment="1">
      <alignment vertical="center" wrapText="1"/>
    </xf>
    <xf numFmtId="3" fontId="25" fillId="2" borderId="1" xfId="4" applyNumberFormat="1" applyFont="1" applyFill="1" applyBorder="1" applyAlignment="1">
      <alignment vertical="center" shrinkToFit="1"/>
    </xf>
    <xf numFmtId="3" fontId="20" fillId="2" borderId="1" xfId="4" applyNumberFormat="1" applyFont="1" applyFill="1" applyBorder="1" applyAlignment="1">
      <alignment horizontal="justify" vertical="center" wrapText="1"/>
    </xf>
    <xf numFmtId="165" fontId="43" fillId="2" borderId="1" xfId="8" applyNumberFormat="1" applyFont="1" applyFill="1" applyBorder="1" applyAlignment="1">
      <alignment vertical="center" wrapText="1"/>
    </xf>
    <xf numFmtId="165" fontId="25" fillId="0" borderId="1" xfId="8" applyNumberFormat="1" applyFont="1" applyFill="1" applyBorder="1" applyAlignment="1">
      <alignment vertical="center" wrapText="1"/>
    </xf>
    <xf numFmtId="165" fontId="37" fillId="0" borderId="1" xfId="8" applyNumberFormat="1" applyFont="1" applyFill="1" applyBorder="1" applyAlignment="1">
      <alignment vertical="center" wrapText="1"/>
    </xf>
    <xf numFmtId="165" fontId="20" fillId="0" borderId="1" xfId="8" applyNumberFormat="1" applyFont="1" applyFill="1" applyBorder="1" applyAlignment="1">
      <alignment vertical="center" wrapText="1"/>
    </xf>
    <xf numFmtId="165" fontId="43" fillId="0" borderId="1" xfId="8" applyNumberFormat="1" applyFont="1" applyFill="1" applyBorder="1" applyAlignment="1">
      <alignment vertical="center" wrapText="1"/>
    </xf>
    <xf numFmtId="3" fontId="47" fillId="2" borderId="0" xfId="4" applyNumberFormat="1" applyFont="1" applyFill="1" applyAlignment="1">
      <alignment horizontal="center" vertical="center" wrapText="1"/>
    </xf>
    <xf numFmtId="3" fontId="25" fillId="2" borderId="1" xfId="4" applyNumberFormat="1" applyFont="1" applyFill="1" applyBorder="1" applyAlignment="1">
      <alignment horizontal="center" vertical="center" wrapText="1"/>
    </xf>
    <xf numFmtId="0" fontId="46" fillId="2" borderId="1" xfId="4" applyFont="1" applyFill="1" applyBorder="1" applyAlignment="1">
      <alignment horizontal="center" vertical="center" wrapText="1"/>
    </xf>
    <xf numFmtId="0" fontId="25" fillId="2" borderId="1" xfId="4" applyFont="1" applyFill="1" applyBorder="1" applyAlignment="1">
      <alignment horizontal="center" vertical="center" wrapText="1"/>
    </xf>
    <xf numFmtId="174" fontId="58" fillId="0" borderId="1" xfId="3" applyNumberFormat="1" applyFont="1" applyFill="1" applyBorder="1" applyAlignment="1">
      <alignment vertical="center"/>
    </xf>
    <xf numFmtId="173" fontId="58" fillId="0" borderId="1" xfId="3" applyNumberFormat="1" applyFont="1" applyFill="1" applyBorder="1" applyAlignment="1">
      <alignment vertical="center"/>
    </xf>
    <xf numFmtId="175" fontId="58" fillId="0" borderId="1" xfId="12" applyNumberFormat="1" applyFont="1" applyFill="1" applyBorder="1" applyAlignment="1">
      <alignment vertical="center"/>
    </xf>
    <xf numFmtId="175" fontId="58" fillId="0" borderId="1" xfId="11" applyNumberFormat="1" applyFont="1" applyFill="1" applyBorder="1" applyAlignment="1">
      <alignment vertical="center"/>
    </xf>
    <xf numFmtId="175" fontId="57" fillId="0" borderId="1" xfId="12" applyNumberFormat="1" applyFont="1" applyFill="1" applyBorder="1" applyAlignment="1">
      <alignment vertical="center"/>
    </xf>
    <xf numFmtId="3" fontId="25" fillId="2" borderId="1" xfId="4" applyNumberFormat="1" applyFont="1" applyFill="1" applyBorder="1" applyAlignment="1">
      <alignment horizontal="justify" vertical="center" wrapText="1"/>
    </xf>
    <xf numFmtId="0" fontId="25" fillId="2" borderId="1" xfId="4" applyFont="1" applyFill="1" applyBorder="1" applyAlignment="1">
      <alignment horizontal="justify" vertical="center" wrapText="1"/>
    </xf>
    <xf numFmtId="0" fontId="37" fillId="2" borderId="1" xfId="4" applyFont="1" applyFill="1" applyBorder="1" applyAlignment="1">
      <alignment horizontal="justify"/>
    </xf>
    <xf numFmtId="0" fontId="5" fillId="0" borderId="1" xfId="4" applyFont="1" applyBorder="1" applyAlignment="1">
      <alignment horizontal="justify" vertical="center" wrapText="1"/>
    </xf>
    <xf numFmtId="0" fontId="5" fillId="2" borderId="1" xfId="4" applyFont="1" applyFill="1" applyBorder="1" applyAlignment="1">
      <alignment horizontal="justify" vertical="center" wrapText="1"/>
    </xf>
    <xf numFmtId="0" fontId="25" fillId="0" borderId="1" xfId="4" applyFont="1" applyBorder="1" applyAlignment="1">
      <alignment horizontal="center" vertical="center" wrapText="1"/>
    </xf>
    <xf numFmtId="0" fontId="20" fillId="0" borderId="16" xfId="4" applyFont="1" applyBorder="1" applyAlignment="1">
      <alignment horizontal="center" vertical="center" wrapText="1"/>
    </xf>
    <xf numFmtId="0" fontId="20" fillId="0" borderId="17" xfId="4" applyFont="1" applyBorder="1" applyAlignment="1">
      <alignment horizontal="center" vertical="center" wrapText="1"/>
    </xf>
    <xf numFmtId="0" fontId="20" fillId="2" borderId="18" xfId="4" applyFont="1" applyFill="1" applyBorder="1" applyAlignment="1">
      <alignment horizontal="center" vertical="center" wrapText="1"/>
    </xf>
    <xf numFmtId="0" fontId="39" fillId="0" borderId="8" xfId="4" applyFont="1" applyBorder="1" applyAlignment="1">
      <alignment horizontal="center" vertical="center"/>
    </xf>
    <xf numFmtId="43" fontId="25" fillId="0" borderId="1" xfId="8" applyFont="1" applyFill="1" applyBorder="1" applyAlignment="1">
      <alignment horizontal="right" vertical="center" wrapText="1"/>
    </xf>
    <xf numFmtId="165" fontId="25" fillId="0" borderId="1" xfId="8" applyNumberFormat="1" applyFont="1" applyFill="1" applyBorder="1" applyAlignment="1">
      <alignment horizontal="center" vertical="center" wrapText="1"/>
    </xf>
    <xf numFmtId="165" fontId="25" fillId="0" borderId="1" xfId="8" applyNumberFormat="1" applyFont="1" applyFill="1" applyBorder="1" applyAlignment="1">
      <alignment horizontal="right" vertical="center" wrapText="1"/>
    </xf>
    <xf numFmtId="3" fontId="20" fillId="0" borderId="0" xfId="9" applyNumberFormat="1" applyFont="1"/>
    <xf numFmtId="0" fontId="46" fillId="2" borderId="1" xfId="4" applyFont="1" applyFill="1" applyBorder="1" applyAlignment="1">
      <alignment horizontal="center" vertical="center" wrapText="1"/>
    </xf>
    <xf numFmtId="0" fontId="46" fillId="2" borderId="3" xfId="4" applyFont="1" applyFill="1" applyBorder="1" applyAlignment="1">
      <alignment horizontal="center" vertical="center" wrapText="1"/>
    </xf>
    <xf numFmtId="3" fontId="25" fillId="2" borderId="1" xfId="4" applyNumberFormat="1" applyFont="1" applyFill="1" applyBorder="1" applyAlignment="1">
      <alignment horizontal="center" vertical="center" wrapText="1"/>
    </xf>
    <xf numFmtId="3" fontId="47" fillId="2" borderId="0" xfId="4" applyNumberFormat="1" applyFont="1" applyFill="1" applyAlignment="1">
      <alignment horizontal="center" vertical="center" wrapText="1"/>
    </xf>
    <xf numFmtId="3" fontId="25" fillId="2" borderId="4" xfId="4" applyNumberFormat="1" applyFont="1" applyFill="1" applyBorder="1" applyAlignment="1">
      <alignment horizontal="center" vertical="center" wrapText="1"/>
    </xf>
    <xf numFmtId="0" fontId="46" fillId="2" borderId="11" xfId="4" applyFont="1" applyFill="1" applyBorder="1" applyAlignment="1">
      <alignment horizontal="center" vertical="center" wrapText="1"/>
    </xf>
    <xf numFmtId="3" fontId="4" fillId="0" borderId="1" xfId="11" applyNumberFormat="1" applyFont="1" applyFill="1" applyBorder="1" applyAlignment="1">
      <alignment horizontal="center" vertical="center" wrapText="1"/>
    </xf>
    <xf numFmtId="3" fontId="57" fillId="0" borderId="1" xfId="11" applyNumberFormat="1" applyFont="1" applyFill="1" applyBorder="1" applyAlignment="1">
      <alignment horizontal="center" vertical="center" wrapText="1"/>
    </xf>
    <xf numFmtId="0" fontId="25" fillId="2" borderId="1" xfId="4" applyFont="1" applyFill="1" applyBorder="1" applyAlignment="1">
      <alignment horizontal="center" vertical="center" wrapText="1"/>
    </xf>
    <xf numFmtId="3" fontId="25" fillId="2" borderId="2" xfId="4" applyNumberFormat="1" applyFont="1" applyFill="1" applyBorder="1" applyAlignment="1">
      <alignment horizontal="center" vertical="center" wrapText="1"/>
    </xf>
    <xf numFmtId="3" fontId="25" fillId="2" borderId="3" xfId="4" applyNumberFormat="1" applyFont="1" applyFill="1" applyBorder="1" applyAlignment="1">
      <alignment horizontal="center" vertical="center" wrapText="1"/>
    </xf>
    <xf numFmtId="0" fontId="73" fillId="2" borderId="1" xfId="4" applyFont="1" applyFill="1" applyBorder="1"/>
    <xf numFmtId="0" fontId="73" fillId="0" borderId="1" xfId="4" applyFont="1" applyBorder="1"/>
    <xf numFmtId="0" fontId="73" fillId="2" borderId="1" xfId="4" applyFont="1" applyFill="1" applyBorder="1" applyAlignment="1">
      <alignment horizontal="justify"/>
    </xf>
    <xf numFmtId="0" fontId="73" fillId="2" borderId="1" xfId="4" applyFont="1" applyFill="1" applyBorder="1" applyAlignment="1">
      <alignment horizontal="center" vertical="center"/>
    </xf>
    <xf numFmtId="174" fontId="20" fillId="2" borderId="1" xfId="8" applyNumberFormat="1" applyFont="1" applyFill="1" applyBorder="1" applyAlignment="1">
      <alignment horizontal="right" vertical="center" wrapText="1"/>
    </xf>
    <xf numFmtId="174" fontId="52" fillId="2" borderId="1" xfId="8" applyNumberFormat="1" applyFont="1" applyFill="1" applyBorder="1" applyAlignment="1">
      <alignment horizontal="right" vertical="center" wrapText="1"/>
    </xf>
    <xf numFmtId="165" fontId="73" fillId="2" borderId="1" xfId="4" applyNumberFormat="1" applyFont="1" applyFill="1" applyBorder="1"/>
    <xf numFmtId="3" fontId="20" fillId="2" borderId="1" xfId="4" applyNumberFormat="1" applyFont="1" applyFill="1" applyBorder="1" applyAlignment="1">
      <alignment horizontal="left" vertical="center" wrapText="1"/>
    </xf>
    <xf numFmtId="3" fontId="25" fillId="2" borderId="10" xfId="4" applyNumberFormat="1" applyFont="1" applyFill="1" applyBorder="1" applyAlignment="1">
      <alignment horizontal="center" vertical="center" wrapText="1"/>
    </xf>
    <xf numFmtId="3" fontId="25" fillId="2" borderId="19" xfId="4" applyNumberFormat="1" applyFont="1" applyFill="1" applyBorder="1" applyAlignment="1">
      <alignment horizontal="center" vertical="center" wrapText="1"/>
    </xf>
    <xf numFmtId="174" fontId="37" fillId="2" borderId="1" xfId="8" applyNumberFormat="1" applyFont="1" applyFill="1" applyBorder="1" applyAlignment="1">
      <alignment vertical="center" wrapText="1"/>
    </xf>
    <xf numFmtId="174" fontId="43" fillId="2" borderId="1" xfId="8" applyNumberFormat="1" applyFont="1" applyFill="1" applyBorder="1" applyAlignment="1">
      <alignment vertical="center" wrapText="1"/>
    </xf>
    <xf numFmtId="165" fontId="37" fillId="2" borderId="1" xfId="4" applyNumberFormat="1" applyFont="1" applyFill="1" applyBorder="1" applyAlignment="1">
      <alignment horizontal="justify"/>
    </xf>
    <xf numFmtId="3" fontId="25" fillId="2" borderId="1" xfId="4" applyNumberFormat="1" applyFont="1" applyFill="1" applyBorder="1" applyAlignment="1">
      <alignment horizontal="right" vertical="center" wrapText="1"/>
    </xf>
    <xf numFmtId="175" fontId="25" fillId="2" borderId="1" xfId="4" applyNumberFormat="1" applyFont="1" applyFill="1" applyBorder="1" applyAlignment="1">
      <alignment horizontal="right" vertical="center" wrapText="1"/>
    </xf>
    <xf numFmtId="3" fontId="19" fillId="0" borderId="1" xfId="4" applyNumberFormat="1" applyFont="1" applyBorder="1" applyAlignment="1">
      <alignment horizontal="right" vertical="center" wrapText="1"/>
    </xf>
    <xf numFmtId="3" fontId="37" fillId="2" borderId="1" xfId="4" applyNumberFormat="1" applyFont="1" applyFill="1" applyBorder="1" applyAlignment="1">
      <alignment horizontal="right"/>
    </xf>
    <xf numFmtId="165" fontId="46" fillId="2" borderId="0" xfId="4" applyNumberFormat="1" applyFont="1" applyFill="1"/>
    <xf numFmtId="49" fontId="4"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0" fontId="4" fillId="0" borderId="1" xfId="0" applyFont="1" applyBorder="1" applyAlignment="1">
      <alignment horizontal="justify" vertical="center"/>
    </xf>
    <xf numFmtId="0" fontId="4" fillId="0" borderId="1" xfId="4" applyFont="1" applyBorder="1" applyAlignment="1">
      <alignment horizontal="center" vertical="center" wrapText="1"/>
    </xf>
    <xf numFmtId="0" fontId="7" fillId="0" borderId="1" xfId="4" applyFont="1" applyBorder="1" applyAlignment="1">
      <alignment horizontal="center" vertical="center" wrapText="1"/>
    </xf>
    <xf numFmtId="0" fontId="4" fillId="0" borderId="4" xfId="4" applyFont="1" applyBorder="1" applyAlignment="1">
      <alignment horizontal="center" vertical="center" wrapText="1"/>
    </xf>
    <xf numFmtId="0" fontId="4" fillId="0" borderId="7" xfId="4" applyFont="1" applyBorder="1" applyAlignment="1">
      <alignment horizontal="center" vertical="center" wrapText="1"/>
    </xf>
    <xf numFmtId="0" fontId="4" fillId="0" borderId="5" xfId="4" applyFont="1" applyBorder="1" applyAlignment="1">
      <alignment horizontal="center" vertical="center" wrapText="1"/>
    </xf>
    <xf numFmtId="0" fontId="4" fillId="0" borderId="2" xfId="4" applyFont="1" applyBorder="1" applyAlignment="1">
      <alignment horizontal="center" vertical="center" wrapText="1"/>
    </xf>
    <xf numFmtId="0" fontId="4" fillId="0" borderId="6" xfId="4" applyFont="1" applyBorder="1" applyAlignment="1">
      <alignment horizontal="center" vertical="center" wrapText="1"/>
    </xf>
    <xf numFmtId="0" fontId="4" fillId="0" borderId="3" xfId="4" applyFont="1" applyBorder="1" applyAlignment="1">
      <alignment horizontal="center" vertical="center" wrapText="1"/>
    </xf>
    <xf numFmtId="0" fontId="37" fillId="0" borderId="0" xfId="4" applyFont="1" applyAlignment="1">
      <alignment horizontal="center" vertical="center"/>
    </xf>
    <xf numFmtId="0" fontId="22" fillId="0" borderId="0" xfId="4" applyFont="1" applyAlignment="1">
      <alignment horizontal="center" vertical="center" wrapText="1"/>
    </xf>
    <xf numFmtId="0" fontId="39" fillId="0" borderId="0" xfId="4" applyFont="1" applyAlignment="1">
      <alignment horizontal="center" vertical="center" wrapText="1"/>
    </xf>
    <xf numFmtId="0" fontId="10" fillId="0" borderId="0" xfId="4" applyAlignment="1">
      <alignment horizontal="right"/>
    </xf>
    <xf numFmtId="0" fontId="10" fillId="0" borderId="8" xfId="4" applyBorder="1" applyAlignment="1">
      <alignment horizontal="center"/>
    </xf>
    <xf numFmtId="0" fontId="53" fillId="0" borderId="1" xfId="4" applyFont="1" applyBorder="1" applyAlignment="1">
      <alignment horizontal="center" vertical="center" wrapText="1"/>
    </xf>
    <xf numFmtId="0" fontId="46" fillId="2" borderId="1" xfId="4" applyFont="1" applyFill="1" applyBorder="1" applyAlignment="1">
      <alignment horizontal="center" vertical="center" wrapText="1"/>
    </xf>
    <xf numFmtId="0" fontId="46" fillId="2" borderId="4" xfId="4" applyFont="1" applyFill="1" applyBorder="1" applyAlignment="1">
      <alignment horizontal="center" vertical="center" wrapText="1"/>
    </xf>
    <xf numFmtId="0" fontId="46" fillId="2" borderId="7" xfId="4" applyFont="1" applyFill="1" applyBorder="1" applyAlignment="1">
      <alignment horizontal="center" vertical="center" wrapText="1"/>
    </xf>
    <xf numFmtId="0" fontId="46" fillId="2" borderId="5" xfId="4" applyFont="1" applyFill="1" applyBorder="1" applyAlignment="1">
      <alignment horizontal="center" vertical="center" wrapText="1"/>
    </xf>
    <xf numFmtId="0" fontId="46" fillId="2" borderId="2" xfId="4" applyFont="1" applyFill="1" applyBorder="1" applyAlignment="1">
      <alignment horizontal="center" vertical="center" wrapText="1"/>
    </xf>
    <xf numFmtId="0" fontId="46" fillId="2" borderId="3" xfId="4" applyFont="1" applyFill="1" applyBorder="1" applyAlignment="1">
      <alignment horizontal="center" vertical="center" wrapText="1"/>
    </xf>
    <xf numFmtId="3" fontId="25" fillId="2" borderId="1" xfId="4" applyNumberFormat="1" applyFont="1" applyFill="1" applyBorder="1" applyAlignment="1">
      <alignment horizontal="center" vertical="center" wrapText="1"/>
    </xf>
    <xf numFmtId="0" fontId="46" fillId="2" borderId="0" xfId="4" applyFont="1" applyFill="1" applyAlignment="1">
      <alignment horizontal="center"/>
    </xf>
    <xf numFmtId="3" fontId="11" fillId="2" borderId="0" xfId="4" applyNumberFormat="1" applyFont="1" applyFill="1" applyAlignment="1">
      <alignment horizontal="center" vertical="center" wrapText="1"/>
    </xf>
    <xf numFmtId="3" fontId="47" fillId="2" borderId="0" xfId="4" applyNumberFormat="1" applyFont="1" applyFill="1" applyAlignment="1">
      <alignment horizontal="center" vertical="center" wrapText="1"/>
    </xf>
    <xf numFmtId="3" fontId="47" fillId="2" borderId="8" xfId="4" applyNumberFormat="1" applyFont="1" applyFill="1" applyBorder="1" applyAlignment="1">
      <alignment horizontal="right" vertical="center" wrapText="1"/>
    </xf>
    <xf numFmtId="3" fontId="25" fillId="2" borderId="9" xfId="4" applyNumberFormat="1" applyFont="1" applyFill="1" applyBorder="1" applyAlignment="1">
      <alignment horizontal="center" vertical="center" wrapText="1"/>
    </xf>
    <xf numFmtId="3" fontId="25" fillId="2" borderId="14" xfId="4" applyNumberFormat="1" applyFont="1" applyFill="1" applyBorder="1" applyAlignment="1">
      <alignment horizontal="center" vertical="center" wrapText="1"/>
    </xf>
    <xf numFmtId="3" fontId="25" fillId="2" borderId="15" xfId="4" applyNumberFormat="1" applyFont="1" applyFill="1" applyBorder="1" applyAlignment="1">
      <alignment horizontal="center" vertical="center" wrapText="1"/>
    </xf>
    <xf numFmtId="0" fontId="74" fillId="2" borderId="2" xfId="4" applyFont="1" applyFill="1" applyBorder="1" applyAlignment="1">
      <alignment horizontal="center" vertical="center"/>
    </xf>
    <xf numFmtId="0" fontId="74" fillId="2" borderId="6" xfId="4" applyFont="1" applyFill="1" applyBorder="1" applyAlignment="1">
      <alignment horizontal="center" vertical="center"/>
    </xf>
    <xf numFmtId="0" fontId="74" fillId="2" borderId="3" xfId="4" applyFont="1" applyFill="1" applyBorder="1" applyAlignment="1">
      <alignment horizontal="center" vertical="center"/>
    </xf>
    <xf numFmtId="3" fontId="25" fillId="2" borderId="4" xfId="4" applyNumberFormat="1" applyFont="1" applyFill="1" applyBorder="1" applyAlignment="1">
      <alignment horizontal="center" vertical="center" wrapText="1"/>
    </xf>
    <xf numFmtId="3" fontId="25" fillId="2" borderId="7" xfId="4" applyNumberFormat="1" applyFont="1" applyFill="1" applyBorder="1" applyAlignment="1">
      <alignment horizontal="center" vertical="center" wrapText="1"/>
    </xf>
    <xf numFmtId="3" fontId="25" fillId="2" borderId="5" xfId="4" applyNumberFormat="1" applyFont="1" applyFill="1" applyBorder="1" applyAlignment="1">
      <alignment horizontal="center" vertical="center" wrapText="1"/>
    </xf>
    <xf numFmtId="0" fontId="46" fillId="2" borderId="6" xfId="4" applyFont="1" applyFill="1" applyBorder="1" applyAlignment="1">
      <alignment horizontal="center" vertical="center" wrapText="1"/>
    </xf>
    <xf numFmtId="0" fontId="46" fillId="2" borderId="9" xfId="4" applyFont="1" applyFill="1" applyBorder="1" applyAlignment="1">
      <alignment horizontal="center" vertical="center" wrapText="1"/>
    </xf>
    <xf numFmtId="0" fontId="46" fillId="2" borderId="10" xfId="4" applyFont="1" applyFill="1" applyBorder="1" applyAlignment="1">
      <alignment horizontal="center" vertical="center" wrapText="1"/>
    </xf>
    <xf numFmtId="0" fontId="46" fillId="2" borderId="11" xfId="4" applyFont="1" applyFill="1" applyBorder="1" applyAlignment="1">
      <alignment horizontal="center" vertical="center" wrapText="1"/>
    </xf>
    <xf numFmtId="3" fontId="47" fillId="2" borderId="8" xfId="4"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3" fontId="4" fillId="0" borderId="1" xfId="11" applyNumberFormat="1" applyFont="1" applyFill="1" applyBorder="1" applyAlignment="1">
      <alignment horizontal="center" vertical="center" wrapText="1"/>
    </xf>
    <xf numFmtId="3" fontId="4" fillId="0" borderId="4" xfId="11" applyNumberFormat="1" applyFont="1" applyFill="1" applyBorder="1" applyAlignment="1">
      <alignment horizontal="center" vertical="center" wrapText="1"/>
    </xf>
    <xf numFmtId="3" fontId="4" fillId="0" borderId="5" xfId="11" applyNumberFormat="1" applyFont="1" applyFill="1" applyBorder="1" applyAlignment="1">
      <alignment horizontal="center" vertical="center" wrapText="1"/>
    </xf>
    <xf numFmtId="3" fontId="4" fillId="0" borderId="2" xfId="11" applyNumberFormat="1" applyFont="1" applyFill="1" applyBorder="1" applyAlignment="1">
      <alignment horizontal="center" vertical="center" wrapText="1"/>
    </xf>
    <xf numFmtId="3" fontId="4" fillId="0" borderId="6" xfId="11" applyNumberFormat="1" applyFont="1" applyFill="1" applyBorder="1" applyAlignment="1">
      <alignment horizontal="center" vertical="center" wrapText="1"/>
    </xf>
    <xf numFmtId="3" fontId="4" fillId="0" borderId="3" xfId="11" applyNumberFormat="1" applyFont="1" applyFill="1" applyBorder="1" applyAlignment="1">
      <alignment horizontal="center" vertical="center" wrapText="1"/>
    </xf>
    <xf numFmtId="3" fontId="4" fillId="0" borderId="7" xfId="11" applyNumberFormat="1" applyFont="1" applyFill="1" applyBorder="1" applyAlignment="1">
      <alignment horizontal="center" vertical="center" wrapText="1"/>
    </xf>
    <xf numFmtId="0" fontId="4" fillId="0" borderId="0" xfId="0" applyFont="1" applyAlignment="1">
      <alignment horizontal="center" vertical="center" wrapText="1"/>
    </xf>
    <xf numFmtId="3" fontId="4" fillId="0" borderId="0" xfId="11" applyNumberFormat="1" applyFont="1" applyFill="1" applyBorder="1" applyAlignment="1">
      <alignment horizontal="center" vertical="center" wrapText="1"/>
    </xf>
    <xf numFmtId="3" fontId="4" fillId="0" borderId="0" xfId="11" applyNumberFormat="1" applyFont="1" applyFill="1" applyBorder="1" applyAlignment="1">
      <alignment horizontal="center" vertical="center"/>
    </xf>
    <xf numFmtId="3" fontId="6" fillId="0" borderId="0" xfId="11" applyNumberFormat="1" applyFont="1" applyFill="1" applyBorder="1" applyAlignment="1">
      <alignment horizontal="center" vertical="center"/>
    </xf>
    <xf numFmtId="3" fontId="6" fillId="0" borderId="8" xfId="11" applyNumberFormat="1" applyFont="1" applyFill="1" applyBorder="1" applyAlignment="1">
      <alignment horizontal="right" vertical="center"/>
    </xf>
    <xf numFmtId="3" fontId="57" fillId="0" borderId="1" xfId="11" applyNumberFormat="1" applyFont="1" applyFill="1" applyBorder="1" applyAlignment="1">
      <alignment horizontal="center" vertical="center" wrapText="1"/>
    </xf>
    <xf numFmtId="3" fontId="56" fillId="0" borderId="8" xfId="11" applyNumberFormat="1" applyFont="1" applyFill="1" applyBorder="1" applyAlignment="1">
      <alignment horizontal="right" vertical="center"/>
    </xf>
    <xf numFmtId="0" fontId="57" fillId="0" borderId="1" xfId="0" applyFont="1" applyBorder="1" applyAlignment="1">
      <alignment horizontal="center" vertical="center" wrapText="1"/>
    </xf>
    <xf numFmtId="49" fontId="57" fillId="0" borderId="1" xfId="0" applyNumberFormat="1" applyFont="1" applyBorder="1" applyAlignment="1">
      <alignment horizontal="center" vertical="center" wrapText="1"/>
    </xf>
    <xf numFmtId="0" fontId="39" fillId="0" borderId="8" xfId="4" applyFont="1" applyBorder="1" applyAlignment="1">
      <alignment horizontal="center" vertical="center"/>
    </xf>
    <xf numFmtId="0" fontId="25" fillId="0" borderId="1" xfId="4" applyFont="1" applyBorder="1" applyAlignment="1">
      <alignment horizontal="center" vertical="center" wrapText="1"/>
    </xf>
    <xf numFmtId="0" fontId="4" fillId="0" borderId="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1" xfId="4" applyFont="1" applyBorder="1" applyAlignment="1">
      <alignment horizontal="center" vertical="center" wrapText="1"/>
    </xf>
    <xf numFmtId="3" fontId="25" fillId="2" borderId="2" xfId="4" applyNumberFormat="1" applyFont="1" applyFill="1" applyBorder="1" applyAlignment="1">
      <alignment horizontal="center" vertical="center" wrapText="1"/>
    </xf>
    <xf numFmtId="3" fontId="25" fillId="2" borderId="6" xfId="4" applyNumberFormat="1" applyFont="1" applyFill="1" applyBorder="1" applyAlignment="1">
      <alignment horizontal="center" vertical="center" wrapText="1"/>
    </xf>
    <xf numFmtId="3" fontId="25" fillId="2" borderId="3" xfId="4"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18" fillId="0" borderId="1" xfId="11" applyNumberFormat="1" applyFont="1" applyFill="1" applyBorder="1" applyAlignment="1">
      <alignment horizontal="center" vertical="center" wrapText="1"/>
    </xf>
    <xf numFmtId="0" fontId="57" fillId="0" borderId="0" xfId="0" applyFont="1" applyAlignment="1">
      <alignment horizontal="center" vertical="center" wrapText="1"/>
    </xf>
    <xf numFmtId="3" fontId="56" fillId="0" borderId="0" xfId="11" applyNumberFormat="1" applyFont="1" applyFill="1" applyBorder="1" applyAlignment="1">
      <alignment horizontal="center" vertical="center"/>
    </xf>
    <xf numFmtId="3" fontId="57" fillId="0" borderId="4" xfId="11" applyNumberFormat="1" applyFont="1" applyFill="1" applyBorder="1" applyAlignment="1">
      <alignment horizontal="center" vertical="center" wrapText="1"/>
    </xf>
    <xf numFmtId="3" fontId="57" fillId="0" borderId="7" xfId="11" applyNumberFormat="1" applyFont="1" applyFill="1" applyBorder="1" applyAlignment="1">
      <alignment horizontal="center" vertical="center" wrapText="1"/>
    </xf>
    <xf numFmtId="3" fontId="57" fillId="0" borderId="5" xfId="11" applyNumberFormat="1" applyFont="1" applyFill="1" applyBorder="1" applyAlignment="1">
      <alignment horizontal="center" vertical="center" wrapText="1"/>
    </xf>
    <xf numFmtId="3" fontId="57" fillId="0" borderId="2" xfId="11" applyNumberFormat="1" applyFont="1" applyFill="1" applyBorder="1" applyAlignment="1">
      <alignment horizontal="center" vertical="center" wrapText="1"/>
    </xf>
    <xf numFmtId="3" fontId="57" fillId="0" borderId="3" xfId="11" applyNumberFormat="1" applyFont="1" applyFill="1" applyBorder="1" applyAlignment="1">
      <alignment horizontal="center" vertical="center" wrapText="1"/>
    </xf>
    <xf numFmtId="3" fontId="57" fillId="0" borderId="9" xfId="11" applyNumberFormat="1" applyFont="1" applyFill="1" applyBorder="1" applyAlignment="1">
      <alignment horizontal="center" vertical="center" wrapText="1"/>
    </xf>
    <xf numFmtId="3" fontId="57" fillId="0" borderId="10" xfId="11" applyNumberFormat="1" applyFont="1" applyFill="1" applyBorder="1" applyAlignment="1">
      <alignment horizontal="center" vertical="center" wrapText="1"/>
    </xf>
    <xf numFmtId="3" fontId="57" fillId="0" borderId="11" xfId="11" applyNumberFormat="1"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5" xfId="9" applyFont="1" applyFill="1" applyBorder="1" applyAlignment="1">
      <alignment horizontal="center" vertical="center"/>
    </xf>
    <xf numFmtId="0" fontId="67" fillId="2" borderId="2" xfId="4" applyFont="1" applyFill="1" applyBorder="1" applyAlignment="1">
      <alignment horizontal="center" vertical="center" wrapText="1"/>
    </xf>
    <xf numFmtId="0" fontId="67" fillId="2" borderId="6" xfId="4" applyFont="1" applyFill="1" applyBorder="1" applyAlignment="1">
      <alignment horizontal="center" vertical="center" wrapText="1"/>
    </xf>
    <xf numFmtId="0" fontId="67" fillId="2" borderId="3" xfId="4" applyFont="1" applyFill="1" applyBorder="1" applyAlignment="1">
      <alignment horizontal="center" vertical="center" wrapText="1"/>
    </xf>
    <xf numFmtId="0" fontId="67" fillId="2" borderId="1"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5" fillId="0" borderId="0" xfId="9" applyFont="1" applyAlignment="1">
      <alignment horizontal="justify" vertical="center" wrapText="1"/>
    </xf>
    <xf numFmtId="0" fontId="25" fillId="2" borderId="2"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2" fillId="0" borderId="0" xfId="4" applyFont="1" applyAlignment="1">
      <alignment horizontal="center" vertical="center"/>
    </xf>
    <xf numFmtId="0" fontId="65" fillId="0" borderId="0" xfId="4" applyFont="1" applyAlignment="1">
      <alignment horizontal="center" vertical="center" wrapText="1"/>
    </xf>
    <xf numFmtId="0" fontId="66" fillId="0" borderId="0" xfId="4" applyFont="1" applyAlignment="1">
      <alignment horizontal="center" vertical="center" wrapText="1"/>
    </xf>
    <xf numFmtId="0" fontId="25" fillId="0" borderId="4" xfId="9" applyFont="1" applyBorder="1" applyAlignment="1">
      <alignment horizontal="center" vertical="center" wrapText="1"/>
    </xf>
    <xf numFmtId="0" fontId="25" fillId="0" borderId="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3" xfId="9" applyFont="1" applyBorder="1" applyAlignment="1">
      <alignment horizontal="center" vertical="center" wrapText="1"/>
    </xf>
    <xf numFmtId="0" fontId="25" fillId="0" borderId="1" xfId="9" applyFont="1" applyBorder="1" applyAlignment="1">
      <alignment horizontal="center" vertical="center"/>
    </xf>
    <xf numFmtId="0" fontId="25" fillId="2" borderId="1" xfId="9" applyFont="1" applyFill="1" applyBorder="1" applyAlignment="1">
      <alignment horizontal="center" vertical="center"/>
    </xf>
    <xf numFmtId="0" fontId="25" fillId="0" borderId="1" xfId="9" applyFont="1" applyBorder="1" applyAlignment="1">
      <alignment horizontal="center" vertical="center" wrapText="1"/>
    </xf>
    <xf numFmtId="0" fontId="32" fillId="0" borderId="0" xfId="0" applyFont="1" applyAlignment="1">
      <alignment horizontal="center" vertical="center"/>
    </xf>
    <xf numFmtId="0" fontId="33" fillId="0" borderId="2"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4" xfId="0" applyFont="1" applyBorder="1" applyAlignment="1">
      <alignment horizontal="center" vertical="center"/>
    </xf>
    <xf numFmtId="0" fontId="33" fillId="0" borderId="7" xfId="0" applyFont="1" applyBorder="1" applyAlignment="1">
      <alignment horizontal="center" vertical="center"/>
    </xf>
    <xf numFmtId="0" fontId="33" fillId="0" borderId="5" xfId="0" applyFont="1" applyBorder="1" applyAlignment="1">
      <alignment horizontal="center" vertical="center"/>
    </xf>
    <xf numFmtId="3" fontId="25" fillId="2" borderId="10" xfId="4" applyNumberFormat="1" applyFont="1" applyFill="1" applyBorder="1" applyAlignment="1">
      <alignment horizontal="center" vertical="center" wrapText="1"/>
    </xf>
    <xf numFmtId="3" fontId="25" fillId="2" borderId="1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5"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8" xfId="0" applyFont="1" applyFill="1" applyBorder="1" applyAlignment="1">
      <alignment horizontal="center"/>
    </xf>
    <xf numFmtId="0" fontId="11"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horizontal="center"/>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33" fillId="0" borderId="2" xfId="0" applyFont="1" applyBorder="1" applyAlignment="1">
      <alignment horizontal="center" vertical="center"/>
    </xf>
    <xf numFmtId="0" fontId="33" fillId="0" borderId="6" xfId="0" applyFont="1" applyBorder="1" applyAlignment="1">
      <alignment horizontal="center" vertical="center"/>
    </xf>
    <xf numFmtId="0" fontId="33" fillId="0" borderId="3" xfId="0" applyFont="1" applyBorder="1" applyAlignment="1">
      <alignment horizontal="center"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22" fillId="0" borderId="8" xfId="0" applyFont="1" applyBorder="1" applyAlignment="1">
      <alignment horizontal="center" wrapText="1"/>
    </xf>
    <xf numFmtId="0" fontId="22" fillId="0" borderId="8" xfId="0" applyFont="1" applyBorder="1" applyAlignment="1">
      <alignment horizont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36" fillId="3" borderId="1" xfId="0" applyFont="1" applyFill="1" applyBorder="1" applyAlignment="1">
      <alignment horizontal="center"/>
    </xf>
  </cellXfs>
  <cellStyles count="15">
    <cellStyle name="Comma" xfId="3" builtinId="3"/>
    <cellStyle name="Comma [0]" xfId="5" builtinId="6"/>
    <cellStyle name="Comma 2" xfId="11" xr:uid="{538BB82A-23C6-4B6F-AA5F-E2371B24C624}"/>
    <cellStyle name="Comma 2 2 2 10" xfId="14" xr:uid="{5A3E1EFC-693B-4C74-96A8-6E1C2064F89C}"/>
    <cellStyle name="Comma 2 3" xfId="1" xr:uid="{00000000-0005-0000-0000-000002000000}"/>
    <cellStyle name="Comma 2 3 2" xfId="2" xr:uid="{00000000-0005-0000-0000-000003000000}"/>
    <cellStyle name="Comma 4" xfId="12" xr:uid="{C23B97E1-FFB0-4A34-ACD4-4F2294088A51}"/>
    <cellStyle name="Comma 5" xfId="8" xr:uid="{AAC2B30C-B4CD-46F4-9507-856E17F6602A}"/>
    <cellStyle name="Ledger 17 x 11 in" xfId="10" xr:uid="{09BB93CB-6F15-4782-B38B-FB7394DF17FA}"/>
    <cellStyle name="Normal" xfId="0" builtinId="0"/>
    <cellStyle name="Normal 2" xfId="4" xr:uid="{00000000-0005-0000-0000-000005000000}"/>
    <cellStyle name="Normal 2 2" xfId="9" xr:uid="{887E06DE-06D7-44A2-8E8B-4385BAC6A080}"/>
    <cellStyle name="Normal_Bieu mau (CV )" xfId="13" xr:uid="{3EB26582-4086-4B21-AFA7-89EFCE7C63B2}"/>
    <cellStyle name="Normal_Sheet2" xfId="6" xr:uid="{BFF6712E-042D-4CE5-9CFD-6FAD470A6FF0}"/>
    <cellStyle name="Percent" xfId="7" builtinId="5"/>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uc%20luc%20kem%20theo%20to%20trinh%20chuong%20trinh%20m&#7909;c%20tieu%20quoc%20gia%20giai%20doan%202021-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inh\CONG%20VAN%20PTC\n&#259;m%202022\tham%20m&#432;u%20cho%20UBND%20huy&#7879;n\chuong%20tr&#236;nh%20MTQG\&#273;&#417;n%20v&#7883;%20g&#7917;i\Tong%20hop%20nhu%20cau%20von%20CT%20NTM%202021-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PL THEO LINH VUC"/>
      <sheetName val="PL I"/>
      <sheetName val="PL I -2022"/>
      <sheetName val="PL II- 2021-2025"/>
      <sheetName val="PL II-2022"/>
      <sheetName val="PL III-2021-2025"/>
      <sheetName val="PL III-2022"/>
      <sheetName val="PL III.1-2021-2025"/>
      <sheetName val="PL III.1-2022"/>
      <sheetName val="PL III.2-2021-2025"/>
      <sheetName val="PL III.2 -2022"/>
      <sheetName val="PL III.3-2022"/>
      <sheetName val="PL III.3 -2021-2025"/>
      <sheetName val="PL IV.1 2021-2025"/>
      <sheetName val="PL IV.2 2022"/>
    </sheetNames>
    <sheetDataSet>
      <sheetData sheetId="0"/>
      <sheetData sheetId="1"/>
      <sheetData sheetId="2"/>
      <sheetData sheetId="3"/>
      <sheetData sheetId="4"/>
      <sheetData sheetId="5"/>
      <sheetData sheetId="6">
        <row r="8">
          <cell r="AB8">
            <v>201331.56097560975</v>
          </cell>
          <cell r="AC8">
            <v>59092.884999999995</v>
          </cell>
          <cell r="AE8">
            <v>17926.999999999996</v>
          </cell>
          <cell r="AF8">
            <v>8754.9050000000007</v>
          </cell>
          <cell r="AK8">
            <v>151311.00000000003</v>
          </cell>
          <cell r="AL8">
            <v>45776.600000000006</v>
          </cell>
          <cell r="AN8">
            <v>15131.1</v>
          </cell>
          <cell r="AO8">
            <v>4577.3599999999997</v>
          </cell>
          <cell r="AU8">
            <v>29020</v>
          </cell>
          <cell r="AW8">
            <v>98220</v>
          </cell>
          <cell r="AX8">
            <v>29020</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uon 2022-2025"/>
      <sheetName val="Danh muc 2022-2025"/>
      <sheetName val="nguon 2022"/>
      <sheetName val="danh muc 2022"/>
    </sheetNames>
    <sheetDataSet>
      <sheetData sheetId="0"/>
      <sheetData sheetId="1">
        <row r="10">
          <cell r="J10">
            <v>72220</v>
          </cell>
        </row>
        <row r="27">
          <cell r="J27">
            <v>20000</v>
          </cell>
        </row>
        <row r="33">
          <cell r="J33">
            <v>53154</v>
          </cell>
        </row>
        <row r="97">
          <cell r="J97">
            <v>37290</v>
          </cell>
        </row>
        <row r="124">
          <cell r="J124">
            <v>27856</v>
          </cell>
        </row>
        <row r="129">
          <cell r="J129">
            <v>7200</v>
          </cell>
        </row>
        <row r="141">
          <cell r="J141">
            <v>25900</v>
          </cell>
        </row>
        <row r="160">
          <cell r="J160">
            <v>11530</v>
          </cell>
        </row>
        <row r="166">
          <cell r="J166">
            <v>19430</v>
          </cell>
        </row>
        <row r="178">
          <cell r="J178">
            <v>37450</v>
          </cell>
        </row>
        <row r="194">
          <cell r="J194">
            <v>10700</v>
          </cell>
        </row>
      </sheetData>
      <sheetData sheetId="2"/>
      <sheetData sheetId="3">
        <row r="9">
          <cell r="I9">
            <v>13155</v>
          </cell>
        </row>
        <row r="18">
          <cell r="I18">
            <v>4215</v>
          </cell>
        </row>
        <row r="22">
          <cell r="I22">
            <v>1000</v>
          </cell>
        </row>
        <row r="24">
          <cell r="I24">
            <v>2656</v>
          </cell>
        </row>
        <row r="26">
          <cell r="I26">
            <v>1300</v>
          </cell>
        </row>
        <row r="30">
          <cell r="I30">
            <v>3100</v>
          </cell>
        </row>
        <row r="36">
          <cell r="I36">
            <v>2000</v>
          </cell>
        </row>
        <row r="38">
          <cell r="I38">
            <v>11050</v>
          </cell>
        </row>
        <row r="47">
          <cell r="I47">
            <v>1300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7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DAA1-9624-4462-8985-A41DB27CB6E6}">
  <dimension ref="A1:AE178"/>
  <sheetViews>
    <sheetView topLeftCell="B120" workbookViewId="0">
      <selection activeCell="B107" sqref="A107:XFD120"/>
    </sheetView>
  </sheetViews>
  <sheetFormatPr defaultRowHeight="15.75" x14ac:dyDescent="0.25"/>
  <cols>
    <col min="1" max="1" width="4.125" style="327" customWidth="1"/>
    <col min="2" max="2" width="18.875" style="327" customWidth="1"/>
    <col min="3" max="3" width="6.75" style="353" customWidth="1"/>
    <col min="4" max="4" width="7.75" style="353" customWidth="1"/>
    <col min="5" max="5" width="6.625" style="353" customWidth="1"/>
    <col min="6" max="6" width="7.125" style="327" customWidth="1"/>
    <col min="7" max="7" width="7.375" style="327" customWidth="1"/>
    <col min="8" max="8" width="6.625" style="327" customWidth="1"/>
    <col min="9" max="9" width="6.25" style="327" customWidth="1"/>
    <col min="10" max="10" width="6.125" style="327" customWidth="1"/>
    <col min="11" max="11" width="8.125" style="327" customWidth="1"/>
    <col min="12" max="12" width="8.75" style="327" customWidth="1"/>
    <col min="13" max="13" width="7" style="327" customWidth="1"/>
    <col min="14" max="14" width="6.625" style="327" customWidth="1"/>
    <col min="15" max="15" width="6.875" style="327" customWidth="1"/>
    <col min="16" max="16" width="8" style="327" customWidth="1"/>
    <col min="17" max="17" width="6.375" style="327" customWidth="1"/>
    <col min="18" max="18" width="5.5" style="564" customWidth="1"/>
    <col min="19" max="31" width="9" style="302"/>
    <col min="32" max="16384" width="9" style="327"/>
  </cols>
  <sheetData>
    <row r="1" spans="1:31" ht="12.75" x14ac:dyDescent="0.2">
      <c r="A1" s="680" t="s">
        <v>26</v>
      </c>
      <c r="B1" s="680"/>
      <c r="C1" s="680"/>
      <c r="D1" s="680"/>
      <c r="E1" s="680"/>
      <c r="F1" s="680"/>
      <c r="G1" s="680"/>
      <c r="H1" s="680"/>
      <c r="I1" s="680"/>
      <c r="J1" s="680"/>
      <c r="K1" s="680"/>
      <c r="L1" s="680"/>
      <c r="M1" s="680"/>
      <c r="N1" s="680"/>
      <c r="O1" s="680"/>
      <c r="P1" s="680"/>
      <c r="Q1" s="680"/>
      <c r="R1" s="563"/>
      <c r="S1" s="327"/>
      <c r="T1" s="327"/>
      <c r="U1" s="327"/>
      <c r="V1" s="327"/>
      <c r="W1" s="327"/>
      <c r="X1" s="327"/>
      <c r="Y1" s="327"/>
      <c r="Z1" s="327"/>
      <c r="AA1" s="327"/>
      <c r="AB1" s="327"/>
      <c r="AC1" s="327"/>
      <c r="AD1" s="327"/>
      <c r="AE1" s="327"/>
    </row>
    <row r="2" spans="1:31" ht="25.5" customHeight="1" x14ac:dyDescent="0.2">
      <c r="A2" s="681" t="s">
        <v>1006</v>
      </c>
      <c r="B2" s="681"/>
      <c r="C2" s="681"/>
      <c r="D2" s="681"/>
      <c r="E2" s="681"/>
      <c r="F2" s="681"/>
      <c r="G2" s="681"/>
      <c r="H2" s="681"/>
      <c r="I2" s="681"/>
      <c r="J2" s="681"/>
      <c r="K2" s="681"/>
      <c r="L2" s="681"/>
      <c r="M2" s="681"/>
      <c r="N2" s="681"/>
      <c r="O2" s="681"/>
      <c r="P2" s="681"/>
      <c r="Q2" s="681"/>
      <c r="R2" s="681"/>
      <c r="S2" s="327"/>
      <c r="T2" s="327"/>
      <c r="U2" s="327"/>
      <c r="V2" s="327"/>
      <c r="W2" s="327"/>
      <c r="X2" s="327"/>
      <c r="Y2" s="327"/>
      <c r="Z2" s="327"/>
      <c r="AA2" s="327"/>
      <c r="AB2" s="327"/>
      <c r="AC2" s="327"/>
      <c r="AD2" s="327"/>
      <c r="AE2" s="327"/>
    </row>
    <row r="3" spans="1:31" ht="24" customHeight="1" x14ac:dyDescent="0.2">
      <c r="A3" s="682" t="s">
        <v>773</v>
      </c>
      <c r="B3" s="682"/>
      <c r="C3" s="682"/>
      <c r="D3" s="682"/>
      <c r="E3" s="682"/>
      <c r="F3" s="682"/>
      <c r="G3" s="682"/>
      <c r="H3" s="682"/>
      <c r="I3" s="682"/>
      <c r="J3" s="682"/>
      <c r="K3" s="682"/>
      <c r="L3" s="682"/>
      <c r="M3" s="682"/>
      <c r="N3" s="682"/>
      <c r="O3" s="682"/>
      <c r="P3" s="682"/>
      <c r="Q3" s="682"/>
      <c r="R3" s="682"/>
      <c r="S3" s="327"/>
      <c r="T3" s="327"/>
      <c r="U3" s="327"/>
      <c r="V3" s="327"/>
      <c r="W3" s="327"/>
      <c r="X3" s="327"/>
      <c r="Y3" s="327"/>
      <c r="Z3" s="327"/>
      <c r="AA3" s="327"/>
      <c r="AB3" s="327"/>
      <c r="AC3" s="327"/>
      <c r="AD3" s="327"/>
      <c r="AE3" s="327"/>
    </row>
    <row r="4" spans="1:31" ht="18" customHeight="1" x14ac:dyDescent="0.2">
      <c r="A4" s="328"/>
      <c r="B4" s="604"/>
      <c r="C4" s="604"/>
      <c r="D4" s="604"/>
      <c r="E4" s="604"/>
      <c r="F4" s="683" t="s">
        <v>742</v>
      </c>
      <c r="G4" s="683"/>
      <c r="H4" s="683"/>
      <c r="I4" s="683"/>
      <c r="J4" s="683"/>
      <c r="K4" s="683"/>
      <c r="L4" s="683"/>
      <c r="M4" s="683"/>
      <c r="N4" s="683"/>
      <c r="O4" s="683"/>
      <c r="P4" s="683"/>
      <c r="Q4" s="683"/>
      <c r="R4" s="683"/>
      <c r="S4" s="327"/>
      <c r="T4" s="327"/>
      <c r="U4" s="327"/>
      <c r="V4" s="327"/>
      <c r="W4" s="327"/>
      <c r="X4" s="327"/>
      <c r="Y4" s="327"/>
      <c r="Z4" s="327"/>
      <c r="AA4" s="327"/>
      <c r="AB4" s="327"/>
      <c r="AC4" s="327"/>
      <c r="AD4" s="327"/>
      <c r="AE4" s="327"/>
    </row>
    <row r="5" spans="1:31" ht="12.75" x14ac:dyDescent="0.2">
      <c r="A5" s="724" t="s">
        <v>765</v>
      </c>
      <c r="B5" s="724" t="s">
        <v>743</v>
      </c>
      <c r="C5" s="674" t="s">
        <v>975</v>
      </c>
      <c r="D5" s="675"/>
      <c r="E5" s="675"/>
      <c r="F5" s="675"/>
      <c r="G5" s="675"/>
      <c r="H5" s="675"/>
      <c r="I5" s="675"/>
      <c r="J5" s="675"/>
      <c r="K5" s="675"/>
      <c r="L5" s="675"/>
      <c r="M5" s="675"/>
      <c r="N5" s="675"/>
      <c r="O5" s="675"/>
      <c r="P5" s="675"/>
      <c r="Q5" s="676"/>
      <c r="R5" s="687" t="s">
        <v>721</v>
      </c>
      <c r="S5" s="327"/>
      <c r="T5" s="327"/>
      <c r="U5" s="327"/>
      <c r="V5" s="327"/>
      <c r="W5" s="327"/>
      <c r="X5" s="327"/>
      <c r="Y5" s="327"/>
      <c r="Z5" s="327"/>
      <c r="AA5" s="327"/>
      <c r="AB5" s="327"/>
      <c r="AC5" s="327"/>
      <c r="AD5" s="327"/>
      <c r="AE5" s="327"/>
    </row>
    <row r="6" spans="1:31" s="330" customFormat="1" ht="12.75" customHeight="1" x14ac:dyDescent="0.2">
      <c r="A6" s="725"/>
      <c r="B6" s="725"/>
      <c r="C6" s="694" t="s">
        <v>749</v>
      </c>
      <c r="D6" s="695"/>
      <c r="E6" s="696"/>
      <c r="F6" s="694" t="s">
        <v>820</v>
      </c>
      <c r="G6" s="695"/>
      <c r="H6" s="696"/>
      <c r="I6" s="690" t="s">
        <v>821</v>
      </c>
      <c r="J6" s="691"/>
      <c r="K6" s="691"/>
      <c r="L6" s="691"/>
      <c r="M6" s="691"/>
      <c r="N6" s="691"/>
      <c r="O6" s="691"/>
      <c r="P6" s="691"/>
      <c r="Q6" s="692"/>
      <c r="R6" s="688"/>
    </row>
    <row r="7" spans="1:31" s="330" customFormat="1" ht="12.75" x14ac:dyDescent="0.2">
      <c r="A7" s="725"/>
      <c r="B7" s="725"/>
      <c r="C7" s="677" t="s">
        <v>693</v>
      </c>
      <c r="D7" s="677" t="s">
        <v>826</v>
      </c>
      <c r="E7" s="677" t="s">
        <v>794</v>
      </c>
      <c r="F7" s="677" t="s">
        <v>693</v>
      </c>
      <c r="G7" s="677" t="s">
        <v>826</v>
      </c>
      <c r="H7" s="677" t="s">
        <v>794</v>
      </c>
      <c r="I7" s="677" t="s">
        <v>693</v>
      </c>
      <c r="J7" s="674" t="s">
        <v>826</v>
      </c>
      <c r="K7" s="675"/>
      <c r="L7" s="675"/>
      <c r="M7" s="676"/>
      <c r="N7" s="674" t="s">
        <v>794</v>
      </c>
      <c r="O7" s="675"/>
      <c r="P7" s="675"/>
      <c r="Q7" s="676"/>
      <c r="R7" s="688"/>
    </row>
    <row r="8" spans="1:31" s="330" customFormat="1" ht="25.5" customHeight="1" x14ac:dyDescent="0.2">
      <c r="A8" s="726"/>
      <c r="B8" s="726"/>
      <c r="C8" s="678"/>
      <c r="D8" s="678"/>
      <c r="E8" s="678"/>
      <c r="F8" s="678"/>
      <c r="G8" s="678"/>
      <c r="H8" s="678"/>
      <c r="I8" s="678"/>
      <c r="J8" s="606" t="s">
        <v>719</v>
      </c>
      <c r="K8" s="606" t="s">
        <v>14</v>
      </c>
      <c r="L8" s="606" t="s">
        <v>976</v>
      </c>
      <c r="M8" s="606" t="s">
        <v>977</v>
      </c>
      <c r="N8" s="606" t="s">
        <v>693</v>
      </c>
      <c r="O8" s="606" t="s">
        <v>14</v>
      </c>
      <c r="P8" s="606" t="s">
        <v>976</v>
      </c>
      <c r="Q8" s="606" t="s">
        <v>977</v>
      </c>
      <c r="R8" s="689"/>
    </row>
    <row r="9" spans="1:31" s="330" customFormat="1" ht="26.25" customHeight="1" x14ac:dyDescent="0.2">
      <c r="A9" s="605"/>
      <c r="B9" s="333" t="s">
        <v>751</v>
      </c>
      <c r="C9" s="334">
        <f>C10+C22</f>
        <v>75118.194185679778</v>
      </c>
      <c r="D9" s="334">
        <f>D10+D22</f>
        <v>58636.423761632526</v>
      </c>
      <c r="E9" s="334">
        <f t="shared" ref="E9:Q9" si="0">E10+E22</f>
        <v>16481.770424047238</v>
      </c>
      <c r="F9" s="334">
        <f t="shared" si="0"/>
        <v>54475.29418567977</v>
      </c>
      <c r="G9" s="334">
        <f t="shared" si="0"/>
        <v>41443.423761632526</v>
      </c>
      <c r="H9" s="334">
        <f t="shared" si="0"/>
        <v>13031.870424047236</v>
      </c>
      <c r="I9" s="334">
        <f t="shared" si="0"/>
        <v>20642.900000000001</v>
      </c>
      <c r="J9" s="334">
        <f t="shared" si="0"/>
        <v>17193</v>
      </c>
      <c r="K9" s="334">
        <f t="shared" si="0"/>
        <v>105</v>
      </c>
      <c r="L9" s="334">
        <f t="shared" si="0"/>
        <v>9771</v>
      </c>
      <c r="M9" s="334">
        <f t="shared" si="0"/>
        <v>7317</v>
      </c>
      <c r="N9" s="334">
        <f t="shared" si="0"/>
        <v>3449.9</v>
      </c>
      <c r="O9" s="334">
        <f t="shared" si="0"/>
        <v>443.9</v>
      </c>
      <c r="P9" s="334">
        <f t="shared" si="0"/>
        <v>2962</v>
      </c>
      <c r="Q9" s="334">
        <f t="shared" si="0"/>
        <v>43.999999999999993</v>
      </c>
      <c r="R9" s="559"/>
    </row>
    <row r="10" spans="1:31" s="330" customFormat="1" ht="25.5" x14ac:dyDescent="0.2">
      <c r="A10" s="605" t="s">
        <v>3</v>
      </c>
      <c r="B10" s="333" t="s">
        <v>964</v>
      </c>
      <c r="C10" s="334">
        <f>D10+E10</f>
        <v>38312.29418567977</v>
      </c>
      <c r="D10" s="334">
        <f>SUM(D11:D21)</f>
        <v>22522.42376163253</v>
      </c>
      <c r="E10" s="334">
        <f>SUM(E11:E21)</f>
        <v>15789.870424047236</v>
      </c>
      <c r="F10" s="354">
        <f>G10+H10</f>
        <v>34574.29418567977</v>
      </c>
      <c r="G10" s="354">
        <f>SUM(G11:G21)</f>
        <v>22171.42376163253</v>
      </c>
      <c r="H10" s="354">
        <f>SUM(H11:H21)</f>
        <v>12402.870424047236</v>
      </c>
      <c r="I10" s="354">
        <f>J10+N10</f>
        <v>3738</v>
      </c>
      <c r="J10" s="354">
        <f>K10+L10+M10</f>
        <v>351</v>
      </c>
      <c r="K10" s="354">
        <f>SUM(K11:K21)</f>
        <v>105</v>
      </c>
      <c r="L10" s="354">
        <f t="shared" ref="L10:M10" si="1">SUM(L11:L21)</f>
        <v>246</v>
      </c>
      <c r="M10" s="354">
        <f t="shared" si="1"/>
        <v>0</v>
      </c>
      <c r="N10" s="354">
        <f>O10+P10+Q10</f>
        <v>3387</v>
      </c>
      <c r="O10" s="354">
        <f>SUM(O11:O21)</f>
        <v>425</v>
      </c>
      <c r="P10" s="354">
        <f t="shared" ref="P10:Q10" si="2">SUM(P11:P21)</f>
        <v>2962</v>
      </c>
      <c r="Q10" s="354">
        <f t="shared" si="2"/>
        <v>0</v>
      </c>
      <c r="R10" s="559"/>
    </row>
    <row r="11" spans="1:31" s="330" customFormat="1" ht="25.5" x14ac:dyDescent="0.2">
      <c r="A11" s="336">
        <v>1</v>
      </c>
      <c r="B11" s="598" t="s">
        <v>954</v>
      </c>
      <c r="C11" s="334">
        <f>D11+E11</f>
        <v>18300</v>
      </c>
      <c r="D11" s="338">
        <f>G11+J11</f>
        <v>18300</v>
      </c>
      <c r="E11" s="338">
        <f>H11+N11</f>
        <v>0</v>
      </c>
      <c r="F11" s="599">
        <f>G11+H11</f>
        <v>18300</v>
      </c>
      <c r="G11" s="599">
        <f>G74+G162</f>
        <v>18300</v>
      </c>
      <c r="H11" s="599">
        <f>H74+H162</f>
        <v>0</v>
      </c>
      <c r="I11" s="599">
        <f>J11+N11</f>
        <v>0</v>
      </c>
      <c r="J11" s="599">
        <f>K11+L11</f>
        <v>0</v>
      </c>
      <c r="K11" s="599">
        <f>K74+K162</f>
        <v>0</v>
      </c>
      <c r="L11" s="599">
        <f>L74+L162</f>
        <v>0</v>
      </c>
      <c r="M11" s="599"/>
      <c r="N11" s="354">
        <f>O11+P11+Q11</f>
        <v>0</v>
      </c>
      <c r="O11" s="354">
        <f>O74+O162</f>
        <v>0</v>
      </c>
      <c r="P11" s="354">
        <f>P74+P162</f>
        <v>0</v>
      </c>
      <c r="Q11" s="334"/>
      <c r="R11" s="559"/>
    </row>
    <row r="12" spans="1:31" s="330" customFormat="1" ht="12.75" x14ac:dyDescent="0.2">
      <c r="A12" s="336">
        <v>2</v>
      </c>
      <c r="B12" s="337" t="s">
        <v>883</v>
      </c>
      <c r="C12" s="334">
        <f t="shared" ref="C12:C21" si="3">D12+E12</f>
        <v>5053.476207386364</v>
      </c>
      <c r="D12" s="338">
        <f t="shared" ref="D12:D21" si="4">G12+J12</f>
        <v>1940.4762073863637</v>
      </c>
      <c r="E12" s="338">
        <f>H12+N12</f>
        <v>3113</v>
      </c>
      <c r="F12" s="599">
        <f t="shared" ref="F12:F20" si="5">G12+H12</f>
        <v>4864.476207386364</v>
      </c>
      <c r="G12" s="599">
        <f>G75</f>
        <v>1796.4762073863637</v>
      </c>
      <c r="H12" s="599">
        <f>H75</f>
        <v>3068</v>
      </c>
      <c r="I12" s="599">
        <f t="shared" ref="I12:I21" si="6">J12+N12</f>
        <v>189</v>
      </c>
      <c r="J12" s="599">
        <f t="shared" ref="J12:J21" si="7">K12+L12</f>
        <v>144</v>
      </c>
      <c r="K12" s="599">
        <f>K75</f>
        <v>43</v>
      </c>
      <c r="L12" s="599">
        <f>L75</f>
        <v>101</v>
      </c>
      <c r="M12" s="599"/>
      <c r="N12" s="354">
        <f t="shared" ref="N12:N20" si="8">O12+P12+Q12</f>
        <v>45</v>
      </c>
      <c r="O12" s="599">
        <f>O75</f>
        <v>13</v>
      </c>
      <c r="P12" s="599">
        <f>P75</f>
        <v>32</v>
      </c>
      <c r="Q12" s="334"/>
      <c r="R12" s="559"/>
    </row>
    <row r="13" spans="1:31" s="330" customFormat="1" ht="25.5" x14ac:dyDescent="0.2">
      <c r="A13" s="336"/>
      <c r="B13" s="337" t="s">
        <v>982</v>
      </c>
      <c r="C13" s="334">
        <f t="shared" si="3"/>
        <v>2792.8179782934008</v>
      </c>
      <c r="D13" s="338">
        <f t="shared" si="4"/>
        <v>2281.9475542461651</v>
      </c>
      <c r="E13" s="338">
        <f t="shared" ref="E13:E21" si="9">H13+N13</f>
        <v>510.87042404723559</v>
      </c>
      <c r="F13" s="599">
        <f t="shared" si="5"/>
        <v>2538.8179782934008</v>
      </c>
      <c r="G13" s="599">
        <f>G114</f>
        <v>2074.9475542461651</v>
      </c>
      <c r="H13" s="599">
        <f>H114</f>
        <v>463.87042404723559</v>
      </c>
      <c r="I13" s="599">
        <f t="shared" si="6"/>
        <v>254</v>
      </c>
      <c r="J13" s="599">
        <f t="shared" si="7"/>
        <v>207</v>
      </c>
      <c r="K13" s="599">
        <f>K114</f>
        <v>62</v>
      </c>
      <c r="L13" s="599">
        <f>L114</f>
        <v>145</v>
      </c>
      <c r="M13" s="599"/>
      <c r="N13" s="354">
        <f t="shared" si="8"/>
        <v>47</v>
      </c>
      <c r="O13" s="599">
        <f>O114</f>
        <v>14</v>
      </c>
      <c r="P13" s="599">
        <f>P114</f>
        <v>33</v>
      </c>
      <c r="Q13" s="334"/>
      <c r="R13" s="559"/>
    </row>
    <row r="14" spans="1:31" s="330" customFormat="1" ht="12.75" x14ac:dyDescent="0.2">
      <c r="A14" s="336"/>
      <c r="B14" s="337" t="s">
        <v>956</v>
      </c>
      <c r="C14" s="334">
        <f t="shared" si="3"/>
        <v>2978</v>
      </c>
      <c r="D14" s="338">
        <f t="shared" si="4"/>
        <v>0</v>
      </c>
      <c r="E14" s="338">
        <f t="shared" si="9"/>
        <v>2978</v>
      </c>
      <c r="F14" s="599">
        <f t="shared" si="5"/>
        <v>2158</v>
      </c>
      <c r="G14" s="599">
        <f>G76+G163</f>
        <v>0</v>
      </c>
      <c r="H14" s="599">
        <f>H76+H163</f>
        <v>2158</v>
      </c>
      <c r="I14" s="599">
        <f t="shared" si="6"/>
        <v>820</v>
      </c>
      <c r="J14" s="599">
        <f t="shared" si="7"/>
        <v>0</v>
      </c>
      <c r="K14" s="599">
        <f>K76+K163</f>
        <v>0</v>
      </c>
      <c r="L14" s="599">
        <f>L76+L163</f>
        <v>0</v>
      </c>
      <c r="M14" s="599"/>
      <c r="N14" s="354">
        <f t="shared" si="8"/>
        <v>820</v>
      </c>
      <c r="O14" s="599">
        <f>O76+O163</f>
        <v>0</v>
      </c>
      <c r="P14" s="599">
        <f>P76+P163</f>
        <v>820</v>
      </c>
      <c r="Q14" s="334"/>
      <c r="R14" s="559"/>
    </row>
    <row r="15" spans="1:31" s="330" customFormat="1" ht="12.75" x14ac:dyDescent="0.2">
      <c r="A15" s="336"/>
      <c r="B15" s="337" t="s">
        <v>957</v>
      </c>
      <c r="C15" s="334">
        <f t="shared" si="3"/>
        <v>357</v>
      </c>
      <c r="D15" s="338">
        <f t="shared" si="4"/>
        <v>0</v>
      </c>
      <c r="E15" s="338">
        <f t="shared" si="9"/>
        <v>357</v>
      </c>
      <c r="F15" s="599">
        <f t="shared" si="5"/>
        <v>300</v>
      </c>
      <c r="G15" s="599">
        <f>G77</f>
        <v>0</v>
      </c>
      <c r="H15" s="599">
        <f>H77</f>
        <v>300</v>
      </c>
      <c r="I15" s="599">
        <f t="shared" si="6"/>
        <v>57</v>
      </c>
      <c r="J15" s="599">
        <f t="shared" si="7"/>
        <v>0</v>
      </c>
      <c r="K15" s="599">
        <f>K77</f>
        <v>0</v>
      </c>
      <c r="L15" s="599">
        <f>L77</f>
        <v>0</v>
      </c>
      <c r="M15" s="599"/>
      <c r="N15" s="354">
        <f t="shared" si="8"/>
        <v>57</v>
      </c>
      <c r="O15" s="599">
        <f>O77</f>
        <v>17</v>
      </c>
      <c r="P15" s="599">
        <f>P77</f>
        <v>40</v>
      </c>
      <c r="Q15" s="334"/>
      <c r="R15" s="559"/>
    </row>
    <row r="16" spans="1:31" s="330" customFormat="1" ht="12.75" x14ac:dyDescent="0.2">
      <c r="A16" s="336"/>
      <c r="B16" s="337" t="s">
        <v>922</v>
      </c>
      <c r="C16" s="334">
        <f t="shared" si="3"/>
        <v>5109</v>
      </c>
      <c r="D16" s="338">
        <f t="shared" si="4"/>
        <v>0</v>
      </c>
      <c r="E16" s="338">
        <f t="shared" si="9"/>
        <v>5109</v>
      </c>
      <c r="F16" s="599">
        <f t="shared" si="5"/>
        <v>3761</v>
      </c>
      <c r="G16" s="599">
        <f>G78+G164</f>
        <v>0</v>
      </c>
      <c r="H16" s="599">
        <f>H78+H116+H164</f>
        <v>3761</v>
      </c>
      <c r="I16" s="599">
        <f t="shared" si="6"/>
        <v>1348</v>
      </c>
      <c r="J16" s="599">
        <f t="shared" si="7"/>
        <v>0</v>
      </c>
      <c r="K16" s="599">
        <f>K78+K116+K164</f>
        <v>0</v>
      </c>
      <c r="L16" s="599">
        <f>L78+L116+L164</f>
        <v>0</v>
      </c>
      <c r="M16" s="599"/>
      <c r="N16" s="354">
        <f t="shared" si="8"/>
        <v>1348</v>
      </c>
      <c r="O16" s="599">
        <f>O78+O116+O164</f>
        <v>209</v>
      </c>
      <c r="P16" s="599">
        <f>P78+P116+P164</f>
        <v>1139</v>
      </c>
      <c r="Q16" s="334"/>
      <c r="R16" s="559"/>
    </row>
    <row r="17" spans="1:18" s="330" customFormat="1" ht="25.5" x14ac:dyDescent="0.2">
      <c r="A17" s="336">
        <v>3</v>
      </c>
      <c r="B17" s="337" t="s">
        <v>981</v>
      </c>
      <c r="C17" s="334">
        <f t="shared" si="3"/>
        <v>751</v>
      </c>
      <c r="D17" s="338">
        <f t="shared" si="4"/>
        <v>0</v>
      </c>
      <c r="E17" s="338">
        <f t="shared" si="9"/>
        <v>751</v>
      </c>
      <c r="F17" s="599">
        <f t="shared" si="5"/>
        <v>318</v>
      </c>
      <c r="G17" s="599">
        <f>G79+G165</f>
        <v>0</v>
      </c>
      <c r="H17" s="599">
        <f>H79+H165</f>
        <v>318</v>
      </c>
      <c r="I17" s="599">
        <f t="shared" si="6"/>
        <v>433</v>
      </c>
      <c r="J17" s="599">
        <f t="shared" si="7"/>
        <v>0</v>
      </c>
      <c r="K17" s="599">
        <f>K79+K165</f>
        <v>0</v>
      </c>
      <c r="L17" s="599">
        <f>L79+L165</f>
        <v>0</v>
      </c>
      <c r="M17" s="599"/>
      <c r="N17" s="354">
        <f t="shared" si="8"/>
        <v>433</v>
      </c>
      <c r="O17" s="599">
        <f>O79+O165</f>
        <v>70</v>
      </c>
      <c r="P17" s="599">
        <f>P79+P165</f>
        <v>363</v>
      </c>
      <c r="Q17" s="334"/>
      <c r="R17" s="559"/>
    </row>
    <row r="18" spans="1:18" s="330" customFormat="1" ht="12.75" x14ac:dyDescent="0.2">
      <c r="A18" s="336"/>
      <c r="B18" s="337" t="s">
        <v>1010</v>
      </c>
      <c r="C18" s="334">
        <f t="shared" si="3"/>
        <v>335</v>
      </c>
      <c r="D18" s="338">
        <f t="shared" si="4"/>
        <v>0</v>
      </c>
      <c r="E18" s="338">
        <f t="shared" si="9"/>
        <v>335</v>
      </c>
      <c r="F18" s="599">
        <f t="shared" si="5"/>
        <v>143</v>
      </c>
      <c r="G18" s="599">
        <f>G80</f>
        <v>0</v>
      </c>
      <c r="H18" s="599">
        <f>H80</f>
        <v>143</v>
      </c>
      <c r="I18" s="599">
        <f t="shared" si="6"/>
        <v>192</v>
      </c>
      <c r="J18" s="599">
        <f t="shared" si="7"/>
        <v>0</v>
      </c>
      <c r="K18" s="599">
        <f>K80</f>
        <v>0</v>
      </c>
      <c r="L18" s="599">
        <f>L80</f>
        <v>0</v>
      </c>
      <c r="M18" s="599"/>
      <c r="N18" s="354">
        <f t="shared" si="8"/>
        <v>192</v>
      </c>
      <c r="O18" s="599">
        <f>O80</f>
        <v>58</v>
      </c>
      <c r="P18" s="599">
        <f>P80</f>
        <v>134</v>
      </c>
      <c r="Q18" s="334"/>
      <c r="R18" s="559"/>
    </row>
    <row r="19" spans="1:18" s="330" customFormat="1" ht="12.75" x14ac:dyDescent="0.2">
      <c r="A19" s="336"/>
      <c r="B19" s="337" t="s">
        <v>1011</v>
      </c>
      <c r="C19" s="334">
        <f t="shared" si="3"/>
        <v>441</v>
      </c>
      <c r="D19" s="338">
        <f t="shared" si="4"/>
        <v>0</v>
      </c>
      <c r="E19" s="338">
        <f t="shared" si="9"/>
        <v>441</v>
      </c>
      <c r="F19" s="599">
        <f t="shared" si="5"/>
        <v>441</v>
      </c>
      <c r="G19" s="599">
        <f>G81</f>
        <v>0</v>
      </c>
      <c r="H19" s="599">
        <f>H81</f>
        <v>441</v>
      </c>
      <c r="I19" s="599">
        <f t="shared" si="6"/>
        <v>0</v>
      </c>
      <c r="J19" s="599">
        <f t="shared" si="7"/>
        <v>0</v>
      </c>
      <c r="K19" s="599">
        <f>K81</f>
        <v>0</v>
      </c>
      <c r="L19" s="599">
        <f>L81</f>
        <v>0</v>
      </c>
      <c r="M19" s="599"/>
      <c r="N19" s="354">
        <f t="shared" si="8"/>
        <v>0</v>
      </c>
      <c r="O19" s="599">
        <f>O81</f>
        <v>0</v>
      </c>
      <c r="P19" s="599">
        <f>P81</f>
        <v>0</v>
      </c>
      <c r="Q19" s="334"/>
      <c r="R19" s="559"/>
    </row>
    <row r="20" spans="1:18" s="330" customFormat="1" ht="25.5" x14ac:dyDescent="0.2">
      <c r="A20" s="336"/>
      <c r="B20" s="337" t="s">
        <v>923</v>
      </c>
      <c r="C20" s="334">
        <f t="shared" si="3"/>
        <v>1595</v>
      </c>
      <c r="D20" s="338">
        <f t="shared" si="4"/>
        <v>0</v>
      </c>
      <c r="E20" s="338">
        <f t="shared" si="9"/>
        <v>1595</v>
      </c>
      <c r="F20" s="599">
        <f t="shared" si="5"/>
        <v>1450</v>
      </c>
      <c r="G20" s="599">
        <f>G115</f>
        <v>0</v>
      </c>
      <c r="H20" s="599">
        <f>H115</f>
        <v>1450</v>
      </c>
      <c r="I20" s="599">
        <f t="shared" si="6"/>
        <v>145</v>
      </c>
      <c r="J20" s="599">
        <f t="shared" si="7"/>
        <v>0</v>
      </c>
      <c r="K20" s="599">
        <f>K115</f>
        <v>0</v>
      </c>
      <c r="L20" s="599">
        <f>L115</f>
        <v>0</v>
      </c>
      <c r="M20" s="599"/>
      <c r="N20" s="354">
        <f t="shared" si="8"/>
        <v>145</v>
      </c>
      <c r="O20" s="599">
        <f>O115</f>
        <v>44</v>
      </c>
      <c r="P20" s="599">
        <f>P115</f>
        <v>101</v>
      </c>
      <c r="Q20" s="334"/>
      <c r="R20" s="559"/>
    </row>
    <row r="21" spans="1:18" s="330" customFormat="1" ht="12.75" x14ac:dyDescent="0.2">
      <c r="A21" s="336">
        <v>4</v>
      </c>
      <c r="B21" s="337" t="s">
        <v>971</v>
      </c>
      <c r="C21" s="334">
        <f t="shared" si="3"/>
        <v>600</v>
      </c>
      <c r="D21" s="338">
        <f t="shared" si="4"/>
        <v>0</v>
      </c>
      <c r="E21" s="338">
        <f t="shared" si="9"/>
        <v>600</v>
      </c>
      <c r="F21" s="599">
        <f>G21+H21</f>
        <v>300</v>
      </c>
      <c r="G21" s="599">
        <f>G166</f>
        <v>0</v>
      </c>
      <c r="H21" s="599">
        <f>H166</f>
        <v>300</v>
      </c>
      <c r="I21" s="599">
        <f t="shared" si="6"/>
        <v>300</v>
      </c>
      <c r="J21" s="599">
        <f t="shared" si="7"/>
        <v>0</v>
      </c>
      <c r="K21" s="599">
        <f>K166</f>
        <v>0</v>
      </c>
      <c r="L21" s="599">
        <f>L166</f>
        <v>0</v>
      </c>
      <c r="M21" s="599"/>
      <c r="N21" s="354">
        <f>O21+P21+Q21</f>
        <v>300</v>
      </c>
      <c r="O21" s="599">
        <f>O166</f>
        <v>0</v>
      </c>
      <c r="P21" s="599">
        <f>P166</f>
        <v>300</v>
      </c>
      <c r="Q21" s="334"/>
      <c r="R21" s="559"/>
    </row>
    <row r="22" spans="1:18" s="343" customFormat="1" ht="18.75" customHeight="1" x14ac:dyDescent="0.2">
      <c r="A22" s="607" t="s">
        <v>5</v>
      </c>
      <c r="B22" s="340" t="s">
        <v>774</v>
      </c>
      <c r="C22" s="341">
        <f>D22+E22</f>
        <v>36805.9</v>
      </c>
      <c r="D22" s="341">
        <f>G22+J22</f>
        <v>36114</v>
      </c>
      <c r="E22" s="341">
        <f>H22+N22</f>
        <v>691.9</v>
      </c>
      <c r="F22" s="341">
        <f>G22+H22</f>
        <v>19901</v>
      </c>
      <c r="G22" s="341">
        <f>SUM(G23:G34)</f>
        <v>19272</v>
      </c>
      <c r="H22" s="341">
        <f>SUM(H23:H34)</f>
        <v>629</v>
      </c>
      <c r="I22" s="341">
        <f>J22+N22</f>
        <v>16904.900000000001</v>
      </c>
      <c r="J22" s="341">
        <f>K22+L22+M22</f>
        <v>16842</v>
      </c>
      <c r="K22" s="341">
        <f>SUM(K23:K34)</f>
        <v>0</v>
      </c>
      <c r="L22" s="341">
        <f t="shared" ref="L22:M22" si="10">SUM(L23:L34)</f>
        <v>9525</v>
      </c>
      <c r="M22" s="341">
        <f t="shared" si="10"/>
        <v>7317</v>
      </c>
      <c r="N22" s="341">
        <f>O22+P22+Q22</f>
        <v>62.899999999999991</v>
      </c>
      <c r="O22" s="341">
        <f>SUM(O23:O34)</f>
        <v>18.899999999999999</v>
      </c>
      <c r="P22" s="341">
        <f t="shared" ref="P22:Q22" si="11">SUM(P23:P34)</f>
        <v>0</v>
      </c>
      <c r="Q22" s="341">
        <f t="shared" si="11"/>
        <v>43.999999999999993</v>
      </c>
      <c r="R22" s="560"/>
    </row>
    <row r="23" spans="1:18" s="330" customFormat="1" ht="18.75" customHeight="1" x14ac:dyDescent="0.2">
      <c r="A23" s="595">
        <v>1</v>
      </c>
      <c r="B23" s="596" t="s">
        <v>874</v>
      </c>
      <c r="C23" s="345">
        <f>D23+E23</f>
        <v>52</v>
      </c>
      <c r="D23" s="345">
        <f>G23+J23</f>
        <v>0</v>
      </c>
      <c r="E23" s="345">
        <f>H23+N23</f>
        <v>52</v>
      </c>
      <c r="F23" s="345">
        <f>G23+H23</f>
        <v>47.3</v>
      </c>
      <c r="G23" s="345">
        <f>G118</f>
        <v>0</v>
      </c>
      <c r="H23" s="642">
        <f>H118</f>
        <v>47.3</v>
      </c>
      <c r="I23" s="345">
        <f>J23+N23</f>
        <v>4.6999999999999993</v>
      </c>
      <c r="J23" s="345">
        <f>K23+L23+M23</f>
        <v>0</v>
      </c>
      <c r="K23" s="345">
        <f>K118</f>
        <v>0</v>
      </c>
      <c r="L23" s="345">
        <f>L118</f>
        <v>0</v>
      </c>
      <c r="M23" s="345">
        <f>M118</f>
        <v>0</v>
      </c>
      <c r="N23" s="642">
        <f>O23+P23+Q23</f>
        <v>4.6999999999999993</v>
      </c>
      <c r="O23" s="642">
        <f>O118</f>
        <v>1.4</v>
      </c>
      <c r="P23" s="345">
        <f>P118</f>
        <v>0</v>
      </c>
      <c r="Q23" s="642">
        <f>Q118</f>
        <v>3.3</v>
      </c>
      <c r="R23" s="559"/>
    </row>
    <row r="24" spans="1:18" s="557" customFormat="1" ht="18.75" customHeight="1" x14ac:dyDescent="0.2">
      <c r="A24" s="553">
        <v>2</v>
      </c>
      <c r="B24" s="554" t="s">
        <v>776</v>
      </c>
      <c r="C24" s="345">
        <f t="shared" ref="C24:C34" si="12">D24+E24</f>
        <v>2816.5</v>
      </c>
      <c r="D24" s="345">
        <f>G24+J24</f>
        <v>2762</v>
      </c>
      <c r="E24" s="345">
        <f t="shared" ref="E24:E34" si="13">H24+N24</f>
        <v>54.5</v>
      </c>
      <c r="F24" s="345">
        <f t="shared" ref="F24:F34" si="14">G24+H24</f>
        <v>1430.5</v>
      </c>
      <c r="G24" s="556">
        <f t="shared" ref="G24:H30" si="15">G119+G168</f>
        <v>1381</v>
      </c>
      <c r="H24" s="643">
        <f t="shared" si="15"/>
        <v>49.5</v>
      </c>
      <c r="I24" s="345">
        <f t="shared" ref="I24:I34" si="16">J24+N24</f>
        <v>1386</v>
      </c>
      <c r="J24" s="345">
        <f t="shared" ref="J24:J34" si="17">K24+L24+M24</f>
        <v>1381</v>
      </c>
      <c r="K24" s="556">
        <f>K119+K168</f>
        <v>0</v>
      </c>
      <c r="L24" s="556">
        <f>L119+L168</f>
        <v>0</v>
      </c>
      <c r="M24" s="556">
        <f>M119+M168</f>
        <v>1381</v>
      </c>
      <c r="N24" s="642">
        <f t="shared" ref="N24:N34" si="18">O24+P24+Q24</f>
        <v>5</v>
      </c>
      <c r="O24" s="643">
        <f>O119+O168</f>
        <v>1.5</v>
      </c>
      <c r="P24" s="556">
        <f>P119+P168</f>
        <v>0</v>
      </c>
      <c r="Q24" s="643">
        <f>Q119+Q168</f>
        <v>3.5</v>
      </c>
      <c r="R24" s="561"/>
    </row>
    <row r="25" spans="1:18" s="330" customFormat="1" ht="18.75" customHeight="1" x14ac:dyDescent="0.2">
      <c r="A25" s="595">
        <v>3</v>
      </c>
      <c r="B25" s="349" t="s">
        <v>777</v>
      </c>
      <c r="C25" s="345">
        <f t="shared" si="12"/>
        <v>3647</v>
      </c>
      <c r="D25" s="345">
        <f t="shared" ref="D25:D34" si="19">G25+J25</f>
        <v>3590</v>
      </c>
      <c r="E25" s="345">
        <f t="shared" si="13"/>
        <v>57</v>
      </c>
      <c r="F25" s="345">
        <f t="shared" si="14"/>
        <v>1846.8</v>
      </c>
      <c r="G25" s="345">
        <f t="shared" si="15"/>
        <v>1795</v>
      </c>
      <c r="H25" s="642">
        <f t="shared" si="15"/>
        <v>51.8</v>
      </c>
      <c r="I25" s="345">
        <f t="shared" si="16"/>
        <v>1800.2</v>
      </c>
      <c r="J25" s="345">
        <f t="shared" si="17"/>
        <v>1795</v>
      </c>
      <c r="K25" s="556">
        <f t="shared" ref="K25:L34" si="20">K120+K169</f>
        <v>0</v>
      </c>
      <c r="L25" s="556">
        <f>L120+L169</f>
        <v>1795</v>
      </c>
      <c r="M25" s="556">
        <f t="shared" ref="M25:M34" si="21">M120+M169</f>
        <v>0</v>
      </c>
      <c r="N25" s="642">
        <f t="shared" si="18"/>
        <v>5.2</v>
      </c>
      <c r="O25" s="643">
        <f t="shared" ref="O25:Q34" si="22">O120+O169</f>
        <v>1.6</v>
      </c>
      <c r="P25" s="556">
        <f t="shared" si="22"/>
        <v>0</v>
      </c>
      <c r="Q25" s="643">
        <f t="shared" si="22"/>
        <v>3.6</v>
      </c>
      <c r="R25" s="559"/>
    </row>
    <row r="26" spans="1:18" s="557" customFormat="1" ht="18.75" customHeight="1" x14ac:dyDescent="0.2">
      <c r="A26" s="553">
        <v>4</v>
      </c>
      <c r="B26" s="554" t="s">
        <v>778</v>
      </c>
      <c r="C26" s="345">
        <f t="shared" si="12"/>
        <v>2826.4</v>
      </c>
      <c r="D26" s="345">
        <f t="shared" si="19"/>
        <v>2762</v>
      </c>
      <c r="E26" s="345">
        <f t="shared" si="13"/>
        <v>64.400000000000006</v>
      </c>
      <c r="F26" s="345">
        <f t="shared" si="14"/>
        <v>1439.5</v>
      </c>
      <c r="G26" s="556">
        <f t="shared" si="15"/>
        <v>1381</v>
      </c>
      <c r="H26" s="643">
        <f t="shared" si="15"/>
        <v>58.5</v>
      </c>
      <c r="I26" s="345">
        <f t="shared" si="16"/>
        <v>1386.9</v>
      </c>
      <c r="J26" s="345">
        <f t="shared" si="17"/>
        <v>1381</v>
      </c>
      <c r="K26" s="556">
        <f t="shared" si="20"/>
        <v>0</v>
      </c>
      <c r="L26" s="556">
        <f t="shared" si="20"/>
        <v>0</v>
      </c>
      <c r="M26" s="556">
        <f t="shared" si="21"/>
        <v>1381</v>
      </c>
      <c r="N26" s="642">
        <f t="shared" si="18"/>
        <v>5.8999999999999995</v>
      </c>
      <c r="O26" s="643">
        <f t="shared" si="22"/>
        <v>1.8</v>
      </c>
      <c r="P26" s="556">
        <f t="shared" si="22"/>
        <v>0</v>
      </c>
      <c r="Q26" s="643">
        <f t="shared" si="22"/>
        <v>4.0999999999999996</v>
      </c>
      <c r="R26" s="561"/>
    </row>
    <row r="27" spans="1:18" s="558" customFormat="1" ht="18.75" customHeight="1" x14ac:dyDescent="0.2">
      <c r="A27" s="595">
        <v>5</v>
      </c>
      <c r="B27" s="349" t="s">
        <v>779</v>
      </c>
      <c r="C27" s="345">
        <f t="shared" si="12"/>
        <v>2808.1</v>
      </c>
      <c r="D27" s="345">
        <f t="shared" si="19"/>
        <v>2760</v>
      </c>
      <c r="E27" s="345">
        <f t="shared" si="13"/>
        <v>48.1</v>
      </c>
      <c r="F27" s="345">
        <f t="shared" si="14"/>
        <v>1423.7</v>
      </c>
      <c r="G27" s="345">
        <f t="shared" si="15"/>
        <v>1380</v>
      </c>
      <c r="H27" s="642">
        <f t="shared" si="15"/>
        <v>43.7</v>
      </c>
      <c r="I27" s="345">
        <f t="shared" si="16"/>
        <v>1384.4</v>
      </c>
      <c r="J27" s="345">
        <f t="shared" si="17"/>
        <v>1380</v>
      </c>
      <c r="K27" s="556">
        <f t="shared" si="20"/>
        <v>0</v>
      </c>
      <c r="L27" s="556">
        <f t="shared" si="20"/>
        <v>1380</v>
      </c>
      <c r="M27" s="556">
        <f t="shared" si="21"/>
        <v>0</v>
      </c>
      <c r="N27" s="642">
        <f t="shared" si="18"/>
        <v>4.4000000000000004</v>
      </c>
      <c r="O27" s="643">
        <f t="shared" si="22"/>
        <v>1.3</v>
      </c>
      <c r="P27" s="556">
        <f t="shared" si="22"/>
        <v>0</v>
      </c>
      <c r="Q27" s="643">
        <f t="shared" si="22"/>
        <v>3.1</v>
      </c>
      <c r="R27" s="562"/>
    </row>
    <row r="28" spans="1:18" s="330" customFormat="1" ht="18.75" customHeight="1" x14ac:dyDescent="0.2">
      <c r="A28" s="553">
        <v>6</v>
      </c>
      <c r="B28" s="351" t="s">
        <v>780</v>
      </c>
      <c r="C28" s="345">
        <f t="shared" si="12"/>
        <v>3651.9</v>
      </c>
      <c r="D28" s="345">
        <f t="shared" si="19"/>
        <v>3590</v>
      </c>
      <c r="E28" s="345">
        <f t="shared" si="13"/>
        <v>61.9</v>
      </c>
      <c r="F28" s="345">
        <f t="shared" si="14"/>
        <v>1851.3</v>
      </c>
      <c r="G28" s="345">
        <f t="shared" si="15"/>
        <v>1795</v>
      </c>
      <c r="H28" s="642">
        <f t="shared" si="15"/>
        <v>56.3</v>
      </c>
      <c r="I28" s="345">
        <f t="shared" si="16"/>
        <v>1800.6</v>
      </c>
      <c r="J28" s="345">
        <f t="shared" si="17"/>
        <v>1795</v>
      </c>
      <c r="K28" s="556">
        <f t="shared" si="20"/>
        <v>0</v>
      </c>
      <c r="L28" s="556">
        <f t="shared" si="20"/>
        <v>1795</v>
      </c>
      <c r="M28" s="556">
        <f t="shared" si="21"/>
        <v>0</v>
      </c>
      <c r="N28" s="642">
        <f t="shared" si="18"/>
        <v>5.6</v>
      </c>
      <c r="O28" s="643">
        <f t="shared" si="22"/>
        <v>1.7</v>
      </c>
      <c r="P28" s="556">
        <f t="shared" si="22"/>
        <v>0</v>
      </c>
      <c r="Q28" s="643">
        <f t="shared" si="22"/>
        <v>3.9</v>
      </c>
      <c r="R28" s="559"/>
    </row>
    <row r="29" spans="1:18" s="557" customFormat="1" ht="18.75" customHeight="1" x14ac:dyDescent="0.2">
      <c r="A29" s="595">
        <v>7</v>
      </c>
      <c r="B29" s="554" t="s">
        <v>781</v>
      </c>
      <c r="C29" s="345">
        <f t="shared" si="12"/>
        <v>2817</v>
      </c>
      <c r="D29" s="345">
        <f t="shared" si="19"/>
        <v>2760</v>
      </c>
      <c r="E29" s="345">
        <f t="shared" si="13"/>
        <v>57</v>
      </c>
      <c r="F29" s="345">
        <f t="shared" si="14"/>
        <v>1431.8</v>
      </c>
      <c r="G29" s="556">
        <f t="shared" si="15"/>
        <v>1380</v>
      </c>
      <c r="H29" s="643">
        <f t="shared" si="15"/>
        <v>51.8</v>
      </c>
      <c r="I29" s="345">
        <f t="shared" si="16"/>
        <v>1385.2</v>
      </c>
      <c r="J29" s="345">
        <f t="shared" si="17"/>
        <v>1380</v>
      </c>
      <c r="K29" s="556">
        <f t="shared" si="20"/>
        <v>0</v>
      </c>
      <c r="L29" s="556">
        <f t="shared" si="20"/>
        <v>0</v>
      </c>
      <c r="M29" s="556">
        <f t="shared" si="21"/>
        <v>1380</v>
      </c>
      <c r="N29" s="642">
        <f t="shared" si="18"/>
        <v>5.2</v>
      </c>
      <c r="O29" s="643">
        <f t="shared" si="22"/>
        <v>1.6</v>
      </c>
      <c r="P29" s="556">
        <f t="shared" si="22"/>
        <v>0</v>
      </c>
      <c r="Q29" s="643">
        <f t="shared" si="22"/>
        <v>3.6</v>
      </c>
      <c r="R29" s="561"/>
    </row>
    <row r="30" spans="1:18" s="557" customFormat="1" ht="18.75" customHeight="1" x14ac:dyDescent="0.2">
      <c r="A30" s="553">
        <v>8</v>
      </c>
      <c r="B30" s="561" t="s">
        <v>782</v>
      </c>
      <c r="C30" s="345">
        <f t="shared" si="12"/>
        <v>3647</v>
      </c>
      <c r="D30" s="345">
        <f t="shared" si="19"/>
        <v>3590</v>
      </c>
      <c r="E30" s="345">
        <f t="shared" si="13"/>
        <v>57</v>
      </c>
      <c r="F30" s="345">
        <f t="shared" si="14"/>
        <v>1846.8</v>
      </c>
      <c r="G30" s="556">
        <f t="shared" si="15"/>
        <v>1795</v>
      </c>
      <c r="H30" s="643">
        <f t="shared" si="15"/>
        <v>51.8</v>
      </c>
      <c r="I30" s="345">
        <f t="shared" si="16"/>
        <v>1800.2</v>
      </c>
      <c r="J30" s="345">
        <f t="shared" si="17"/>
        <v>1795</v>
      </c>
      <c r="K30" s="556">
        <f t="shared" si="20"/>
        <v>0</v>
      </c>
      <c r="L30" s="556">
        <f t="shared" si="20"/>
        <v>0</v>
      </c>
      <c r="M30" s="556">
        <f t="shared" si="21"/>
        <v>1795</v>
      </c>
      <c r="N30" s="642">
        <f t="shared" si="18"/>
        <v>5.2</v>
      </c>
      <c r="O30" s="643">
        <f t="shared" si="22"/>
        <v>1.6</v>
      </c>
      <c r="P30" s="556">
        <f t="shared" si="22"/>
        <v>0</v>
      </c>
      <c r="Q30" s="643">
        <f t="shared" si="22"/>
        <v>3.6</v>
      </c>
      <c r="R30" s="561"/>
    </row>
    <row r="31" spans="1:18" s="330" customFormat="1" ht="18.75" customHeight="1" x14ac:dyDescent="0.2">
      <c r="A31" s="595">
        <v>9</v>
      </c>
      <c r="B31" s="352" t="s">
        <v>783</v>
      </c>
      <c r="C31" s="345">
        <f t="shared" si="12"/>
        <v>5251.8</v>
      </c>
      <c r="D31" s="345">
        <f t="shared" si="19"/>
        <v>5190</v>
      </c>
      <c r="E31" s="345">
        <f t="shared" si="13"/>
        <v>61.8</v>
      </c>
      <c r="F31" s="345">
        <f t="shared" si="14"/>
        <v>3866.3</v>
      </c>
      <c r="G31" s="345">
        <f>G89+G126+G175</f>
        <v>3810</v>
      </c>
      <c r="H31" s="642">
        <f>H89+H126+H175</f>
        <v>56.3</v>
      </c>
      <c r="I31" s="345">
        <f t="shared" si="16"/>
        <v>1385.5</v>
      </c>
      <c r="J31" s="345">
        <f t="shared" si="17"/>
        <v>1380</v>
      </c>
      <c r="K31" s="556">
        <f t="shared" si="20"/>
        <v>0</v>
      </c>
      <c r="L31" s="556">
        <f t="shared" si="20"/>
        <v>0</v>
      </c>
      <c r="M31" s="556">
        <f t="shared" si="21"/>
        <v>1380</v>
      </c>
      <c r="N31" s="642">
        <f t="shared" si="18"/>
        <v>5.5</v>
      </c>
      <c r="O31" s="643">
        <f t="shared" si="22"/>
        <v>1.6</v>
      </c>
      <c r="P31" s="556">
        <f t="shared" si="22"/>
        <v>0</v>
      </c>
      <c r="Q31" s="643">
        <f t="shared" si="22"/>
        <v>3.9</v>
      </c>
      <c r="R31" s="559"/>
    </row>
    <row r="32" spans="1:18" s="330" customFormat="1" ht="18.75" customHeight="1" x14ac:dyDescent="0.2">
      <c r="A32" s="553">
        <v>10</v>
      </c>
      <c r="B32" s="352" t="s">
        <v>784</v>
      </c>
      <c r="C32" s="345">
        <f t="shared" si="12"/>
        <v>3649.4</v>
      </c>
      <c r="D32" s="345">
        <f t="shared" si="19"/>
        <v>3590</v>
      </c>
      <c r="E32" s="345">
        <f t="shared" si="13"/>
        <v>59.4</v>
      </c>
      <c r="F32" s="345">
        <f t="shared" si="14"/>
        <v>1849</v>
      </c>
      <c r="G32" s="345">
        <f t="shared" ref="G32:H34" si="23">G127+G176</f>
        <v>1795</v>
      </c>
      <c r="H32" s="642">
        <f t="shared" si="23"/>
        <v>54</v>
      </c>
      <c r="I32" s="345">
        <f t="shared" si="16"/>
        <v>1800.4</v>
      </c>
      <c r="J32" s="345">
        <f t="shared" si="17"/>
        <v>1795</v>
      </c>
      <c r="K32" s="556">
        <f t="shared" si="20"/>
        <v>0</v>
      </c>
      <c r="L32" s="556">
        <f t="shared" si="20"/>
        <v>1795</v>
      </c>
      <c r="M32" s="556">
        <f t="shared" si="21"/>
        <v>0</v>
      </c>
      <c r="N32" s="642">
        <f t="shared" si="18"/>
        <v>5.4</v>
      </c>
      <c r="O32" s="643">
        <f t="shared" si="22"/>
        <v>1.6</v>
      </c>
      <c r="P32" s="556">
        <f t="shared" si="22"/>
        <v>0</v>
      </c>
      <c r="Q32" s="643">
        <f t="shared" si="22"/>
        <v>3.8</v>
      </c>
      <c r="R32" s="559"/>
    </row>
    <row r="33" spans="1:18" s="330" customFormat="1" ht="18.75" customHeight="1" x14ac:dyDescent="0.2">
      <c r="A33" s="595">
        <v>11</v>
      </c>
      <c r="B33" s="352" t="s">
        <v>785</v>
      </c>
      <c r="C33" s="345">
        <f t="shared" si="12"/>
        <v>2819.4</v>
      </c>
      <c r="D33" s="345">
        <f t="shared" si="19"/>
        <v>2760</v>
      </c>
      <c r="E33" s="345">
        <f t="shared" si="13"/>
        <v>59.4</v>
      </c>
      <c r="F33" s="345">
        <f t="shared" si="14"/>
        <v>1434</v>
      </c>
      <c r="G33" s="345">
        <f t="shared" si="23"/>
        <v>1380</v>
      </c>
      <c r="H33" s="642">
        <f t="shared" si="23"/>
        <v>54</v>
      </c>
      <c r="I33" s="345">
        <f t="shared" si="16"/>
        <v>1385.4</v>
      </c>
      <c r="J33" s="345">
        <f t="shared" si="17"/>
        <v>1380</v>
      </c>
      <c r="K33" s="556">
        <f t="shared" si="20"/>
        <v>0</v>
      </c>
      <c r="L33" s="556">
        <f t="shared" si="20"/>
        <v>1380</v>
      </c>
      <c r="M33" s="556">
        <f t="shared" si="21"/>
        <v>0</v>
      </c>
      <c r="N33" s="642">
        <f t="shared" si="18"/>
        <v>5.4</v>
      </c>
      <c r="O33" s="643">
        <f t="shared" si="22"/>
        <v>1.6</v>
      </c>
      <c r="P33" s="556">
        <f t="shared" si="22"/>
        <v>0</v>
      </c>
      <c r="Q33" s="643">
        <f t="shared" si="22"/>
        <v>3.8</v>
      </c>
      <c r="R33" s="559"/>
    </row>
    <row r="34" spans="1:18" s="330" customFormat="1" ht="18.75" customHeight="1" x14ac:dyDescent="0.2">
      <c r="A34" s="553">
        <v>12</v>
      </c>
      <c r="B34" s="352" t="s">
        <v>786</v>
      </c>
      <c r="C34" s="345">
        <f t="shared" si="12"/>
        <v>2819.4</v>
      </c>
      <c r="D34" s="345">
        <f t="shared" si="19"/>
        <v>2760</v>
      </c>
      <c r="E34" s="345">
        <f t="shared" si="13"/>
        <v>59.4</v>
      </c>
      <c r="F34" s="345">
        <f t="shared" si="14"/>
        <v>1434</v>
      </c>
      <c r="G34" s="345">
        <f t="shared" si="23"/>
        <v>1380</v>
      </c>
      <c r="H34" s="642">
        <f t="shared" si="23"/>
        <v>54</v>
      </c>
      <c r="I34" s="345">
        <f t="shared" si="16"/>
        <v>1385.4</v>
      </c>
      <c r="J34" s="345">
        <f t="shared" si="17"/>
        <v>1380</v>
      </c>
      <c r="K34" s="556">
        <f t="shared" si="20"/>
        <v>0</v>
      </c>
      <c r="L34" s="556">
        <f t="shared" si="20"/>
        <v>1380</v>
      </c>
      <c r="M34" s="556">
        <f t="shared" si="21"/>
        <v>0</v>
      </c>
      <c r="N34" s="642">
        <f t="shared" si="18"/>
        <v>5.4</v>
      </c>
      <c r="O34" s="643">
        <f t="shared" si="22"/>
        <v>1.6</v>
      </c>
      <c r="P34" s="556">
        <f t="shared" si="22"/>
        <v>0</v>
      </c>
      <c r="Q34" s="643">
        <f t="shared" si="22"/>
        <v>3.8</v>
      </c>
      <c r="R34" s="559"/>
    </row>
    <row r="67" spans="1:31" ht="18" customHeight="1" x14ac:dyDescent="0.2">
      <c r="A67" s="328"/>
      <c r="B67" s="604"/>
      <c r="C67" s="604"/>
      <c r="D67" s="604"/>
      <c r="E67" s="604"/>
      <c r="F67" s="683" t="s">
        <v>742</v>
      </c>
      <c r="G67" s="683"/>
      <c r="H67" s="683"/>
      <c r="I67" s="683"/>
      <c r="J67" s="683"/>
      <c r="K67" s="683"/>
      <c r="L67" s="683"/>
      <c r="M67" s="683"/>
      <c r="N67" s="683"/>
      <c r="O67" s="683"/>
      <c r="P67" s="683"/>
      <c r="Q67" s="683"/>
      <c r="R67" s="683"/>
      <c r="S67" s="327"/>
      <c r="T67" s="327"/>
      <c r="U67" s="327"/>
      <c r="V67" s="327"/>
      <c r="W67" s="327"/>
      <c r="X67" s="327"/>
      <c r="Y67" s="327"/>
      <c r="Z67" s="327"/>
      <c r="AA67" s="327"/>
      <c r="AB67" s="327"/>
      <c r="AC67" s="327"/>
      <c r="AD67" s="327"/>
      <c r="AE67" s="327"/>
    </row>
    <row r="68" spans="1:31" ht="36" customHeight="1" x14ac:dyDescent="0.2">
      <c r="A68" s="679" t="s">
        <v>765</v>
      </c>
      <c r="B68" s="679" t="s">
        <v>743</v>
      </c>
      <c r="C68" s="695" t="s">
        <v>1007</v>
      </c>
      <c r="D68" s="695"/>
      <c r="E68" s="695"/>
      <c r="F68" s="695"/>
      <c r="G68" s="695"/>
      <c r="H68" s="695"/>
      <c r="I68" s="695"/>
      <c r="J68" s="695"/>
      <c r="K68" s="695"/>
      <c r="L68" s="695"/>
      <c r="M68" s="695"/>
      <c r="N68" s="695"/>
      <c r="O68" s="695"/>
      <c r="P68" s="695"/>
      <c r="Q68" s="696"/>
      <c r="R68" s="687" t="s">
        <v>721</v>
      </c>
      <c r="S68" s="327"/>
      <c r="T68" s="327"/>
      <c r="U68" s="327"/>
      <c r="V68" s="327"/>
      <c r="W68" s="327"/>
      <c r="X68" s="327"/>
      <c r="Y68" s="327"/>
      <c r="Z68" s="327"/>
      <c r="AA68" s="327"/>
      <c r="AB68" s="327"/>
      <c r="AC68" s="327"/>
      <c r="AD68" s="327"/>
      <c r="AE68" s="327"/>
    </row>
    <row r="69" spans="1:31" s="330" customFormat="1" ht="24" customHeight="1" x14ac:dyDescent="0.2">
      <c r="A69" s="679"/>
      <c r="B69" s="679"/>
      <c r="C69" s="674" t="s">
        <v>693</v>
      </c>
      <c r="D69" s="675"/>
      <c r="E69" s="676"/>
      <c r="F69" s="690" t="s">
        <v>820</v>
      </c>
      <c r="G69" s="691"/>
      <c r="H69" s="692"/>
      <c r="I69" s="690" t="s">
        <v>821</v>
      </c>
      <c r="J69" s="691"/>
      <c r="K69" s="691"/>
      <c r="L69" s="691"/>
      <c r="M69" s="691"/>
      <c r="N69" s="691"/>
      <c r="O69" s="691"/>
      <c r="P69" s="691"/>
      <c r="Q69" s="692"/>
      <c r="R69" s="688"/>
    </row>
    <row r="70" spans="1:31" s="330" customFormat="1" ht="24" customHeight="1" x14ac:dyDescent="0.2">
      <c r="A70" s="679"/>
      <c r="B70" s="679"/>
      <c r="C70" s="677" t="s">
        <v>693</v>
      </c>
      <c r="D70" s="677" t="s">
        <v>826</v>
      </c>
      <c r="E70" s="677" t="s">
        <v>794</v>
      </c>
      <c r="F70" s="677" t="s">
        <v>693</v>
      </c>
      <c r="G70" s="677" t="s">
        <v>826</v>
      </c>
      <c r="H70" s="677" t="s">
        <v>794</v>
      </c>
      <c r="I70" s="677" t="s">
        <v>693</v>
      </c>
      <c r="J70" s="674" t="s">
        <v>826</v>
      </c>
      <c r="K70" s="675"/>
      <c r="L70" s="675"/>
      <c r="M70" s="676"/>
      <c r="N70" s="690" t="s">
        <v>794</v>
      </c>
      <c r="O70" s="691"/>
      <c r="P70" s="691"/>
      <c r="Q70" s="692"/>
      <c r="R70" s="688"/>
    </row>
    <row r="71" spans="1:31" s="330" customFormat="1" ht="37.5" customHeight="1" x14ac:dyDescent="0.2">
      <c r="A71" s="679"/>
      <c r="B71" s="679"/>
      <c r="C71" s="678"/>
      <c r="D71" s="678"/>
      <c r="E71" s="678"/>
      <c r="F71" s="678"/>
      <c r="G71" s="678"/>
      <c r="H71" s="678"/>
      <c r="I71" s="678"/>
      <c r="J71" s="606" t="s">
        <v>693</v>
      </c>
      <c r="K71" s="606" t="s">
        <v>14</v>
      </c>
      <c r="L71" s="606" t="s">
        <v>976</v>
      </c>
      <c r="M71" s="606" t="s">
        <v>977</v>
      </c>
      <c r="N71" s="606" t="s">
        <v>693</v>
      </c>
      <c r="O71" s="606" t="s">
        <v>14</v>
      </c>
      <c r="P71" s="606" t="s">
        <v>976</v>
      </c>
      <c r="Q71" s="606" t="s">
        <v>977</v>
      </c>
      <c r="R71" s="689"/>
    </row>
    <row r="72" spans="1:31" s="330" customFormat="1" ht="26.25" customHeight="1" x14ac:dyDescent="0.2">
      <c r="A72" s="605"/>
      <c r="B72" s="333" t="s">
        <v>751</v>
      </c>
      <c r="C72" s="334">
        <f t="shared" ref="C72:L72" si="24">C73+C82</f>
        <v>30606.476207386364</v>
      </c>
      <c r="D72" s="334">
        <f t="shared" si="24"/>
        <v>22670.476207386364</v>
      </c>
      <c r="E72" s="334">
        <f t="shared" si="24"/>
        <v>7936</v>
      </c>
      <c r="F72" s="334">
        <f t="shared" si="24"/>
        <v>29402.476207386364</v>
      </c>
      <c r="G72" s="334">
        <f t="shared" si="24"/>
        <v>22526.476207386364</v>
      </c>
      <c r="H72" s="334">
        <f t="shared" si="24"/>
        <v>6876</v>
      </c>
      <c r="I72" s="334">
        <f t="shared" si="24"/>
        <v>1204</v>
      </c>
      <c r="J72" s="334">
        <f t="shared" si="24"/>
        <v>144</v>
      </c>
      <c r="K72" s="334">
        <f t="shared" si="24"/>
        <v>43</v>
      </c>
      <c r="L72" s="334">
        <f t="shared" si="24"/>
        <v>101</v>
      </c>
      <c r="M72" s="334">
        <f t="shared" ref="M72:Q72" si="25">M73+M82</f>
        <v>0</v>
      </c>
      <c r="N72" s="334">
        <f>N73+N82</f>
        <v>1060</v>
      </c>
      <c r="O72" s="334">
        <f>O73+O82</f>
        <v>318</v>
      </c>
      <c r="P72" s="334">
        <f>P73+P82</f>
        <v>742</v>
      </c>
      <c r="Q72" s="334">
        <f t="shared" si="25"/>
        <v>0</v>
      </c>
      <c r="R72" s="559"/>
    </row>
    <row r="73" spans="1:31" s="330" customFormat="1" ht="14.25" customHeight="1" x14ac:dyDescent="0.2">
      <c r="A73" s="605" t="s">
        <v>3</v>
      </c>
      <c r="B73" s="597" t="s">
        <v>964</v>
      </c>
      <c r="C73" s="334">
        <f>D73+E73</f>
        <v>28176.476207386364</v>
      </c>
      <c r="D73" s="334">
        <f>SUM(D74:D81)</f>
        <v>20240.476207386364</v>
      </c>
      <c r="E73" s="334">
        <f>SUM(E74:E81)</f>
        <v>7936</v>
      </c>
      <c r="F73" s="354">
        <f>G73+H73</f>
        <v>26972.476207386364</v>
      </c>
      <c r="G73" s="354">
        <f>SUM(G74:G81)</f>
        <v>20096.476207386364</v>
      </c>
      <c r="H73" s="354">
        <f>SUM(H74:H81)</f>
        <v>6876</v>
      </c>
      <c r="I73" s="354">
        <f>J73+N73</f>
        <v>1204</v>
      </c>
      <c r="J73" s="354">
        <f>SUM(K73:M73)</f>
        <v>144</v>
      </c>
      <c r="K73" s="354">
        <f>SUM(K74:K81)</f>
        <v>43</v>
      </c>
      <c r="L73" s="354">
        <f t="shared" ref="L73:M73" si="26">SUM(L74:L81)</f>
        <v>101</v>
      </c>
      <c r="M73" s="354">
        <f t="shared" si="26"/>
        <v>0</v>
      </c>
      <c r="N73" s="601">
        <f>O73+P73+Q73</f>
        <v>1060</v>
      </c>
      <c r="O73" s="601">
        <f>SUM(O74:O81)</f>
        <v>318</v>
      </c>
      <c r="P73" s="601">
        <f t="shared" ref="P73:Q73" si="27">SUM(P74:P81)</f>
        <v>742</v>
      </c>
      <c r="Q73" s="601">
        <f t="shared" si="27"/>
        <v>0</v>
      </c>
      <c r="R73" s="559"/>
    </row>
    <row r="74" spans="1:31" s="330" customFormat="1" ht="25.5" customHeight="1" x14ac:dyDescent="0.2">
      <c r="A74" s="336">
        <v>1</v>
      </c>
      <c r="B74" s="598" t="s">
        <v>954</v>
      </c>
      <c r="C74" s="338">
        <f>D74+E74</f>
        <v>18300</v>
      </c>
      <c r="D74" s="338">
        <f>G74+J74</f>
        <v>18300</v>
      </c>
      <c r="E74" s="338">
        <f>H74+N74</f>
        <v>0</v>
      </c>
      <c r="F74" s="599">
        <f>G74+H74</f>
        <v>18300</v>
      </c>
      <c r="G74" s="338">
        <f>'PL DTTS 2022'!L12+'PL DTTS 2022'!L15+'PL DTTS 2022'!L47+'PL DTTS 2022'!L46</f>
        <v>18300</v>
      </c>
      <c r="H74" s="599"/>
      <c r="I74" s="599">
        <f>J74+N74</f>
        <v>0</v>
      </c>
      <c r="J74" s="599"/>
      <c r="K74" s="599"/>
      <c r="L74" s="599"/>
      <c r="M74" s="599"/>
      <c r="N74" s="599">
        <f>O74+P74+Q74</f>
        <v>0</v>
      </c>
      <c r="O74" s="599"/>
      <c r="P74" s="599"/>
      <c r="Q74" s="338"/>
      <c r="R74" s="559"/>
    </row>
    <row r="75" spans="1:31" s="330" customFormat="1" ht="14.25" customHeight="1" x14ac:dyDescent="0.2">
      <c r="A75" s="336">
        <v>2</v>
      </c>
      <c r="B75" s="337" t="s">
        <v>883</v>
      </c>
      <c r="C75" s="338">
        <f t="shared" ref="C75:C81" si="28">D75+E75</f>
        <v>5053.476207386364</v>
      </c>
      <c r="D75" s="338">
        <f t="shared" ref="D75:D81" si="29">G75+J75</f>
        <v>1940.4762073863637</v>
      </c>
      <c r="E75" s="338">
        <f t="shared" ref="E75:E81" si="30">H75+N75</f>
        <v>3113</v>
      </c>
      <c r="F75" s="599">
        <f t="shared" ref="F75:F81" si="31">G75+H75</f>
        <v>4864.476207386364</v>
      </c>
      <c r="G75" s="338">
        <f>'PL DTTS 2022'!L13+'PL DTTS 2022'!L106</f>
        <v>1796.4762073863637</v>
      </c>
      <c r="H75" s="338">
        <f>'PL DTTS 2022'!M13+'PL DTTS 2022'!M49+'PL DTTS 2022'!M67+'PL DTTS 2022'!M99+'PL DTTS 2022'!M101+'PL DTTS 2022'!M104+'PL DTTS 2022'!M106+'PL DTTS 2022'!M108</f>
        <v>3068</v>
      </c>
      <c r="I75" s="599">
        <f t="shared" ref="I75:I81" si="32">J75+N75</f>
        <v>189</v>
      </c>
      <c r="J75" s="599">
        <f>K75+L75+M75</f>
        <v>144</v>
      </c>
      <c r="K75" s="599">
        <f>'PL DTTS 2022'!O13</f>
        <v>43</v>
      </c>
      <c r="L75" s="599">
        <f>'PL DTTS 2022'!P13</f>
        <v>101</v>
      </c>
      <c r="M75" s="599"/>
      <c r="N75" s="599">
        <f t="shared" ref="N75:N81" si="33">O75+P75+Q75</f>
        <v>45</v>
      </c>
      <c r="O75" s="599">
        <f>'PL DTTS 2022'!R99+'PL DTTS 2022'!R104</f>
        <v>13</v>
      </c>
      <c r="P75" s="599">
        <f>'PL DTTS 2022'!S99+'PL DTTS 2022'!S104</f>
        <v>32</v>
      </c>
      <c r="Q75" s="338"/>
      <c r="R75" s="559"/>
    </row>
    <row r="76" spans="1:31" s="330" customFormat="1" ht="25.5" x14ac:dyDescent="0.2">
      <c r="A76" s="336">
        <v>3</v>
      </c>
      <c r="B76" s="598" t="s">
        <v>1009</v>
      </c>
      <c r="C76" s="338">
        <f t="shared" si="28"/>
        <v>1338</v>
      </c>
      <c r="D76" s="338">
        <f t="shared" si="29"/>
        <v>0</v>
      </c>
      <c r="E76" s="338">
        <f t="shared" si="30"/>
        <v>1338</v>
      </c>
      <c r="F76" s="599">
        <f t="shared" si="31"/>
        <v>1338</v>
      </c>
      <c r="G76" s="599"/>
      <c r="H76" s="338">
        <f>'PL DTTS 2022'!M41+'PL DTTS 2022'!M43</f>
        <v>1338</v>
      </c>
      <c r="I76" s="599">
        <f t="shared" si="32"/>
        <v>0</v>
      </c>
      <c r="J76" s="599"/>
      <c r="K76" s="599"/>
      <c r="L76" s="599"/>
      <c r="M76" s="599"/>
      <c r="N76" s="599">
        <f t="shared" si="33"/>
        <v>0</v>
      </c>
      <c r="O76" s="599"/>
      <c r="P76" s="599"/>
      <c r="Q76" s="338"/>
      <c r="R76" s="559"/>
    </row>
    <row r="77" spans="1:31" s="330" customFormat="1" ht="14.25" customHeight="1" x14ac:dyDescent="0.2">
      <c r="A77" s="336">
        <v>4</v>
      </c>
      <c r="B77" s="337" t="s">
        <v>957</v>
      </c>
      <c r="C77" s="338">
        <f t="shared" si="28"/>
        <v>357</v>
      </c>
      <c r="D77" s="338">
        <f t="shared" si="29"/>
        <v>0</v>
      </c>
      <c r="E77" s="338">
        <f t="shared" si="30"/>
        <v>357</v>
      </c>
      <c r="F77" s="599">
        <f t="shared" si="31"/>
        <v>300</v>
      </c>
      <c r="G77" s="599"/>
      <c r="H77" s="338">
        <f>'PL DTTS 2022'!M44</f>
        <v>300</v>
      </c>
      <c r="I77" s="599">
        <f t="shared" si="32"/>
        <v>57</v>
      </c>
      <c r="J77" s="599"/>
      <c r="K77" s="599"/>
      <c r="L77" s="599"/>
      <c r="M77" s="599"/>
      <c r="N77" s="599">
        <f t="shared" si="33"/>
        <v>57</v>
      </c>
      <c r="O77" s="599">
        <f>'PL DTTS 2022'!R44</f>
        <v>17</v>
      </c>
      <c r="P77" s="599">
        <f>'PL DTTS 2022'!S44</f>
        <v>40</v>
      </c>
      <c r="Q77" s="338"/>
      <c r="R77" s="559"/>
    </row>
    <row r="78" spans="1:31" s="330" customFormat="1" ht="14.25" customHeight="1" x14ac:dyDescent="0.2">
      <c r="A78" s="336">
        <v>5</v>
      </c>
      <c r="B78" s="337" t="s">
        <v>922</v>
      </c>
      <c r="C78" s="338">
        <f t="shared" si="28"/>
        <v>2001</v>
      </c>
      <c r="D78" s="338">
        <f t="shared" si="29"/>
        <v>0</v>
      </c>
      <c r="E78" s="338">
        <f t="shared" si="30"/>
        <v>2001</v>
      </c>
      <c r="F78" s="599">
        <f t="shared" si="31"/>
        <v>1468</v>
      </c>
      <c r="G78" s="599"/>
      <c r="H78" s="338">
        <f>'PL DTTS 2022'!M65</f>
        <v>1468</v>
      </c>
      <c r="I78" s="599">
        <f t="shared" si="32"/>
        <v>533</v>
      </c>
      <c r="J78" s="599"/>
      <c r="K78" s="599"/>
      <c r="L78" s="599"/>
      <c r="M78" s="599"/>
      <c r="N78" s="599">
        <f t="shared" si="33"/>
        <v>533</v>
      </c>
      <c r="O78" s="599">
        <f>'PL DTTS 2022'!R65</f>
        <v>160</v>
      </c>
      <c r="P78" s="599">
        <f>'PL DTTS 2022'!S65</f>
        <v>373</v>
      </c>
      <c r="Q78" s="338"/>
      <c r="R78" s="559"/>
    </row>
    <row r="79" spans="1:31" s="330" customFormat="1" ht="14.25" customHeight="1" x14ac:dyDescent="0.2">
      <c r="A79" s="336">
        <v>6</v>
      </c>
      <c r="B79" s="337" t="s">
        <v>981</v>
      </c>
      <c r="C79" s="338">
        <f t="shared" si="28"/>
        <v>351</v>
      </c>
      <c r="D79" s="338">
        <f t="shared" si="29"/>
        <v>0</v>
      </c>
      <c r="E79" s="338">
        <f t="shared" si="30"/>
        <v>351</v>
      </c>
      <c r="F79" s="599">
        <f t="shared" si="31"/>
        <v>118</v>
      </c>
      <c r="G79" s="599"/>
      <c r="H79" s="338">
        <f>'PL DTTS 2022'!M69</f>
        <v>118</v>
      </c>
      <c r="I79" s="599">
        <f t="shared" si="32"/>
        <v>233</v>
      </c>
      <c r="J79" s="599"/>
      <c r="K79" s="599"/>
      <c r="L79" s="599"/>
      <c r="M79" s="599"/>
      <c r="N79" s="599">
        <f t="shared" si="33"/>
        <v>233</v>
      </c>
      <c r="O79" s="599">
        <f>'PL DTTS 2022'!R69</f>
        <v>70</v>
      </c>
      <c r="P79" s="599">
        <f>'PL DTTS 2022'!S69</f>
        <v>163</v>
      </c>
      <c r="Q79" s="338"/>
      <c r="R79" s="559"/>
    </row>
    <row r="80" spans="1:31" s="330" customFormat="1" ht="14.25" customHeight="1" x14ac:dyDescent="0.2">
      <c r="A80" s="336">
        <v>7</v>
      </c>
      <c r="B80" s="337" t="s">
        <v>1010</v>
      </c>
      <c r="C80" s="338">
        <f t="shared" si="28"/>
        <v>335</v>
      </c>
      <c r="D80" s="338">
        <f t="shared" si="29"/>
        <v>0</v>
      </c>
      <c r="E80" s="338">
        <f t="shared" si="30"/>
        <v>335</v>
      </c>
      <c r="F80" s="599">
        <f t="shared" si="31"/>
        <v>143</v>
      </c>
      <c r="G80" s="599"/>
      <c r="H80" s="338">
        <f>'PL DTTS 2022'!M71</f>
        <v>143</v>
      </c>
      <c r="I80" s="599">
        <f t="shared" si="32"/>
        <v>192</v>
      </c>
      <c r="J80" s="599"/>
      <c r="K80" s="599"/>
      <c r="L80" s="599"/>
      <c r="M80" s="599"/>
      <c r="N80" s="599">
        <f t="shared" si="33"/>
        <v>192</v>
      </c>
      <c r="O80" s="599">
        <f>'PL DTTS 2022'!R71</f>
        <v>58</v>
      </c>
      <c r="P80" s="599">
        <f>'PL DTTS 2022'!S71</f>
        <v>134</v>
      </c>
      <c r="Q80" s="338"/>
      <c r="R80" s="559"/>
    </row>
    <row r="81" spans="1:18" s="330" customFormat="1" ht="14.25" customHeight="1" x14ac:dyDescent="0.2">
      <c r="A81" s="336">
        <v>8</v>
      </c>
      <c r="B81" s="337" t="s">
        <v>1011</v>
      </c>
      <c r="C81" s="338">
        <f t="shared" si="28"/>
        <v>441</v>
      </c>
      <c r="D81" s="338">
        <f t="shared" si="29"/>
        <v>0</v>
      </c>
      <c r="E81" s="338">
        <f t="shared" si="30"/>
        <v>441</v>
      </c>
      <c r="F81" s="599">
        <f t="shared" si="31"/>
        <v>441</v>
      </c>
      <c r="G81" s="599"/>
      <c r="H81" s="338">
        <f>'PL DTTS 2022'!M73</f>
        <v>441</v>
      </c>
      <c r="I81" s="599">
        <f t="shared" si="32"/>
        <v>0</v>
      </c>
      <c r="J81" s="599"/>
      <c r="K81" s="599"/>
      <c r="L81" s="599"/>
      <c r="M81" s="599"/>
      <c r="N81" s="599">
        <f t="shared" si="33"/>
        <v>0</v>
      </c>
      <c r="O81" s="599"/>
      <c r="P81" s="599"/>
      <c r="Q81" s="338"/>
      <c r="R81" s="559"/>
    </row>
    <row r="82" spans="1:18" s="343" customFormat="1" ht="25.5" x14ac:dyDescent="0.2">
      <c r="A82" s="607" t="s">
        <v>5</v>
      </c>
      <c r="B82" s="614" t="s">
        <v>997</v>
      </c>
      <c r="C82" s="341">
        <f>D82+E82</f>
        <v>2430</v>
      </c>
      <c r="D82" s="341">
        <f>D89</f>
        <v>2430</v>
      </c>
      <c r="E82" s="341">
        <f>E89</f>
        <v>0</v>
      </c>
      <c r="F82" s="341">
        <f>G82+H82</f>
        <v>2430</v>
      </c>
      <c r="G82" s="341">
        <f>G89</f>
        <v>2430</v>
      </c>
      <c r="H82" s="341"/>
      <c r="I82" s="341"/>
      <c r="J82" s="341"/>
      <c r="K82" s="341"/>
      <c r="L82" s="341"/>
      <c r="M82" s="341"/>
      <c r="N82" s="341"/>
      <c r="O82" s="341"/>
      <c r="P82" s="341"/>
      <c r="Q82" s="341">
        <f>SUM(Q84:Q92)</f>
        <v>0</v>
      </c>
      <c r="R82" s="560"/>
    </row>
    <row r="83" spans="1:18" s="330" customFormat="1" ht="14.25" hidden="1" customHeight="1" x14ac:dyDescent="0.2">
      <c r="A83" s="595">
        <v>1</v>
      </c>
      <c r="B83" s="596" t="s">
        <v>874</v>
      </c>
      <c r="C83" s="345"/>
      <c r="D83" s="345"/>
      <c r="E83" s="345"/>
      <c r="F83" s="345"/>
      <c r="G83" s="345"/>
      <c r="H83" s="345"/>
      <c r="I83" s="345"/>
      <c r="J83" s="345"/>
      <c r="K83" s="345"/>
      <c r="L83" s="345"/>
      <c r="M83" s="345"/>
      <c r="N83" s="345"/>
      <c r="O83" s="345"/>
      <c r="P83" s="345"/>
      <c r="Q83" s="345"/>
      <c r="R83" s="559"/>
    </row>
    <row r="84" spans="1:18" s="330" customFormat="1" ht="14.25" hidden="1" customHeight="1" x14ac:dyDescent="0.2">
      <c r="A84" s="595">
        <v>2</v>
      </c>
      <c r="B84" s="349" t="s">
        <v>777</v>
      </c>
      <c r="C84" s="345"/>
      <c r="D84" s="345"/>
      <c r="E84" s="345"/>
      <c r="F84" s="345"/>
      <c r="G84" s="345"/>
      <c r="H84" s="345"/>
      <c r="I84" s="345"/>
      <c r="J84" s="345"/>
      <c r="K84" s="345"/>
      <c r="L84" s="345"/>
      <c r="M84" s="345"/>
      <c r="N84" s="345"/>
      <c r="O84" s="345"/>
      <c r="P84" s="345"/>
      <c r="Q84" s="345"/>
      <c r="R84" s="559"/>
    </row>
    <row r="85" spans="1:18" s="557" customFormat="1" ht="14.25" hidden="1" customHeight="1" x14ac:dyDescent="0.2">
      <c r="A85" s="595">
        <v>3</v>
      </c>
      <c r="B85" s="554" t="s">
        <v>778</v>
      </c>
      <c r="C85" s="345"/>
      <c r="D85" s="345"/>
      <c r="E85" s="345"/>
      <c r="F85" s="556"/>
      <c r="G85" s="556"/>
      <c r="H85" s="556"/>
      <c r="I85" s="556"/>
      <c r="J85" s="556"/>
      <c r="K85" s="556"/>
      <c r="L85" s="556"/>
      <c r="M85" s="556"/>
      <c r="N85" s="556"/>
      <c r="O85" s="556"/>
      <c r="P85" s="556"/>
      <c r="Q85" s="556"/>
      <c r="R85" s="561"/>
    </row>
    <row r="86" spans="1:18" s="330" customFormat="1" ht="14.25" hidden="1" customHeight="1" x14ac:dyDescent="0.2">
      <c r="A86" s="595">
        <v>4</v>
      </c>
      <c r="B86" s="351" t="s">
        <v>780</v>
      </c>
      <c r="C86" s="345"/>
      <c r="D86" s="345"/>
      <c r="E86" s="345"/>
      <c r="F86" s="345"/>
      <c r="G86" s="345"/>
      <c r="H86" s="345"/>
      <c r="I86" s="345"/>
      <c r="J86" s="345"/>
      <c r="K86" s="345"/>
      <c r="L86" s="345"/>
      <c r="M86" s="345"/>
      <c r="N86" s="345"/>
      <c r="O86" s="345"/>
      <c r="P86" s="345"/>
      <c r="Q86" s="345"/>
      <c r="R86" s="559"/>
    </row>
    <row r="87" spans="1:18" s="557" customFormat="1" ht="14.25" hidden="1" customHeight="1" x14ac:dyDescent="0.2">
      <c r="A87" s="595">
        <v>5</v>
      </c>
      <c r="B87" s="554" t="s">
        <v>781</v>
      </c>
      <c r="C87" s="345"/>
      <c r="D87" s="345"/>
      <c r="E87" s="345"/>
      <c r="F87" s="556"/>
      <c r="G87" s="556"/>
      <c r="H87" s="556"/>
      <c r="I87" s="556"/>
      <c r="J87" s="556"/>
      <c r="K87" s="556"/>
      <c r="L87" s="556"/>
      <c r="M87" s="556"/>
      <c r="N87" s="556"/>
      <c r="O87" s="556"/>
      <c r="P87" s="556"/>
      <c r="Q87" s="556"/>
      <c r="R87" s="561"/>
    </row>
    <row r="88" spans="1:18" s="557" customFormat="1" ht="14.25" hidden="1" customHeight="1" x14ac:dyDescent="0.2">
      <c r="A88" s="595">
        <v>6</v>
      </c>
      <c r="B88" s="561" t="s">
        <v>782</v>
      </c>
      <c r="C88" s="345"/>
      <c r="D88" s="345"/>
      <c r="E88" s="345"/>
      <c r="F88" s="556"/>
      <c r="G88" s="556"/>
      <c r="H88" s="556"/>
      <c r="I88" s="556"/>
      <c r="J88" s="556"/>
      <c r="K88" s="556"/>
      <c r="L88" s="556"/>
      <c r="M88" s="556"/>
      <c r="N88" s="556"/>
      <c r="O88" s="556"/>
      <c r="P88" s="556"/>
      <c r="Q88" s="556"/>
      <c r="R88" s="561"/>
    </row>
    <row r="89" spans="1:18" s="330" customFormat="1" ht="14.25" customHeight="1" x14ac:dyDescent="0.2">
      <c r="A89" s="595">
        <v>7</v>
      </c>
      <c r="B89" s="352" t="s">
        <v>783</v>
      </c>
      <c r="C89" s="345">
        <f>D89+E89</f>
        <v>2430</v>
      </c>
      <c r="D89" s="345">
        <f>G89</f>
        <v>2430</v>
      </c>
      <c r="E89" s="345"/>
      <c r="F89" s="345">
        <f>G89+H89</f>
        <v>2430</v>
      </c>
      <c r="G89" s="345">
        <f>'PL DTTS 2022'!L48</f>
        <v>2430</v>
      </c>
      <c r="H89" s="345"/>
      <c r="I89" s="345"/>
      <c r="J89" s="345"/>
      <c r="K89" s="345"/>
      <c r="L89" s="345"/>
      <c r="M89" s="345"/>
      <c r="N89" s="345"/>
      <c r="O89" s="345"/>
      <c r="P89" s="345"/>
      <c r="Q89" s="345"/>
      <c r="R89" s="559"/>
    </row>
    <row r="90" spans="1:18" s="330" customFormat="1" ht="14.25" hidden="1" customHeight="1" x14ac:dyDescent="0.2">
      <c r="A90" s="595">
        <v>8</v>
      </c>
      <c r="B90" s="352" t="s">
        <v>784</v>
      </c>
      <c r="C90" s="345"/>
      <c r="D90" s="345"/>
      <c r="E90" s="345"/>
      <c r="F90" s="345"/>
      <c r="G90" s="345"/>
      <c r="H90" s="345"/>
      <c r="I90" s="345"/>
      <c r="J90" s="345"/>
      <c r="K90" s="345"/>
      <c r="L90" s="345"/>
      <c r="M90" s="345"/>
      <c r="N90" s="345"/>
      <c r="O90" s="345"/>
      <c r="P90" s="345"/>
      <c r="Q90" s="345"/>
      <c r="R90" s="559"/>
    </row>
    <row r="91" spans="1:18" s="330" customFormat="1" ht="14.25" hidden="1" customHeight="1" x14ac:dyDescent="0.2">
      <c r="A91" s="595">
        <v>9</v>
      </c>
      <c r="B91" s="352" t="s">
        <v>785</v>
      </c>
      <c r="C91" s="345"/>
      <c r="D91" s="345"/>
      <c r="E91" s="345"/>
      <c r="F91" s="345"/>
      <c r="G91" s="345"/>
      <c r="H91" s="345"/>
      <c r="I91" s="345"/>
      <c r="J91" s="345"/>
      <c r="K91" s="345"/>
      <c r="L91" s="345"/>
      <c r="M91" s="345"/>
      <c r="N91" s="345"/>
      <c r="O91" s="345"/>
      <c r="P91" s="345"/>
      <c r="Q91" s="345"/>
      <c r="R91" s="559"/>
    </row>
    <row r="92" spans="1:18" s="330" customFormat="1" ht="14.25" hidden="1" customHeight="1" x14ac:dyDescent="0.2">
      <c r="A92" s="595">
        <v>10</v>
      </c>
      <c r="B92" s="352" t="s">
        <v>786</v>
      </c>
      <c r="C92" s="345"/>
      <c r="D92" s="345"/>
      <c r="E92" s="345"/>
      <c r="F92" s="345"/>
      <c r="G92" s="345"/>
      <c r="H92" s="345"/>
      <c r="I92" s="345"/>
      <c r="J92" s="345"/>
      <c r="K92" s="345"/>
      <c r="L92" s="345"/>
      <c r="M92" s="345"/>
      <c r="N92" s="345"/>
      <c r="O92" s="345"/>
      <c r="P92" s="345"/>
      <c r="Q92" s="345"/>
      <c r="R92" s="559"/>
    </row>
    <row r="107" spans="1:31" ht="18" customHeight="1" x14ac:dyDescent="0.2">
      <c r="A107" s="328"/>
      <c r="B107" s="604"/>
      <c r="C107" s="604"/>
      <c r="D107" s="604"/>
      <c r="E107" s="604"/>
      <c r="F107" s="683" t="s">
        <v>742</v>
      </c>
      <c r="G107" s="683"/>
      <c r="H107" s="683"/>
      <c r="I107" s="683"/>
      <c r="J107" s="683"/>
      <c r="K107" s="683"/>
      <c r="L107" s="683"/>
      <c r="M107" s="683"/>
      <c r="N107" s="683"/>
      <c r="O107" s="683"/>
      <c r="P107" s="683"/>
      <c r="Q107" s="683"/>
      <c r="R107" s="683"/>
      <c r="S107" s="327"/>
      <c r="T107" s="327"/>
      <c r="U107" s="327"/>
      <c r="V107" s="327"/>
      <c r="W107" s="327"/>
      <c r="X107" s="327"/>
      <c r="Y107" s="327"/>
      <c r="Z107" s="327"/>
      <c r="AA107" s="327"/>
      <c r="AB107" s="327"/>
      <c r="AC107" s="327"/>
      <c r="AD107" s="327"/>
      <c r="AE107" s="327"/>
    </row>
    <row r="108" spans="1:31" ht="12.75" x14ac:dyDescent="0.2">
      <c r="A108" s="679" t="s">
        <v>765</v>
      </c>
      <c r="B108" s="679" t="s">
        <v>743</v>
      </c>
      <c r="C108" s="695" t="s">
        <v>666</v>
      </c>
      <c r="D108" s="695"/>
      <c r="E108" s="695"/>
      <c r="F108" s="695"/>
      <c r="G108" s="695"/>
      <c r="H108" s="695"/>
      <c r="I108" s="695"/>
      <c r="J108" s="695"/>
      <c r="K108" s="695"/>
      <c r="L108" s="695"/>
      <c r="M108" s="695"/>
      <c r="N108" s="695"/>
      <c r="O108" s="695"/>
      <c r="P108" s="695"/>
      <c r="Q108" s="696"/>
      <c r="R108" s="687" t="s">
        <v>721</v>
      </c>
      <c r="S108" s="327"/>
      <c r="T108" s="327"/>
      <c r="U108" s="327"/>
      <c r="V108" s="327"/>
      <c r="W108" s="327"/>
      <c r="X108" s="327"/>
      <c r="Y108" s="327"/>
      <c r="Z108" s="327"/>
      <c r="AA108" s="327"/>
      <c r="AB108" s="327"/>
      <c r="AC108" s="327"/>
      <c r="AD108" s="327"/>
      <c r="AE108" s="327"/>
    </row>
    <row r="109" spans="1:31" s="330" customFormat="1" ht="24" customHeight="1" x14ac:dyDescent="0.2">
      <c r="A109" s="679"/>
      <c r="B109" s="679"/>
      <c r="C109" s="694" t="s">
        <v>719</v>
      </c>
      <c r="D109" s="695"/>
      <c r="E109" s="696"/>
      <c r="F109" s="690" t="s">
        <v>820</v>
      </c>
      <c r="G109" s="691"/>
      <c r="H109" s="692"/>
      <c r="I109" s="690" t="s">
        <v>980</v>
      </c>
      <c r="J109" s="691"/>
      <c r="K109" s="691"/>
      <c r="L109" s="691"/>
      <c r="M109" s="691"/>
      <c r="N109" s="691"/>
      <c r="O109" s="691"/>
      <c r="P109" s="691"/>
      <c r="Q109" s="692"/>
      <c r="R109" s="688"/>
    </row>
    <row r="110" spans="1:31" s="330" customFormat="1" ht="24" customHeight="1" x14ac:dyDescent="0.2">
      <c r="A110" s="679"/>
      <c r="B110" s="679"/>
      <c r="C110" s="677" t="s">
        <v>693</v>
      </c>
      <c r="D110" s="677" t="s">
        <v>826</v>
      </c>
      <c r="E110" s="677" t="s">
        <v>794</v>
      </c>
      <c r="F110" s="677" t="s">
        <v>693</v>
      </c>
      <c r="G110" s="677" t="s">
        <v>826</v>
      </c>
      <c r="H110" s="677" t="s">
        <v>794</v>
      </c>
      <c r="I110" s="677" t="s">
        <v>693</v>
      </c>
      <c r="J110" s="694" t="s">
        <v>826</v>
      </c>
      <c r="K110" s="695"/>
      <c r="L110" s="695"/>
      <c r="M110" s="696"/>
      <c r="N110" s="690" t="s">
        <v>794</v>
      </c>
      <c r="O110" s="691"/>
      <c r="P110" s="691"/>
      <c r="Q110" s="692"/>
      <c r="R110" s="688"/>
    </row>
    <row r="111" spans="1:31" s="330" customFormat="1" ht="37.5" customHeight="1" x14ac:dyDescent="0.2">
      <c r="A111" s="679"/>
      <c r="B111" s="679"/>
      <c r="C111" s="678"/>
      <c r="D111" s="678"/>
      <c r="E111" s="678"/>
      <c r="F111" s="678"/>
      <c r="G111" s="678"/>
      <c r="H111" s="678"/>
      <c r="I111" s="678"/>
      <c r="J111" s="606" t="s">
        <v>693</v>
      </c>
      <c r="K111" s="606" t="s">
        <v>14</v>
      </c>
      <c r="L111" s="606" t="s">
        <v>976</v>
      </c>
      <c r="M111" s="606" t="s">
        <v>977</v>
      </c>
      <c r="N111" s="606" t="s">
        <v>693</v>
      </c>
      <c r="O111" s="606" t="s">
        <v>14</v>
      </c>
      <c r="P111" s="606" t="s">
        <v>976</v>
      </c>
      <c r="Q111" s="606" t="s">
        <v>977</v>
      </c>
      <c r="R111" s="689"/>
    </row>
    <row r="112" spans="1:31" s="330" customFormat="1" ht="26.25" customHeight="1" x14ac:dyDescent="0.2">
      <c r="A112" s="605"/>
      <c r="B112" s="333" t="s">
        <v>801</v>
      </c>
      <c r="C112" s="600">
        <f>D112+E112</f>
        <v>6887.7179782934008</v>
      </c>
      <c r="D112" s="600">
        <f>D113+D117</f>
        <v>2281.9475542461651</v>
      </c>
      <c r="E112" s="600">
        <f>E113+E117</f>
        <v>4605.7704240472358</v>
      </c>
      <c r="F112" s="600">
        <f t="shared" ref="F112:F118" si="34">G112+H112</f>
        <v>6260.8179782934012</v>
      </c>
      <c r="G112" s="600">
        <f>G113+G117</f>
        <v>2074.9475542461651</v>
      </c>
      <c r="H112" s="600">
        <f>H113+H117</f>
        <v>4185.8704240472362</v>
      </c>
      <c r="I112" s="600">
        <f>J112+N112</f>
        <v>564</v>
      </c>
      <c r="J112" s="600">
        <f>J113+J117</f>
        <v>207</v>
      </c>
      <c r="K112" s="600">
        <f t="shared" ref="K112:M112" si="35">K113+K117</f>
        <v>62</v>
      </c>
      <c r="L112" s="600">
        <f t="shared" si="35"/>
        <v>145</v>
      </c>
      <c r="M112" s="600">
        <f t="shared" si="35"/>
        <v>0</v>
      </c>
      <c r="N112" s="600">
        <f t="shared" ref="N112" si="36">N113</f>
        <v>357</v>
      </c>
      <c r="O112" s="600">
        <f>O113+O117</f>
        <v>125.9</v>
      </c>
      <c r="P112" s="600">
        <f t="shared" ref="P112:Q112" si="37">P113+P117</f>
        <v>250</v>
      </c>
      <c r="Q112" s="600">
        <f t="shared" si="37"/>
        <v>43.999999999999993</v>
      </c>
      <c r="R112" s="559"/>
    </row>
    <row r="113" spans="1:31" s="330" customFormat="1" ht="12.75" x14ac:dyDescent="0.2">
      <c r="A113" s="605" t="s">
        <v>3</v>
      </c>
      <c r="B113" s="597" t="s">
        <v>983</v>
      </c>
      <c r="C113" s="600">
        <f>D113+E113</f>
        <v>6195.8179782934003</v>
      </c>
      <c r="D113" s="600">
        <f>SUM(D114:D116)</f>
        <v>2281.9475542461651</v>
      </c>
      <c r="E113" s="600">
        <f>SUM(E114:E116)</f>
        <v>3913.8704240472357</v>
      </c>
      <c r="F113" s="601">
        <f t="shared" si="34"/>
        <v>5631.8179782934003</v>
      </c>
      <c r="G113" s="601">
        <f>SUM(G114:G116)</f>
        <v>2074.9475542461651</v>
      </c>
      <c r="H113" s="601">
        <f>SUM(H114:H116)</f>
        <v>3556.8704240472357</v>
      </c>
      <c r="I113" s="601">
        <f>J113+N113</f>
        <v>564</v>
      </c>
      <c r="J113" s="601">
        <f>K113+L113+M113</f>
        <v>207</v>
      </c>
      <c r="K113" s="601">
        <f>SUM(K114:K116)</f>
        <v>62</v>
      </c>
      <c r="L113" s="601">
        <f t="shared" ref="L113:M113" si="38">SUM(L114:L116)</f>
        <v>145</v>
      </c>
      <c r="M113" s="601">
        <f t="shared" si="38"/>
        <v>0</v>
      </c>
      <c r="N113" s="601">
        <f>SUM(O113:Q113)</f>
        <v>357</v>
      </c>
      <c r="O113" s="601">
        <f>SUM(O114:O116)</f>
        <v>107</v>
      </c>
      <c r="P113" s="601">
        <f t="shared" ref="P113:Q113" si="39">SUM(P114:P116)</f>
        <v>250</v>
      </c>
      <c r="Q113" s="601">
        <f t="shared" si="39"/>
        <v>0</v>
      </c>
      <c r="R113" s="559"/>
    </row>
    <row r="114" spans="1:31" s="330" customFormat="1" ht="25.5" x14ac:dyDescent="0.2">
      <c r="A114" s="336">
        <v>1</v>
      </c>
      <c r="B114" s="337" t="s">
        <v>982</v>
      </c>
      <c r="C114" s="602">
        <f>D114+E114</f>
        <v>2792.8179782934008</v>
      </c>
      <c r="D114" s="602">
        <f>G114+J114</f>
        <v>2281.9475542461651</v>
      </c>
      <c r="E114" s="602">
        <f>H114+N114</f>
        <v>510.87042404723559</v>
      </c>
      <c r="F114" s="603">
        <f t="shared" si="34"/>
        <v>2538.8179782934008</v>
      </c>
      <c r="G114" s="603">
        <f>'PL GNBV 2022'!AW28+'PL GNBV 2022'!AW31</f>
        <v>2074.9475542461651</v>
      </c>
      <c r="H114" s="603">
        <f>'PL GNBV 2022'!AX31+'PL GNBV 2022'!AX42</f>
        <v>463.87042404723559</v>
      </c>
      <c r="I114" s="603">
        <f>J114+N114</f>
        <v>254</v>
      </c>
      <c r="J114" s="603">
        <f>K114+L114+M114</f>
        <v>207</v>
      </c>
      <c r="K114" s="603">
        <f>'PL GNBV 2022'!AZ28+'PL GNBV 2022'!AZ31</f>
        <v>62</v>
      </c>
      <c r="L114" s="603">
        <f>'PL GNBV 2022'!BA28+'PL GNBV 2022'!BA31</f>
        <v>145</v>
      </c>
      <c r="M114" s="603"/>
      <c r="N114" s="603">
        <f>O114+P114+Q114</f>
        <v>47</v>
      </c>
      <c r="O114" s="603">
        <f>'PL GNBV 2022'!BC31+'PL GNBV 2022'!BC42</f>
        <v>14</v>
      </c>
      <c r="P114" s="603">
        <f>'PL GNBV 2022'!BD28+'PL GNBV 2022'!BD31+'PL GNBV 2022'!BD42</f>
        <v>33</v>
      </c>
      <c r="Q114" s="602"/>
      <c r="R114" s="559"/>
    </row>
    <row r="115" spans="1:31" s="563" customFormat="1" ht="25.5" x14ac:dyDescent="0.2">
      <c r="A115" s="641">
        <v>2</v>
      </c>
      <c r="B115" s="640" t="s">
        <v>923</v>
      </c>
      <c r="C115" s="602">
        <f t="shared" ref="C115:C116" si="40">D115+E115</f>
        <v>1595</v>
      </c>
      <c r="D115" s="602">
        <f t="shared" ref="D115:D116" si="41">G115+J115</f>
        <v>0</v>
      </c>
      <c r="E115" s="602">
        <f t="shared" ref="E115:E116" si="42">H115+N115</f>
        <v>1595</v>
      </c>
      <c r="F115" s="603">
        <f t="shared" si="34"/>
        <v>1450</v>
      </c>
      <c r="G115" s="638"/>
      <c r="H115" s="638">
        <f>'PL GNBV 2022'!AX11</f>
        <v>1450</v>
      </c>
      <c r="I115" s="603">
        <f t="shared" ref="I115:I116" si="43">J115+N115</f>
        <v>145</v>
      </c>
      <c r="J115" s="644"/>
      <c r="K115" s="638"/>
      <c r="L115" s="638"/>
      <c r="M115" s="638"/>
      <c r="N115" s="603">
        <f t="shared" ref="N115:N116" si="44">O115+P115+Q115</f>
        <v>145</v>
      </c>
      <c r="O115" s="638">
        <f>'PL GNBV 2022'!BC11</f>
        <v>44</v>
      </c>
      <c r="P115" s="638">
        <f>'PL GNBV 2022'!BD11</f>
        <v>101</v>
      </c>
      <c r="Q115" s="638"/>
      <c r="R115" s="639"/>
      <c r="S115" s="564"/>
      <c r="T115" s="564"/>
      <c r="U115" s="564"/>
      <c r="V115" s="564"/>
      <c r="W115" s="564"/>
      <c r="X115" s="564"/>
      <c r="Y115" s="564"/>
      <c r="Z115" s="564"/>
      <c r="AA115" s="564"/>
      <c r="AB115" s="564"/>
      <c r="AC115" s="564"/>
      <c r="AD115" s="564"/>
      <c r="AE115" s="564"/>
    </row>
    <row r="116" spans="1:31" s="563" customFormat="1" ht="12.75" x14ac:dyDescent="0.2">
      <c r="A116" s="641">
        <v>3</v>
      </c>
      <c r="B116" s="638" t="s">
        <v>922</v>
      </c>
      <c r="C116" s="602">
        <f t="shared" si="40"/>
        <v>1808</v>
      </c>
      <c r="D116" s="602">
        <f t="shared" si="41"/>
        <v>0</v>
      </c>
      <c r="E116" s="602">
        <f t="shared" si="42"/>
        <v>1808</v>
      </c>
      <c r="F116" s="603">
        <f t="shared" si="34"/>
        <v>1643</v>
      </c>
      <c r="G116" s="638"/>
      <c r="H116" s="638">
        <f>'PL GNBV 2022'!AX29</f>
        <v>1643</v>
      </c>
      <c r="I116" s="603">
        <f t="shared" si="43"/>
        <v>165</v>
      </c>
      <c r="J116" s="638"/>
      <c r="K116" s="638"/>
      <c r="L116" s="638"/>
      <c r="M116" s="638"/>
      <c r="N116" s="603">
        <f t="shared" si="44"/>
        <v>165</v>
      </c>
      <c r="O116" s="638">
        <f>'PL GNBV 2022'!BC29</f>
        <v>49</v>
      </c>
      <c r="P116" s="638">
        <f>'PL GNBV 2022'!BD29</f>
        <v>116</v>
      </c>
      <c r="Q116" s="638"/>
      <c r="R116" s="639"/>
      <c r="S116" s="564"/>
      <c r="T116" s="564"/>
      <c r="U116" s="564"/>
      <c r="V116" s="564"/>
      <c r="W116" s="564"/>
      <c r="X116" s="564"/>
      <c r="Y116" s="564"/>
      <c r="Z116" s="564"/>
      <c r="AA116" s="564"/>
      <c r="AB116" s="564"/>
      <c r="AC116" s="564"/>
      <c r="AD116" s="564"/>
      <c r="AE116" s="564"/>
    </row>
    <row r="117" spans="1:31" s="343" customFormat="1" ht="18.75" customHeight="1" x14ac:dyDescent="0.2">
      <c r="A117" s="607" t="s">
        <v>5</v>
      </c>
      <c r="B117" s="340" t="s">
        <v>774</v>
      </c>
      <c r="C117" s="341">
        <f>D117+E117</f>
        <v>691.89999999999986</v>
      </c>
      <c r="D117" s="341">
        <f>SUM(D118:D129)</f>
        <v>0</v>
      </c>
      <c r="E117" s="341">
        <f>SUM(E118:E129)</f>
        <v>691.89999999999986</v>
      </c>
      <c r="F117" s="341">
        <f t="shared" si="34"/>
        <v>629</v>
      </c>
      <c r="G117" s="341">
        <f>SUM(G118:G129)</f>
        <v>0</v>
      </c>
      <c r="H117" s="341">
        <f>SUM(H118:H129)</f>
        <v>629</v>
      </c>
      <c r="I117" s="341">
        <f>J117+N117</f>
        <v>62.899999999999991</v>
      </c>
      <c r="J117" s="341"/>
      <c r="K117" s="341"/>
      <c r="L117" s="341"/>
      <c r="M117" s="341"/>
      <c r="N117" s="341">
        <f>O117+P117+Q117</f>
        <v>62.899999999999991</v>
      </c>
      <c r="O117" s="341">
        <f>SUM(O118:O129)</f>
        <v>18.899999999999999</v>
      </c>
      <c r="P117" s="341">
        <f t="shared" ref="P117:Q117" si="45">SUM(P118:P129)</f>
        <v>0</v>
      </c>
      <c r="Q117" s="341">
        <f t="shared" si="45"/>
        <v>43.999999999999993</v>
      </c>
      <c r="R117" s="560"/>
    </row>
    <row r="118" spans="1:31" s="330" customFormat="1" ht="18.75" customHeight="1" x14ac:dyDescent="0.2">
      <c r="A118" s="595">
        <v>1</v>
      </c>
      <c r="B118" s="344" t="s">
        <v>775</v>
      </c>
      <c r="C118" s="345">
        <f>D118+E118</f>
        <v>52</v>
      </c>
      <c r="D118" s="345">
        <f>G118+J118</f>
        <v>0</v>
      </c>
      <c r="E118" s="345">
        <f>H118+N118</f>
        <v>52</v>
      </c>
      <c r="F118" s="642">
        <f t="shared" si="34"/>
        <v>47.3</v>
      </c>
      <c r="G118" s="345"/>
      <c r="H118" s="642">
        <f>'PL GNBV 2022'!AX14</f>
        <v>47.3</v>
      </c>
      <c r="I118" s="642">
        <f>J118+N118</f>
        <v>4.6999999999999993</v>
      </c>
      <c r="J118" s="345"/>
      <c r="K118" s="345"/>
      <c r="L118" s="345"/>
      <c r="M118" s="345"/>
      <c r="N118" s="642">
        <f>O118+P118+Q118</f>
        <v>4.6999999999999993</v>
      </c>
      <c r="O118" s="642">
        <f>'PL GNBV 2022'!BC14</f>
        <v>1.4</v>
      </c>
      <c r="P118" s="345"/>
      <c r="Q118" s="642">
        <f>'PL GNBV 2022'!BE14</f>
        <v>3.3</v>
      </c>
      <c r="R118" s="559"/>
    </row>
    <row r="119" spans="1:31" s="557" customFormat="1" ht="18.75" customHeight="1" x14ac:dyDescent="0.2">
      <c r="A119" s="553">
        <v>2</v>
      </c>
      <c r="B119" s="349" t="s">
        <v>776</v>
      </c>
      <c r="C119" s="345">
        <f t="shared" ref="C119:C129" si="46">D119+E119</f>
        <v>54.5</v>
      </c>
      <c r="D119" s="345">
        <f t="shared" ref="D119:D129" si="47">G119+J119</f>
        <v>0</v>
      </c>
      <c r="E119" s="345">
        <f t="shared" ref="E119:E129" si="48">H119+N119</f>
        <v>54.5</v>
      </c>
      <c r="F119" s="642">
        <f t="shared" ref="F119:F129" si="49">G119+H119</f>
        <v>49.5</v>
      </c>
      <c r="G119" s="556"/>
      <c r="H119" s="643">
        <f>'PL GNBV 2022'!AX15</f>
        <v>49.5</v>
      </c>
      <c r="I119" s="642">
        <f t="shared" ref="I119:I129" si="50">J119+N119</f>
        <v>5</v>
      </c>
      <c r="J119" s="556"/>
      <c r="K119" s="556"/>
      <c r="L119" s="556"/>
      <c r="M119" s="556"/>
      <c r="N119" s="642">
        <f t="shared" ref="N119:N129" si="51">O119+P119+Q119</f>
        <v>5</v>
      </c>
      <c r="O119" s="643">
        <f>'PL GNBV 2022'!BC15</f>
        <v>1.5</v>
      </c>
      <c r="P119" s="556"/>
      <c r="Q119" s="643">
        <f>'PL GNBV 2022'!BE15</f>
        <v>3.5</v>
      </c>
      <c r="R119" s="561"/>
    </row>
    <row r="120" spans="1:31" s="330" customFormat="1" ht="18.75" customHeight="1" x14ac:dyDescent="0.2">
      <c r="A120" s="595">
        <v>3</v>
      </c>
      <c r="B120" s="349" t="s">
        <v>777</v>
      </c>
      <c r="C120" s="345">
        <f t="shared" si="46"/>
        <v>57</v>
      </c>
      <c r="D120" s="345">
        <f t="shared" si="47"/>
        <v>0</v>
      </c>
      <c r="E120" s="345">
        <f t="shared" si="48"/>
        <v>57</v>
      </c>
      <c r="F120" s="642">
        <f t="shared" si="49"/>
        <v>51.8</v>
      </c>
      <c r="G120" s="345"/>
      <c r="H120" s="642">
        <f>'PL GNBV 2022'!AX16</f>
        <v>51.8</v>
      </c>
      <c r="I120" s="642">
        <f t="shared" si="50"/>
        <v>5.2</v>
      </c>
      <c r="J120" s="345"/>
      <c r="K120" s="345"/>
      <c r="L120" s="345"/>
      <c r="M120" s="345"/>
      <c r="N120" s="642">
        <f t="shared" si="51"/>
        <v>5.2</v>
      </c>
      <c r="O120" s="642">
        <f>'PL GNBV 2022'!BC16</f>
        <v>1.6</v>
      </c>
      <c r="P120" s="345"/>
      <c r="Q120" s="643">
        <f>'PL GNBV 2022'!BE16</f>
        <v>3.6</v>
      </c>
      <c r="R120" s="559"/>
    </row>
    <row r="121" spans="1:31" s="557" customFormat="1" ht="18.75" customHeight="1" x14ac:dyDescent="0.2">
      <c r="A121" s="553">
        <v>4</v>
      </c>
      <c r="B121" s="349" t="s">
        <v>778</v>
      </c>
      <c r="C121" s="345">
        <f t="shared" si="46"/>
        <v>64.400000000000006</v>
      </c>
      <c r="D121" s="345">
        <f t="shared" si="47"/>
        <v>0</v>
      </c>
      <c r="E121" s="345">
        <f t="shared" si="48"/>
        <v>64.400000000000006</v>
      </c>
      <c r="F121" s="642">
        <f t="shared" si="49"/>
        <v>58.5</v>
      </c>
      <c r="G121" s="556"/>
      <c r="H121" s="643">
        <f>'PL GNBV 2022'!AX17</f>
        <v>58.5</v>
      </c>
      <c r="I121" s="642">
        <f t="shared" si="50"/>
        <v>5.8999999999999995</v>
      </c>
      <c r="J121" s="556"/>
      <c r="K121" s="556"/>
      <c r="L121" s="556"/>
      <c r="M121" s="556"/>
      <c r="N121" s="642">
        <f t="shared" si="51"/>
        <v>5.8999999999999995</v>
      </c>
      <c r="O121" s="643">
        <f>'PL GNBV 2022'!BC17</f>
        <v>1.8</v>
      </c>
      <c r="P121" s="556"/>
      <c r="Q121" s="643">
        <f>'PL GNBV 2022'!BE17</f>
        <v>4.0999999999999996</v>
      </c>
      <c r="R121" s="561"/>
    </row>
    <row r="122" spans="1:31" s="558" customFormat="1" ht="18.75" customHeight="1" x14ac:dyDescent="0.2">
      <c r="A122" s="595">
        <v>5</v>
      </c>
      <c r="B122" s="349" t="s">
        <v>779</v>
      </c>
      <c r="C122" s="345">
        <f t="shared" si="46"/>
        <v>48.1</v>
      </c>
      <c r="D122" s="345">
        <f t="shared" si="47"/>
        <v>0</v>
      </c>
      <c r="E122" s="345">
        <f t="shared" si="48"/>
        <v>48.1</v>
      </c>
      <c r="F122" s="642">
        <f t="shared" si="49"/>
        <v>43.7</v>
      </c>
      <c r="G122" s="345"/>
      <c r="H122" s="642">
        <f>'PL GNBV 2022'!AX18</f>
        <v>43.7</v>
      </c>
      <c r="I122" s="642">
        <f t="shared" si="50"/>
        <v>4.4000000000000004</v>
      </c>
      <c r="J122" s="345"/>
      <c r="K122" s="345"/>
      <c r="L122" s="345"/>
      <c r="M122" s="345"/>
      <c r="N122" s="642">
        <f t="shared" si="51"/>
        <v>4.4000000000000004</v>
      </c>
      <c r="O122" s="642">
        <f>'PL GNBV 2022'!BC18</f>
        <v>1.3</v>
      </c>
      <c r="P122" s="345"/>
      <c r="Q122" s="643">
        <f>'PL GNBV 2022'!BE18</f>
        <v>3.1</v>
      </c>
      <c r="R122" s="562"/>
    </row>
    <row r="123" spans="1:31" s="330" customFormat="1" ht="18.75" customHeight="1" x14ac:dyDescent="0.2">
      <c r="A123" s="553">
        <v>6</v>
      </c>
      <c r="B123" s="351" t="s">
        <v>780</v>
      </c>
      <c r="C123" s="345">
        <f t="shared" si="46"/>
        <v>61.9</v>
      </c>
      <c r="D123" s="345">
        <f t="shared" si="47"/>
        <v>0</v>
      </c>
      <c r="E123" s="345">
        <f t="shared" si="48"/>
        <v>61.9</v>
      </c>
      <c r="F123" s="642">
        <f t="shared" si="49"/>
        <v>56.3</v>
      </c>
      <c r="G123" s="345"/>
      <c r="H123" s="642">
        <f>'PL GNBV 2022'!AX19</f>
        <v>56.3</v>
      </c>
      <c r="I123" s="642">
        <f t="shared" si="50"/>
        <v>5.6</v>
      </c>
      <c r="J123" s="345"/>
      <c r="K123" s="345"/>
      <c r="L123" s="345"/>
      <c r="M123" s="345"/>
      <c r="N123" s="642">
        <f t="shared" si="51"/>
        <v>5.6</v>
      </c>
      <c r="O123" s="642">
        <f>'PL GNBV 2022'!BC19</f>
        <v>1.7</v>
      </c>
      <c r="P123" s="345"/>
      <c r="Q123" s="643">
        <f>'PL GNBV 2022'!BE19</f>
        <v>3.9</v>
      </c>
      <c r="R123" s="559"/>
    </row>
    <row r="124" spans="1:31" s="557" customFormat="1" ht="18.75" customHeight="1" x14ac:dyDescent="0.2">
      <c r="A124" s="595">
        <v>7</v>
      </c>
      <c r="B124" s="351" t="s">
        <v>781</v>
      </c>
      <c r="C124" s="345">
        <f t="shared" si="46"/>
        <v>57</v>
      </c>
      <c r="D124" s="345">
        <f t="shared" si="47"/>
        <v>0</v>
      </c>
      <c r="E124" s="345">
        <f t="shared" si="48"/>
        <v>57</v>
      </c>
      <c r="F124" s="642">
        <f t="shared" si="49"/>
        <v>51.8</v>
      </c>
      <c r="G124" s="556"/>
      <c r="H124" s="643">
        <f>'PL GNBV 2022'!AX20</f>
        <v>51.8</v>
      </c>
      <c r="I124" s="642">
        <f t="shared" si="50"/>
        <v>5.2</v>
      </c>
      <c r="J124" s="556"/>
      <c r="K124" s="556"/>
      <c r="L124" s="556"/>
      <c r="M124" s="556"/>
      <c r="N124" s="642">
        <f t="shared" si="51"/>
        <v>5.2</v>
      </c>
      <c r="O124" s="643">
        <f>'PL GNBV 2022'!BC20</f>
        <v>1.6</v>
      </c>
      <c r="P124" s="556"/>
      <c r="Q124" s="643">
        <f>'PL GNBV 2022'!BE20</f>
        <v>3.6</v>
      </c>
      <c r="R124" s="561"/>
    </row>
    <row r="125" spans="1:31" s="557" customFormat="1" ht="18.75" customHeight="1" x14ac:dyDescent="0.2">
      <c r="A125" s="553">
        <v>8</v>
      </c>
      <c r="B125" s="352" t="s">
        <v>782</v>
      </c>
      <c r="C125" s="345">
        <f t="shared" si="46"/>
        <v>57</v>
      </c>
      <c r="D125" s="345">
        <f t="shared" si="47"/>
        <v>0</v>
      </c>
      <c r="E125" s="345">
        <f t="shared" si="48"/>
        <v>57</v>
      </c>
      <c r="F125" s="642">
        <f t="shared" si="49"/>
        <v>51.8</v>
      </c>
      <c r="G125" s="556"/>
      <c r="H125" s="643">
        <f>'PL GNBV 2022'!AX21</f>
        <v>51.8</v>
      </c>
      <c r="I125" s="642">
        <f t="shared" si="50"/>
        <v>5.2</v>
      </c>
      <c r="J125" s="556"/>
      <c r="K125" s="556"/>
      <c r="L125" s="556"/>
      <c r="M125" s="556"/>
      <c r="N125" s="642">
        <f t="shared" si="51"/>
        <v>5.2</v>
      </c>
      <c r="O125" s="643">
        <f>'PL GNBV 2022'!BC21</f>
        <v>1.6</v>
      </c>
      <c r="P125" s="556"/>
      <c r="Q125" s="643">
        <f>'PL GNBV 2022'!BE21</f>
        <v>3.6</v>
      </c>
      <c r="R125" s="561"/>
    </row>
    <row r="126" spans="1:31" s="330" customFormat="1" ht="18.75" customHeight="1" x14ac:dyDescent="0.2">
      <c r="A126" s="595">
        <v>9</v>
      </c>
      <c r="B126" s="352" t="s">
        <v>783</v>
      </c>
      <c r="C126" s="345">
        <f t="shared" si="46"/>
        <v>61.8</v>
      </c>
      <c r="D126" s="345">
        <f t="shared" si="47"/>
        <v>0</v>
      </c>
      <c r="E126" s="345">
        <f t="shared" si="48"/>
        <v>61.8</v>
      </c>
      <c r="F126" s="642">
        <f t="shared" si="49"/>
        <v>56.3</v>
      </c>
      <c r="G126" s="345"/>
      <c r="H126" s="642">
        <f>'PL GNBV 2022'!AX22</f>
        <v>56.3</v>
      </c>
      <c r="I126" s="642">
        <f t="shared" si="50"/>
        <v>5.5</v>
      </c>
      <c r="J126" s="345"/>
      <c r="K126" s="345"/>
      <c r="L126" s="345"/>
      <c r="M126" s="345"/>
      <c r="N126" s="642">
        <f t="shared" si="51"/>
        <v>5.5</v>
      </c>
      <c r="O126" s="642">
        <f>'PL GNBV 2022'!BC23</f>
        <v>1.6</v>
      </c>
      <c r="P126" s="345"/>
      <c r="Q126" s="643">
        <f>'PL GNBV 2022'!BE22</f>
        <v>3.9</v>
      </c>
      <c r="R126" s="559"/>
    </row>
    <row r="127" spans="1:31" s="330" customFormat="1" ht="18.75" customHeight="1" x14ac:dyDescent="0.2">
      <c r="A127" s="553">
        <v>10</v>
      </c>
      <c r="B127" s="352" t="s">
        <v>784</v>
      </c>
      <c r="C127" s="345">
        <f t="shared" si="46"/>
        <v>59.4</v>
      </c>
      <c r="D127" s="345">
        <f t="shared" si="47"/>
        <v>0</v>
      </c>
      <c r="E127" s="345">
        <f t="shared" si="48"/>
        <v>59.4</v>
      </c>
      <c r="F127" s="642">
        <f t="shared" si="49"/>
        <v>54</v>
      </c>
      <c r="G127" s="345"/>
      <c r="H127" s="642">
        <f>'PL GNBV 2022'!AX23</f>
        <v>54</v>
      </c>
      <c r="I127" s="642">
        <f t="shared" si="50"/>
        <v>5.4</v>
      </c>
      <c r="J127" s="345"/>
      <c r="K127" s="345"/>
      <c r="L127" s="345"/>
      <c r="M127" s="345"/>
      <c r="N127" s="642">
        <f t="shared" si="51"/>
        <v>5.4</v>
      </c>
      <c r="O127" s="642">
        <f>'PL GNBV 2022'!BC23</f>
        <v>1.6</v>
      </c>
      <c r="P127" s="345"/>
      <c r="Q127" s="643">
        <f>'PL GNBV 2022'!BE23</f>
        <v>3.8</v>
      </c>
      <c r="R127" s="559"/>
    </row>
    <row r="128" spans="1:31" s="330" customFormat="1" ht="18.75" customHeight="1" x14ac:dyDescent="0.2">
      <c r="A128" s="595">
        <v>11</v>
      </c>
      <c r="B128" s="352" t="s">
        <v>785</v>
      </c>
      <c r="C128" s="345">
        <f t="shared" si="46"/>
        <v>59.4</v>
      </c>
      <c r="D128" s="345">
        <f t="shared" si="47"/>
        <v>0</v>
      </c>
      <c r="E128" s="345">
        <f t="shared" si="48"/>
        <v>59.4</v>
      </c>
      <c r="F128" s="642">
        <f t="shared" si="49"/>
        <v>54</v>
      </c>
      <c r="G128" s="345"/>
      <c r="H128" s="642">
        <f>'PL GNBV 2022'!AX24</f>
        <v>54</v>
      </c>
      <c r="I128" s="642">
        <f t="shared" si="50"/>
        <v>5.4</v>
      </c>
      <c r="J128" s="345"/>
      <c r="K128" s="345"/>
      <c r="L128" s="345"/>
      <c r="M128" s="345"/>
      <c r="N128" s="642">
        <f t="shared" si="51"/>
        <v>5.4</v>
      </c>
      <c r="O128" s="642">
        <f>'PL GNBV 2022'!BC24</f>
        <v>1.6</v>
      </c>
      <c r="P128" s="345"/>
      <c r="Q128" s="643">
        <f>'PL GNBV 2022'!BE24</f>
        <v>3.8</v>
      </c>
      <c r="R128" s="559"/>
    </row>
    <row r="129" spans="1:18" s="330" customFormat="1" ht="18.75" customHeight="1" x14ac:dyDescent="0.2">
      <c r="A129" s="553">
        <v>12</v>
      </c>
      <c r="B129" s="352" t="s">
        <v>786</v>
      </c>
      <c r="C129" s="345">
        <f t="shared" si="46"/>
        <v>59.4</v>
      </c>
      <c r="D129" s="345">
        <f t="shared" si="47"/>
        <v>0</v>
      </c>
      <c r="E129" s="345">
        <f t="shared" si="48"/>
        <v>59.4</v>
      </c>
      <c r="F129" s="642">
        <f t="shared" si="49"/>
        <v>54</v>
      </c>
      <c r="G129" s="345"/>
      <c r="H129" s="642">
        <f>'PL GNBV 2022'!AX25</f>
        <v>54</v>
      </c>
      <c r="I129" s="642">
        <f t="shared" si="50"/>
        <v>5.4</v>
      </c>
      <c r="J129" s="345"/>
      <c r="K129" s="345"/>
      <c r="L129" s="345"/>
      <c r="M129" s="345"/>
      <c r="N129" s="642">
        <f t="shared" si="51"/>
        <v>5.4</v>
      </c>
      <c r="O129" s="642">
        <f>'PL GNBV 2022'!BC25</f>
        <v>1.6</v>
      </c>
      <c r="P129" s="345"/>
      <c r="Q129" s="643">
        <f>'PL GNBV 2022'!BE25</f>
        <v>3.8</v>
      </c>
      <c r="R129" s="559"/>
    </row>
    <row r="155" spans="1:31" ht="18" customHeight="1" x14ac:dyDescent="0.2">
      <c r="A155" s="328"/>
      <c r="B155" s="604"/>
      <c r="C155" s="604"/>
      <c r="D155" s="604"/>
      <c r="E155" s="604"/>
      <c r="F155" s="683" t="s">
        <v>742</v>
      </c>
      <c r="G155" s="683"/>
      <c r="H155" s="683"/>
      <c r="I155" s="683"/>
      <c r="J155" s="683"/>
      <c r="K155" s="683"/>
      <c r="L155" s="683"/>
      <c r="M155" s="683"/>
      <c r="N155" s="683"/>
      <c r="O155" s="683"/>
      <c r="P155" s="683"/>
      <c r="Q155" s="683"/>
      <c r="R155" s="683"/>
      <c r="S155" s="327"/>
      <c r="T155" s="327"/>
      <c r="U155" s="327"/>
      <c r="V155" s="327"/>
      <c r="W155" s="327"/>
      <c r="X155" s="327"/>
      <c r="Y155" s="327"/>
      <c r="Z155" s="327"/>
      <c r="AA155" s="327"/>
      <c r="AB155" s="327"/>
      <c r="AC155" s="327"/>
      <c r="AD155" s="327"/>
      <c r="AE155" s="327"/>
    </row>
    <row r="156" spans="1:31" ht="36" customHeight="1" x14ac:dyDescent="0.2">
      <c r="A156" s="679" t="s">
        <v>765</v>
      </c>
      <c r="B156" s="679" t="s">
        <v>743</v>
      </c>
      <c r="C156" s="695" t="s">
        <v>1008</v>
      </c>
      <c r="D156" s="695"/>
      <c r="E156" s="695"/>
      <c r="F156" s="695"/>
      <c r="G156" s="695"/>
      <c r="H156" s="695"/>
      <c r="I156" s="695"/>
      <c r="J156" s="695"/>
      <c r="K156" s="695"/>
      <c r="L156" s="695"/>
      <c r="M156" s="695"/>
      <c r="N156" s="695"/>
      <c r="O156" s="695"/>
      <c r="P156" s="695"/>
      <c r="Q156" s="696"/>
      <c r="R156" s="687" t="s">
        <v>721</v>
      </c>
      <c r="S156" s="327"/>
      <c r="T156" s="327"/>
      <c r="U156" s="327"/>
      <c r="V156" s="327"/>
      <c r="W156" s="327"/>
      <c r="X156" s="327"/>
      <c r="Y156" s="327"/>
      <c r="Z156" s="327"/>
      <c r="AA156" s="327"/>
      <c r="AB156" s="327"/>
      <c r="AC156" s="327"/>
      <c r="AD156" s="327"/>
      <c r="AE156" s="327"/>
    </row>
    <row r="157" spans="1:31" s="330" customFormat="1" ht="24" customHeight="1" x14ac:dyDescent="0.2">
      <c r="A157" s="679"/>
      <c r="B157" s="679"/>
      <c r="C157" s="694" t="s">
        <v>719</v>
      </c>
      <c r="D157" s="695"/>
      <c r="E157" s="696"/>
      <c r="F157" s="690" t="s">
        <v>820</v>
      </c>
      <c r="G157" s="691"/>
      <c r="H157" s="692"/>
      <c r="I157" s="690" t="s">
        <v>980</v>
      </c>
      <c r="J157" s="691"/>
      <c r="K157" s="691"/>
      <c r="L157" s="691"/>
      <c r="M157" s="691"/>
      <c r="N157" s="691"/>
      <c r="O157" s="691"/>
      <c r="P157" s="691"/>
      <c r="Q157" s="692"/>
      <c r="R157" s="688"/>
    </row>
    <row r="158" spans="1:31" s="330" customFormat="1" ht="24" customHeight="1" x14ac:dyDescent="0.2">
      <c r="A158" s="679"/>
      <c r="B158" s="679"/>
      <c r="C158" s="677" t="s">
        <v>693</v>
      </c>
      <c r="D158" s="677" t="s">
        <v>826</v>
      </c>
      <c r="E158" s="677" t="s">
        <v>794</v>
      </c>
      <c r="F158" s="677" t="s">
        <v>693</v>
      </c>
      <c r="G158" s="677" t="s">
        <v>826</v>
      </c>
      <c r="H158" s="677" t="s">
        <v>794</v>
      </c>
      <c r="I158" s="677" t="s">
        <v>693</v>
      </c>
      <c r="J158" s="694" t="s">
        <v>826</v>
      </c>
      <c r="K158" s="695"/>
      <c r="L158" s="695"/>
      <c r="M158" s="696"/>
      <c r="N158" s="690" t="s">
        <v>794</v>
      </c>
      <c r="O158" s="691"/>
      <c r="P158" s="691"/>
      <c r="Q158" s="692"/>
      <c r="R158" s="688"/>
    </row>
    <row r="159" spans="1:31" s="330" customFormat="1" ht="37.5" customHeight="1" x14ac:dyDescent="0.2">
      <c r="A159" s="679"/>
      <c r="B159" s="679"/>
      <c r="C159" s="678"/>
      <c r="D159" s="678"/>
      <c r="E159" s="678"/>
      <c r="F159" s="678"/>
      <c r="G159" s="678"/>
      <c r="H159" s="678"/>
      <c r="I159" s="678"/>
      <c r="J159" s="606" t="s">
        <v>693</v>
      </c>
      <c r="K159" s="606" t="s">
        <v>14</v>
      </c>
      <c r="L159" s="606" t="s">
        <v>976</v>
      </c>
      <c r="M159" s="606" t="s">
        <v>977</v>
      </c>
      <c r="N159" s="606" t="s">
        <v>693</v>
      </c>
      <c r="O159" s="606" t="s">
        <v>14</v>
      </c>
      <c r="P159" s="606" t="s">
        <v>976</v>
      </c>
      <c r="Q159" s="606" t="s">
        <v>977</v>
      </c>
      <c r="R159" s="689"/>
    </row>
    <row r="160" spans="1:31" s="330" customFormat="1" ht="26.25" customHeight="1" x14ac:dyDescent="0.2">
      <c r="A160" s="605"/>
      <c r="B160" s="333" t="s">
        <v>751</v>
      </c>
      <c r="C160" s="334">
        <f>D160+E160</f>
        <v>37624</v>
      </c>
      <c r="D160" s="334">
        <f>D161+D167</f>
        <v>33684</v>
      </c>
      <c r="E160" s="334">
        <f>E161+E167</f>
        <v>3940</v>
      </c>
      <c r="F160" s="334">
        <f t="shared" ref="F160:Q160" si="52">F161+F167</f>
        <v>18812</v>
      </c>
      <c r="G160" s="334">
        <f t="shared" si="52"/>
        <v>16842</v>
      </c>
      <c r="H160" s="334">
        <f t="shared" si="52"/>
        <v>1970</v>
      </c>
      <c r="I160" s="334">
        <f>I161+I167</f>
        <v>18812</v>
      </c>
      <c r="J160" s="334">
        <f t="shared" si="52"/>
        <v>16842</v>
      </c>
      <c r="K160" s="334">
        <f t="shared" si="52"/>
        <v>0</v>
      </c>
      <c r="L160" s="334">
        <f t="shared" si="52"/>
        <v>9525</v>
      </c>
      <c r="M160" s="334">
        <f t="shared" si="52"/>
        <v>7317</v>
      </c>
      <c r="N160" s="334">
        <f t="shared" si="52"/>
        <v>1970</v>
      </c>
      <c r="O160" s="334">
        <f t="shared" si="52"/>
        <v>0</v>
      </c>
      <c r="P160" s="334">
        <f t="shared" si="52"/>
        <v>1970</v>
      </c>
      <c r="Q160" s="334">
        <f t="shared" si="52"/>
        <v>0</v>
      </c>
      <c r="R160" s="559"/>
    </row>
    <row r="161" spans="1:18" s="330" customFormat="1" ht="14.25" customHeight="1" x14ac:dyDescent="0.2">
      <c r="A161" s="605" t="s">
        <v>3</v>
      </c>
      <c r="B161" s="597" t="s">
        <v>964</v>
      </c>
      <c r="C161" s="334">
        <f>D161+E161</f>
        <v>3940</v>
      </c>
      <c r="D161" s="334"/>
      <c r="E161" s="334">
        <f>SUM(E162:E166)</f>
        <v>3940</v>
      </c>
      <c r="F161" s="354">
        <f>G161+H161</f>
        <v>1970</v>
      </c>
      <c r="G161" s="354">
        <f>SUM(G162:G166)</f>
        <v>0</v>
      </c>
      <c r="H161" s="354">
        <f>SUM(H162:H166)</f>
        <v>1970</v>
      </c>
      <c r="I161" s="354">
        <f>J161+N161</f>
        <v>1970</v>
      </c>
      <c r="J161" s="354"/>
      <c r="K161" s="354"/>
      <c r="L161" s="354"/>
      <c r="M161" s="354"/>
      <c r="N161" s="601">
        <f>O161+P161</f>
        <v>1970</v>
      </c>
      <c r="O161" s="601"/>
      <c r="P161" s="601">
        <f>SUM(P162:P166)</f>
        <v>1970</v>
      </c>
      <c r="Q161" s="601"/>
      <c r="R161" s="559"/>
    </row>
    <row r="162" spans="1:18" s="330" customFormat="1" ht="25.5" customHeight="1" x14ac:dyDescent="0.2">
      <c r="A162" s="336">
        <v>1</v>
      </c>
      <c r="B162" s="598" t="s">
        <v>954</v>
      </c>
      <c r="C162" s="338">
        <f>D162+E162</f>
        <v>0</v>
      </c>
      <c r="D162" s="338"/>
      <c r="E162" s="338"/>
      <c r="F162" s="599"/>
      <c r="G162" s="599"/>
      <c r="H162" s="599"/>
      <c r="I162" s="599">
        <f>J162+N162</f>
        <v>0</v>
      </c>
      <c r="J162" s="599"/>
      <c r="K162" s="599"/>
      <c r="L162" s="599"/>
      <c r="M162" s="599"/>
      <c r="N162" s="599"/>
      <c r="O162" s="599"/>
      <c r="P162" s="599"/>
      <c r="Q162" s="338"/>
      <c r="R162" s="559"/>
    </row>
    <row r="163" spans="1:18" s="330" customFormat="1" ht="14.25" customHeight="1" x14ac:dyDescent="0.2">
      <c r="A163" s="336">
        <v>2</v>
      </c>
      <c r="B163" s="337" t="s">
        <v>956</v>
      </c>
      <c r="C163" s="338">
        <f t="shared" ref="C163:C166" si="53">D163+E163</f>
        <v>1640</v>
      </c>
      <c r="D163" s="338"/>
      <c r="E163" s="338">
        <f>F163+N163</f>
        <v>1640</v>
      </c>
      <c r="F163" s="599">
        <f>G163+H163</f>
        <v>820</v>
      </c>
      <c r="G163" s="599"/>
      <c r="H163" s="599">
        <f>'PL NTM 2022'!H12</f>
        <v>820</v>
      </c>
      <c r="I163" s="599">
        <f t="shared" ref="I163:I166" si="54">J163+N163</f>
        <v>820</v>
      </c>
      <c r="J163" s="599"/>
      <c r="K163" s="599"/>
      <c r="L163" s="599"/>
      <c r="M163" s="599"/>
      <c r="N163" s="603">
        <f>O163+P163+Q163</f>
        <v>820</v>
      </c>
      <c r="O163" s="599"/>
      <c r="P163" s="599">
        <f>'PL NTM 2022'!N12</f>
        <v>820</v>
      </c>
      <c r="Q163" s="338"/>
      <c r="R163" s="559"/>
    </row>
    <row r="164" spans="1:18" s="330" customFormat="1" ht="14.25" customHeight="1" x14ac:dyDescent="0.2">
      <c r="A164" s="336">
        <v>3</v>
      </c>
      <c r="B164" s="337" t="s">
        <v>922</v>
      </c>
      <c r="C164" s="338">
        <f t="shared" si="53"/>
        <v>1300</v>
      </c>
      <c r="D164" s="338"/>
      <c r="E164" s="338">
        <f t="shared" ref="E164:E166" si="55">F164+N164</f>
        <v>1300</v>
      </c>
      <c r="F164" s="599">
        <f t="shared" ref="F164:F166" si="56">G164+H164</f>
        <v>650</v>
      </c>
      <c r="G164" s="599"/>
      <c r="H164" s="599">
        <f>'PL NTM 2022'!H16</f>
        <v>650</v>
      </c>
      <c r="I164" s="599">
        <f t="shared" si="54"/>
        <v>650</v>
      </c>
      <c r="J164" s="599"/>
      <c r="K164" s="599"/>
      <c r="L164" s="599"/>
      <c r="M164" s="599"/>
      <c r="N164" s="603">
        <f t="shared" ref="N164:N166" si="57">O164+P164+Q164</f>
        <v>650</v>
      </c>
      <c r="O164" s="599"/>
      <c r="P164" s="599">
        <f>'PL NTM 2022'!N16</f>
        <v>650</v>
      </c>
      <c r="Q164" s="338"/>
      <c r="R164" s="559"/>
    </row>
    <row r="165" spans="1:18" s="330" customFormat="1" ht="14.25" customHeight="1" x14ac:dyDescent="0.2">
      <c r="A165" s="336"/>
      <c r="B165" s="337" t="s">
        <v>914</v>
      </c>
      <c r="C165" s="338">
        <f t="shared" si="53"/>
        <v>400</v>
      </c>
      <c r="D165" s="338"/>
      <c r="E165" s="338">
        <f t="shared" si="55"/>
        <v>400</v>
      </c>
      <c r="F165" s="599">
        <f t="shared" si="56"/>
        <v>200</v>
      </c>
      <c r="G165" s="599"/>
      <c r="H165" s="599">
        <f>'PL NTM 2022'!H18</f>
        <v>200</v>
      </c>
      <c r="I165" s="599">
        <f t="shared" si="54"/>
        <v>200</v>
      </c>
      <c r="J165" s="599"/>
      <c r="K165" s="599"/>
      <c r="L165" s="599"/>
      <c r="M165" s="599"/>
      <c r="N165" s="603">
        <f t="shared" si="57"/>
        <v>200</v>
      </c>
      <c r="O165" s="599"/>
      <c r="P165" s="599">
        <f>'PL NTM 2022'!N18</f>
        <v>200</v>
      </c>
      <c r="Q165" s="338"/>
      <c r="R165" s="559"/>
    </row>
    <row r="166" spans="1:18" s="330" customFormat="1" ht="14.25" customHeight="1" x14ac:dyDescent="0.2">
      <c r="A166" s="336">
        <v>4</v>
      </c>
      <c r="B166" s="337" t="s">
        <v>1012</v>
      </c>
      <c r="C166" s="338">
        <f t="shared" si="53"/>
        <v>600</v>
      </c>
      <c r="D166" s="338"/>
      <c r="E166" s="338">
        <f t="shared" si="55"/>
        <v>600</v>
      </c>
      <c r="F166" s="599">
        <f t="shared" si="56"/>
        <v>300</v>
      </c>
      <c r="G166" s="599"/>
      <c r="H166" s="599">
        <f>'PL NTM 2022'!H20</f>
        <v>300</v>
      </c>
      <c r="I166" s="599">
        <f t="shared" si="54"/>
        <v>300</v>
      </c>
      <c r="J166" s="599"/>
      <c r="K166" s="599"/>
      <c r="L166" s="599"/>
      <c r="M166" s="599"/>
      <c r="N166" s="603">
        <f t="shared" si="57"/>
        <v>300</v>
      </c>
      <c r="O166" s="599"/>
      <c r="P166" s="599">
        <f>'PL NTM 2022'!N20</f>
        <v>300</v>
      </c>
      <c r="Q166" s="338"/>
      <c r="R166" s="559"/>
    </row>
    <row r="167" spans="1:18" s="343" customFormat="1" ht="14.25" customHeight="1" x14ac:dyDescent="0.2">
      <c r="A167" s="607" t="s">
        <v>5</v>
      </c>
      <c r="B167" s="340" t="s">
        <v>774</v>
      </c>
      <c r="C167" s="341">
        <f>D167+E167</f>
        <v>33684</v>
      </c>
      <c r="D167" s="341">
        <f>SUM(D168:D178)</f>
        <v>33684</v>
      </c>
      <c r="E167" s="341">
        <f>SUM(E168:E178)</f>
        <v>0</v>
      </c>
      <c r="F167" s="341">
        <f>G167+H167</f>
        <v>16842</v>
      </c>
      <c r="G167" s="341">
        <f>SUM(G168:G178)</f>
        <v>16842</v>
      </c>
      <c r="H167" s="341"/>
      <c r="I167" s="341">
        <f>J167+N167</f>
        <v>16842</v>
      </c>
      <c r="J167" s="341">
        <f>K167+L167+M167</f>
        <v>16842</v>
      </c>
      <c r="K167" s="341">
        <f>SUM(K168:K178)</f>
        <v>0</v>
      </c>
      <c r="L167" s="341">
        <f t="shared" ref="L167:M167" si="58">SUM(L168:L178)</f>
        <v>9525</v>
      </c>
      <c r="M167" s="341">
        <f t="shared" si="58"/>
        <v>7317</v>
      </c>
      <c r="N167" s="341"/>
      <c r="O167" s="341"/>
      <c r="P167" s="341"/>
      <c r="Q167" s="341"/>
      <c r="R167" s="560"/>
    </row>
    <row r="168" spans="1:18" s="330" customFormat="1" ht="14.25" customHeight="1" x14ac:dyDescent="0.2">
      <c r="A168" s="595">
        <v>1</v>
      </c>
      <c r="B168" s="566" t="s">
        <v>776</v>
      </c>
      <c r="C168" s="345">
        <f>D168+E168</f>
        <v>2762</v>
      </c>
      <c r="D168" s="345">
        <f>G168+J168</f>
        <v>2762</v>
      </c>
      <c r="E168" s="345">
        <f>H168+N168</f>
        <v>0</v>
      </c>
      <c r="F168" s="345">
        <f>G168+H168</f>
        <v>1381</v>
      </c>
      <c r="G168" s="345">
        <f>'PL NTM 2022'!G23</f>
        <v>1381</v>
      </c>
      <c r="H168" s="345"/>
      <c r="I168" s="345">
        <f>J168+N168</f>
        <v>1381</v>
      </c>
      <c r="J168" s="345">
        <f>K168+L168+M168</f>
        <v>1381</v>
      </c>
      <c r="K168" s="345"/>
      <c r="L168" s="345">
        <f>'PL NTM 2022'!K23</f>
        <v>0</v>
      </c>
      <c r="M168" s="345">
        <f>'PL NTM 2022'!L23</f>
        <v>1381</v>
      </c>
      <c r="N168" s="345"/>
      <c r="O168" s="345"/>
      <c r="P168" s="345"/>
      <c r="Q168" s="345"/>
      <c r="R168" s="559"/>
    </row>
    <row r="169" spans="1:18" s="557" customFormat="1" ht="14.25" customHeight="1" x14ac:dyDescent="0.2">
      <c r="A169" s="595">
        <v>2</v>
      </c>
      <c r="B169" s="645" t="s">
        <v>777</v>
      </c>
      <c r="C169" s="345">
        <f t="shared" ref="C169:C178" si="59">D169+E169</f>
        <v>3590</v>
      </c>
      <c r="D169" s="345">
        <f t="shared" ref="D169:D178" si="60">G169+J169</f>
        <v>3590</v>
      </c>
      <c r="E169" s="345">
        <f t="shared" ref="E169:E178" si="61">H169+N169</f>
        <v>0</v>
      </c>
      <c r="F169" s="345">
        <f t="shared" ref="F169:F178" si="62">G169+H169</f>
        <v>1795</v>
      </c>
      <c r="G169" s="345">
        <f>'PL NTM 2022'!G24</f>
        <v>1795</v>
      </c>
      <c r="H169" s="556"/>
      <c r="I169" s="345">
        <f t="shared" ref="I169:I178" si="63">J169+N169</f>
        <v>1795</v>
      </c>
      <c r="J169" s="345">
        <f t="shared" ref="J169:J178" si="64">K169+L169+M169</f>
        <v>1795</v>
      </c>
      <c r="K169" s="556"/>
      <c r="L169" s="345">
        <f>'PL NTM 2022'!K24</f>
        <v>1795</v>
      </c>
      <c r="M169" s="345">
        <f>'PL NTM 2022'!L24</f>
        <v>0</v>
      </c>
      <c r="N169" s="345"/>
      <c r="O169" s="556"/>
      <c r="P169" s="556"/>
      <c r="Q169" s="556"/>
      <c r="R169" s="561"/>
    </row>
    <row r="170" spans="1:18" s="330" customFormat="1" ht="14.25" customHeight="1" x14ac:dyDescent="0.2">
      <c r="A170" s="595">
        <v>3</v>
      </c>
      <c r="B170" s="566" t="s">
        <v>778</v>
      </c>
      <c r="C170" s="345">
        <f t="shared" si="59"/>
        <v>2762</v>
      </c>
      <c r="D170" s="345">
        <f t="shared" si="60"/>
        <v>2762</v>
      </c>
      <c r="E170" s="345">
        <f t="shared" si="61"/>
        <v>0</v>
      </c>
      <c r="F170" s="345">
        <f t="shared" si="62"/>
        <v>1381</v>
      </c>
      <c r="G170" s="345">
        <f>'PL NTM 2022'!G25</f>
        <v>1381</v>
      </c>
      <c r="H170" s="345"/>
      <c r="I170" s="345">
        <f t="shared" si="63"/>
        <v>1381</v>
      </c>
      <c r="J170" s="345">
        <f t="shared" si="64"/>
        <v>1381</v>
      </c>
      <c r="K170" s="345"/>
      <c r="L170" s="345">
        <f>'PL NTM 2022'!K25</f>
        <v>0</v>
      </c>
      <c r="M170" s="345">
        <f>'PL NTM 2022'!L25</f>
        <v>1381</v>
      </c>
      <c r="N170" s="345"/>
      <c r="O170" s="345"/>
      <c r="P170" s="345"/>
      <c r="Q170" s="345"/>
      <c r="R170" s="559"/>
    </row>
    <row r="171" spans="1:18" s="557" customFormat="1" ht="14.25" customHeight="1" x14ac:dyDescent="0.2">
      <c r="A171" s="595">
        <v>4</v>
      </c>
      <c r="B171" s="460" t="s">
        <v>779</v>
      </c>
      <c r="C171" s="345">
        <f t="shared" si="59"/>
        <v>2760</v>
      </c>
      <c r="D171" s="345">
        <f t="shared" si="60"/>
        <v>2760</v>
      </c>
      <c r="E171" s="345">
        <f t="shared" si="61"/>
        <v>0</v>
      </c>
      <c r="F171" s="345">
        <f t="shared" si="62"/>
        <v>1380</v>
      </c>
      <c r="G171" s="345">
        <f>'PL NTM 2022'!G26</f>
        <v>1380</v>
      </c>
      <c r="H171" s="556"/>
      <c r="I171" s="345">
        <f t="shared" si="63"/>
        <v>1380</v>
      </c>
      <c r="J171" s="345">
        <f t="shared" si="64"/>
        <v>1380</v>
      </c>
      <c r="K171" s="556"/>
      <c r="L171" s="345">
        <f>'PL NTM 2022'!K26</f>
        <v>1380</v>
      </c>
      <c r="M171" s="345">
        <f>'PL NTM 2022'!L26</f>
        <v>0</v>
      </c>
      <c r="N171" s="345"/>
      <c r="O171" s="556"/>
      <c r="P171" s="556"/>
      <c r="Q171" s="556"/>
      <c r="R171" s="561"/>
    </row>
    <row r="172" spans="1:18" s="557" customFormat="1" ht="14.25" customHeight="1" x14ac:dyDescent="0.2">
      <c r="A172" s="595">
        <v>5</v>
      </c>
      <c r="B172" s="460" t="s">
        <v>780</v>
      </c>
      <c r="C172" s="345">
        <f t="shared" si="59"/>
        <v>3590</v>
      </c>
      <c r="D172" s="345">
        <f t="shared" si="60"/>
        <v>3590</v>
      </c>
      <c r="E172" s="345">
        <f t="shared" si="61"/>
        <v>0</v>
      </c>
      <c r="F172" s="345">
        <f t="shared" si="62"/>
        <v>1795</v>
      </c>
      <c r="G172" s="345">
        <f>'PL NTM 2022'!G27</f>
        <v>1795</v>
      </c>
      <c r="H172" s="556"/>
      <c r="I172" s="345">
        <f t="shared" si="63"/>
        <v>1795</v>
      </c>
      <c r="J172" s="345">
        <f t="shared" si="64"/>
        <v>1795</v>
      </c>
      <c r="K172" s="556"/>
      <c r="L172" s="345">
        <f>'PL NTM 2022'!K27</f>
        <v>1795</v>
      </c>
      <c r="M172" s="345">
        <f>'PL NTM 2022'!L27</f>
        <v>0</v>
      </c>
      <c r="N172" s="345"/>
      <c r="O172" s="556"/>
      <c r="P172" s="556"/>
      <c r="Q172" s="556"/>
      <c r="R172" s="561"/>
    </row>
    <row r="173" spans="1:18" s="557" customFormat="1" ht="14.25" customHeight="1" x14ac:dyDescent="0.2">
      <c r="A173" s="595">
        <v>6</v>
      </c>
      <c r="B173" s="566" t="s">
        <v>781</v>
      </c>
      <c r="C173" s="345">
        <f t="shared" si="59"/>
        <v>2760</v>
      </c>
      <c r="D173" s="345">
        <f t="shared" si="60"/>
        <v>2760</v>
      </c>
      <c r="E173" s="345">
        <f t="shared" si="61"/>
        <v>0</v>
      </c>
      <c r="F173" s="345">
        <f t="shared" si="62"/>
        <v>1380</v>
      </c>
      <c r="G173" s="345">
        <f>'PL NTM 2022'!G28</f>
        <v>1380</v>
      </c>
      <c r="H173" s="556"/>
      <c r="I173" s="345">
        <f t="shared" si="63"/>
        <v>1380</v>
      </c>
      <c r="J173" s="345">
        <f t="shared" si="64"/>
        <v>1380</v>
      </c>
      <c r="K173" s="556"/>
      <c r="L173" s="345">
        <f>'PL NTM 2022'!K28</f>
        <v>0</v>
      </c>
      <c r="M173" s="345">
        <f>'PL NTM 2022'!L28</f>
        <v>1380</v>
      </c>
      <c r="N173" s="345"/>
      <c r="O173" s="556"/>
      <c r="P173" s="556"/>
      <c r="Q173" s="556"/>
      <c r="R173" s="561"/>
    </row>
    <row r="174" spans="1:18" s="557" customFormat="1" ht="14.25" customHeight="1" x14ac:dyDescent="0.2">
      <c r="A174" s="595">
        <v>7</v>
      </c>
      <c r="B174" s="566" t="s">
        <v>782</v>
      </c>
      <c r="C174" s="345">
        <f t="shared" si="59"/>
        <v>3590</v>
      </c>
      <c r="D174" s="345">
        <f t="shared" si="60"/>
        <v>3590</v>
      </c>
      <c r="E174" s="345">
        <f t="shared" si="61"/>
        <v>0</v>
      </c>
      <c r="F174" s="345">
        <f t="shared" si="62"/>
        <v>1795</v>
      </c>
      <c r="G174" s="345">
        <f>'PL NTM 2022'!G29</f>
        <v>1795</v>
      </c>
      <c r="H174" s="556"/>
      <c r="I174" s="345">
        <f t="shared" si="63"/>
        <v>1795</v>
      </c>
      <c r="J174" s="345">
        <f t="shared" si="64"/>
        <v>1795</v>
      </c>
      <c r="K174" s="556"/>
      <c r="L174" s="345">
        <f>'PL NTM 2022'!K29</f>
        <v>0</v>
      </c>
      <c r="M174" s="345">
        <f>'PL NTM 2022'!L29</f>
        <v>1795</v>
      </c>
      <c r="N174" s="345"/>
      <c r="O174" s="556"/>
      <c r="P174" s="556"/>
      <c r="Q174" s="556"/>
      <c r="R174" s="561"/>
    </row>
    <row r="175" spans="1:18" s="330" customFormat="1" ht="14.25" customHeight="1" x14ac:dyDescent="0.2">
      <c r="A175" s="595">
        <v>8</v>
      </c>
      <c r="B175" s="566" t="s">
        <v>783</v>
      </c>
      <c r="C175" s="345">
        <f t="shared" si="59"/>
        <v>2760</v>
      </c>
      <c r="D175" s="345">
        <f t="shared" si="60"/>
        <v>2760</v>
      </c>
      <c r="E175" s="345">
        <f t="shared" si="61"/>
        <v>0</v>
      </c>
      <c r="F175" s="345">
        <f t="shared" si="62"/>
        <v>1380</v>
      </c>
      <c r="G175" s="345">
        <f>'PL NTM 2022'!G30</f>
        <v>1380</v>
      </c>
      <c r="H175" s="345"/>
      <c r="I175" s="345">
        <f t="shared" si="63"/>
        <v>1380</v>
      </c>
      <c r="J175" s="345">
        <f t="shared" si="64"/>
        <v>1380</v>
      </c>
      <c r="K175" s="345"/>
      <c r="L175" s="345">
        <f>'PL NTM 2022'!K30</f>
        <v>0</v>
      </c>
      <c r="M175" s="345">
        <f>'PL NTM 2022'!L30</f>
        <v>1380</v>
      </c>
      <c r="N175" s="345"/>
      <c r="O175" s="345"/>
      <c r="P175" s="345"/>
      <c r="Q175" s="345"/>
      <c r="R175" s="559"/>
    </row>
    <row r="176" spans="1:18" s="330" customFormat="1" ht="14.25" customHeight="1" x14ac:dyDescent="0.2">
      <c r="A176" s="595">
        <v>9</v>
      </c>
      <c r="B176" s="460" t="s">
        <v>784</v>
      </c>
      <c r="C176" s="345">
        <f t="shared" si="59"/>
        <v>3590</v>
      </c>
      <c r="D176" s="345">
        <f t="shared" si="60"/>
        <v>3590</v>
      </c>
      <c r="E176" s="345">
        <f t="shared" si="61"/>
        <v>0</v>
      </c>
      <c r="F176" s="345">
        <f t="shared" si="62"/>
        <v>1795</v>
      </c>
      <c r="G176" s="345">
        <f>'PL NTM 2022'!G31</f>
        <v>1795</v>
      </c>
      <c r="H176" s="345"/>
      <c r="I176" s="345">
        <f t="shared" si="63"/>
        <v>1795</v>
      </c>
      <c r="J176" s="345">
        <f t="shared" si="64"/>
        <v>1795</v>
      </c>
      <c r="K176" s="345"/>
      <c r="L176" s="345">
        <f>'PL NTM 2022'!K31</f>
        <v>1795</v>
      </c>
      <c r="M176" s="345">
        <f>'PL NTM 2022'!L31</f>
        <v>0</v>
      </c>
      <c r="N176" s="345"/>
      <c r="O176" s="345"/>
      <c r="P176" s="345"/>
      <c r="Q176" s="345"/>
      <c r="R176" s="559"/>
    </row>
    <row r="177" spans="1:18" s="330" customFormat="1" ht="14.25" customHeight="1" x14ac:dyDescent="0.2">
      <c r="A177" s="595">
        <v>10</v>
      </c>
      <c r="B177" s="460" t="s">
        <v>785</v>
      </c>
      <c r="C177" s="345">
        <f t="shared" si="59"/>
        <v>2760</v>
      </c>
      <c r="D177" s="345">
        <f t="shared" si="60"/>
        <v>2760</v>
      </c>
      <c r="E177" s="345">
        <f t="shared" si="61"/>
        <v>0</v>
      </c>
      <c r="F177" s="345">
        <f t="shared" si="62"/>
        <v>1380</v>
      </c>
      <c r="G177" s="345">
        <f>'PL NTM 2022'!G32</f>
        <v>1380</v>
      </c>
      <c r="H177" s="345"/>
      <c r="I177" s="345">
        <f t="shared" si="63"/>
        <v>1380</v>
      </c>
      <c r="J177" s="345">
        <f t="shared" si="64"/>
        <v>1380</v>
      </c>
      <c r="K177" s="345"/>
      <c r="L177" s="345">
        <f>'PL NTM 2022'!K32</f>
        <v>1380</v>
      </c>
      <c r="M177" s="345">
        <f>'PL NTM 2022'!L32</f>
        <v>0</v>
      </c>
      <c r="N177" s="345"/>
      <c r="O177" s="345"/>
      <c r="P177" s="345"/>
      <c r="Q177" s="345"/>
      <c r="R177" s="559"/>
    </row>
    <row r="178" spans="1:18" s="330" customFormat="1" ht="14.25" customHeight="1" x14ac:dyDescent="0.2">
      <c r="A178" s="595">
        <v>11</v>
      </c>
      <c r="B178" s="460" t="s">
        <v>786</v>
      </c>
      <c r="C178" s="345">
        <f t="shared" si="59"/>
        <v>2760</v>
      </c>
      <c r="D178" s="345">
        <f t="shared" si="60"/>
        <v>2760</v>
      </c>
      <c r="E178" s="345">
        <f t="shared" si="61"/>
        <v>0</v>
      </c>
      <c r="F178" s="345">
        <f t="shared" si="62"/>
        <v>1380</v>
      </c>
      <c r="G178" s="345">
        <f>'PL NTM 2022'!G33</f>
        <v>1380</v>
      </c>
      <c r="H178" s="345"/>
      <c r="I178" s="345">
        <f t="shared" si="63"/>
        <v>1380</v>
      </c>
      <c r="J178" s="345">
        <f t="shared" si="64"/>
        <v>1380</v>
      </c>
      <c r="K178" s="345"/>
      <c r="L178" s="345">
        <f>'PL NTM 2022'!K33</f>
        <v>1380</v>
      </c>
      <c r="M178" s="345">
        <f>'PL NTM 2022'!L33</f>
        <v>0</v>
      </c>
      <c r="N178" s="345"/>
      <c r="O178" s="345"/>
      <c r="P178" s="345"/>
      <c r="Q178" s="345"/>
      <c r="R178" s="559"/>
    </row>
  </sheetData>
  <mergeCells count="71">
    <mergeCell ref="I109:Q109"/>
    <mergeCell ref="C157:E157"/>
    <mergeCell ref="C158:C159"/>
    <mergeCell ref="D158:D159"/>
    <mergeCell ref="E158:E159"/>
    <mergeCell ref="F157:H157"/>
    <mergeCell ref="G158:G159"/>
    <mergeCell ref="H158:H159"/>
    <mergeCell ref="F155:R155"/>
    <mergeCell ref="C69:E69"/>
    <mergeCell ref="C70:C71"/>
    <mergeCell ref="D70:D71"/>
    <mergeCell ref="E70:E71"/>
    <mergeCell ref="F69:H69"/>
    <mergeCell ref="G70:G71"/>
    <mergeCell ref="R5:R8"/>
    <mergeCell ref="F67:R67"/>
    <mergeCell ref="J70:M70"/>
    <mergeCell ref="I70:I71"/>
    <mergeCell ref="I69:Q69"/>
    <mergeCell ref="I7:I8"/>
    <mergeCell ref="H70:H71"/>
    <mergeCell ref="J7:M7"/>
    <mergeCell ref="N7:Q7"/>
    <mergeCell ref="I6:Q6"/>
    <mergeCell ref="D7:D8"/>
    <mergeCell ref="E7:E8"/>
    <mergeCell ref="F7:F8"/>
    <mergeCell ref="G7:G8"/>
    <mergeCell ref="H7:H8"/>
    <mergeCell ref="A156:A159"/>
    <mergeCell ref="B156:B159"/>
    <mergeCell ref="C156:Q156"/>
    <mergeCell ref="R156:R159"/>
    <mergeCell ref="F158:F159"/>
    <mergeCell ref="N158:Q158"/>
    <mergeCell ref="I157:Q157"/>
    <mergeCell ref="I158:I159"/>
    <mergeCell ref="J158:M158"/>
    <mergeCell ref="F107:R107"/>
    <mergeCell ref="A108:A111"/>
    <mergeCell ref="B108:B111"/>
    <mergeCell ref="C108:Q108"/>
    <mergeCell ref="R108:R111"/>
    <mergeCell ref="F110:F111"/>
    <mergeCell ref="N110:Q110"/>
    <mergeCell ref="I110:I111"/>
    <mergeCell ref="C109:E109"/>
    <mergeCell ref="C110:C111"/>
    <mergeCell ref="D110:D111"/>
    <mergeCell ref="E110:E111"/>
    <mergeCell ref="F109:H109"/>
    <mergeCell ref="G110:G111"/>
    <mergeCell ref="H110:H111"/>
    <mergeCell ref="J110:M110"/>
    <mergeCell ref="A1:Q1"/>
    <mergeCell ref="A2:R2"/>
    <mergeCell ref="A3:R3"/>
    <mergeCell ref="F4:R4"/>
    <mergeCell ref="A68:A71"/>
    <mergeCell ref="B68:B71"/>
    <mergeCell ref="C68:Q68"/>
    <mergeCell ref="R68:R71"/>
    <mergeCell ref="F70:F71"/>
    <mergeCell ref="N70:Q70"/>
    <mergeCell ref="B5:B8"/>
    <mergeCell ref="A5:A8"/>
    <mergeCell ref="C5:Q5"/>
    <mergeCell ref="C6:E6"/>
    <mergeCell ref="F6:H6"/>
    <mergeCell ref="C7:C8"/>
  </mergeCells>
  <conditionalFormatting sqref="B126">
    <cfRule type="duplicateValues" dxfId="47" priority="7"/>
  </conditionalFormatting>
  <conditionalFormatting sqref="B126">
    <cfRule type="duplicateValues" dxfId="46" priority="8"/>
  </conditionalFormatting>
  <conditionalFormatting sqref="B127">
    <cfRule type="duplicateValues" dxfId="45" priority="5"/>
  </conditionalFormatting>
  <conditionalFormatting sqref="B127">
    <cfRule type="duplicateValues" dxfId="44" priority="6"/>
  </conditionalFormatting>
  <conditionalFormatting sqref="B128">
    <cfRule type="duplicateValues" dxfId="43" priority="3"/>
  </conditionalFormatting>
  <conditionalFormatting sqref="B128">
    <cfRule type="duplicateValues" dxfId="42" priority="4"/>
  </conditionalFormatting>
  <conditionalFormatting sqref="B129">
    <cfRule type="duplicateValues" dxfId="41" priority="1"/>
  </conditionalFormatting>
  <conditionalFormatting sqref="B129">
    <cfRule type="duplicateValues" dxfId="40" priority="2"/>
  </conditionalFormatting>
  <conditionalFormatting sqref="B118:B125">
    <cfRule type="duplicateValues" dxfId="39" priority="9"/>
  </conditionalFormatting>
  <pageMargins left="0.24" right="0.16" top="0.32" bottom="0.24" header="0.3" footer="0.2"/>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2A677-085D-4AD2-870B-D0AC485ECDA3}">
  <dimension ref="A1:V219"/>
  <sheetViews>
    <sheetView topLeftCell="A105" workbookViewId="0">
      <selection activeCell="A72" sqref="A72"/>
    </sheetView>
  </sheetViews>
  <sheetFormatPr defaultRowHeight="16.5" x14ac:dyDescent="0.25"/>
  <cols>
    <col min="1" max="1" width="6.125" style="359" customWidth="1"/>
    <col min="2" max="2" width="32.75" style="537" customWidth="1"/>
    <col min="3" max="3" width="13.25" style="468" hidden="1" customWidth="1"/>
    <col min="4" max="4" width="11.75" style="468" hidden="1" customWidth="1"/>
    <col min="5" max="5" width="12.25" style="468" hidden="1" customWidth="1"/>
    <col min="6" max="6" width="10.625" style="468" hidden="1" customWidth="1"/>
    <col min="7" max="7" width="12.375" style="468" hidden="1" customWidth="1"/>
    <col min="8" max="8" width="11.625" style="468" hidden="1" customWidth="1"/>
    <col min="9" max="9" width="10" style="468" hidden="1" customWidth="1"/>
    <col min="10" max="10" width="8.625" style="468" customWidth="1"/>
    <col min="11" max="11" width="8.5" style="468" customWidth="1"/>
    <col min="12" max="12" width="9.5" style="468" customWidth="1"/>
    <col min="13" max="13" width="7.125" style="538" customWidth="1"/>
    <col min="14" max="14" width="8" style="468" customWidth="1"/>
    <col min="15" max="15" width="8.125" style="468" customWidth="1"/>
    <col min="16" max="16" width="8.25" style="468" customWidth="1"/>
    <col min="17" max="17" width="8.75" style="468" customWidth="1"/>
    <col min="18" max="18" width="8.125" style="468" customWidth="1"/>
    <col min="19" max="19" width="8.25" style="539" customWidth="1"/>
    <col min="20" max="20" width="12.625" style="540" customWidth="1"/>
    <col min="21" max="21" width="10.75" style="359" bestFit="1" customWidth="1"/>
    <col min="22" max="214" width="9" style="359"/>
    <col min="215" max="215" width="11.625" style="359" customWidth="1"/>
    <col min="216" max="216" width="70.125" style="359" customWidth="1"/>
    <col min="217" max="249" width="0" style="359" hidden="1" customWidth="1"/>
    <col min="250" max="250" width="28.875" style="359" customWidth="1"/>
    <col min="251" max="253" width="0" style="359" hidden="1" customWidth="1"/>
    <col min="254" max="254" width="17.5" style="359" customWidth="1"/>
    <col min="255" max="256" width="0" style="359" hidden="1" customWidth="1"/>
    <col min="257" max="257" width="17.25" style="359" customWidth="1"/>
    <col min="258" max="260" width="16.875" style="359" customWidth="1"/>
    <col min="261" max="275" width="15.875" style="359" customWidth="1"/>
    <col min="276" max="276" width="42.875" style="359" customWidth="1"/>
    <col min="277" max="277" width="10.75" style="359" bestFit="1" customWidth="1"/>
    <col min="278" max="470" width="9" style="359"/>
    <col min="471" max="471" width="11.625" style="359" customWidth="1"/>
    <col min="472" max="472" width="70.125" style="359" customWidth="1"/>
    <col min="473" max="505" width="0" style="359" hidden="1" customWidth="1"/>
    <col min="506" max="506" width="28.875" style="359" customWidth="1"/>
    <col min="507" max="509" width="0" style="359" hidden="1" customWidth="1"/>
    <col min="510" max="510" width="17.5" style="359" customWidth="1"/>
    <col min="511" max="512" width="0" style="359" hidden="1" customWidth="1"/>
    <col min="513" max="513" width="17.25" style="359" customWidth="1"/>
    <col min="514" max="516" width="16.875" style="359" customWidth="1"/>
    <col min="517" max="531" width="15.875" style="359" customWidth="1"/>
    <col min="532" max="532" width="42.875" style="359" customWidth="1"/>
    <col min="533" max="533" width="10.75" style="359" bestFit="1" customWidth="1"/>
    <col min="534" max="726" width="9" style="359"/>
    <col min="727" max="727" width="11.625" style="359" customWidth="1"/>
    <col min="728" max="728" width="70.125" style="359" customWidth="1"/>
    <col min="729" max="761" width="0" style="359" hidden="1" customWidth="1"/>
    <col min="762" max="762" width="28.875" style="359" customWidth="1"/>
    <col min="763" max="765" width="0" style="359" hidden="1" customWidth="1"/>
    <col min="766" max="766" width="17.5" style="359" customWidth="1"/>
    <col min="767" max="768" width="0" style="359" hidden="1" customWidth="1"/>
    <col min="769" max="769" width="17.25" style="359" customWidth="1"/>
    <col min="770" max="772" width="16.875" style="359" customWidth="1"/>
    <col min="773" max="787" width="15.875" style="359" customWidth="1"/>
    <col min="788" max="788" width="42.875" style="359" customWidth="1"/>
    <col min="789" max="789" width="10.75" style="359" bestFit="1" customWidth="1"/>
    <col min="790" max="982" width="9" style="359"/>
    <col min="983" max="983" width="11.625" style="359" customWidth="1"/>
    <col min="984" max="984" width="70.125" style="359" customWidth="1"/>
    <col min="985" max="1017" width="0" style="359" hidden="1" customWidth="1"/>
    <col min="1018" max="1018" width="28.875" style="359" customWidth="1"/>
    <col min="1019" max="1021" width="0" style="359" hidden="1" customWidth="1"/>
    <col min="1022" max="1022" width="17.5" style="359" customWidth="1"/>
    <col min="1023" max="1024" width="0" style="359" hidden="1" customWidth="1"/>
    <col min="1025" max="1025" width="17.25" style="359" customWidth="1"/>
    <col min="1026" max="1028" width="16.875" style="359" customWidth="1"/>
    <col min="1029" max="1043" width="15.875" style="359" customWidth="1"/>
    <col min="1044" max="1044" width="42.875" style="359" customWidth="1"/>
    <col min="1045" max="1045" width="10.75" style="359" bestFit="1" customWidth="1"/>
    <col min="1046" max="1238" width="9" style="359"/>
    <col min="1239" max="1239" width="11.625" style="359" customWidth="1"/>
    <col min="1240" max="1240" width="70.125" style="359" customWidth="1"/>
    <col min="1241" max="1273" width="0" style="359" hidden="1" customWidth="1"/>
    <col min="1274" max="1274" width="28.875" style="359" customWidth="1"/>
    <col min="1275" max="1277" width="0" style="359" hidden="1" customWidth="1"/>
    <col min="1278" max="1278" width="17.5" style="359" customWidth="1"/>
    <col min="1279" max="1280" width="0" style="359" hidden="1" customWidth="1"/>
    <col min="1281" max="1281" width="17.25" style="359" customWidth="1"/>
    <col min="1282" max="1284" width="16.875" style="359" customWidth="1"/>
    <col min="1285" max="1299" width="15.875" style="359" customWidth="1"/>
    <col min="1300" max="1300" width="42.875" style="359" customWidth="1"/>
    <col min="1301" max="1301" width="10.75" style="359" bestFit="1" customWidth="1"/>
    <col min="1302" max="1494" width="9" style="359"/>
    <col min="1495" max="1495" width="11.625" style="359" customWidth="1"/>
    <col min="1496" max="1496" width="70.125" style="359" customWidth="1"/>
    <col min="1497" max="1529" width="0" style="359" hidden="1" customWidth="1"/>
    <col min="1530" max="1530" width="28.875" style="359" customWidth="1"/>
    <col min="1531" max="1533" width="0" style="359" hidden="1" customWidth="1"/>
    <col min="1534" max="1534" width="17.5" style="359" customWidth="1"/>
    <col min="1535" max="1536" width="0" style="359" hidden="1" customWidth="1"/>
    <col min="1537" max="1537" width="17.25" style="359" customWidth="1"/>
    <col min="1538" max="1540" width="16.875" style="359" customWidth="1"/>
    <col min="1541" max="1555" width="15.875" style="359" customWidth="1"/>
    <col min="1556" max="1556" width="42.875" style="359" customWidth="1"/>
    <col min="1557" max="1557" width="10.75" style="359" bestFit="1" customWidth="1"/>
    <col min="1558" max="1750" width="9" style="359"/>
    <col min="1751" max="1751" width="11.625" style="359" customWidth="1"/>
    <col min="1752" max="1752" width="70.125" style="359" customWidth="1"/>
    <col min="1753" max="1785" width="0" style="359" hidden="1" customWidth="1"/>
    <col min="1786" max="1786" width="28.875" style="359" customWidth="1"/>
    <col min="1787" max="1789" width="0" style="359" hidden="1" customWidth="1"/>
    <col min="1790" max="1790" width="17.5" style="359" customWidth="1"/>
    <col min="1791" max="1792" width="0" style="359" hidden="1" customWidth="1"/>
    <col min="1793" max="1793" width="17.25" style="359" customWidth="1"/>
    <col min="1794" max="1796" width="16.875" style="359" customWidth="1"/>
    <col min="1797" max="1811" width="15.875" style="359" customWidth="1"/>
    <col min="1812" max="1812" width="42.875" style="359" customWidth="1"/>
    <col min="1813" max="1813" width="10.75" style="359" bestFit="1" customWidth="1"/>
    <col min="1814" max="2006" width="9" style="359"/>
    <col min="2007" max="2007" width="11.625" style="359" customWidth="1"/>
    <col min="2008" max="2008" width="70.125" style="359" customWidth="1"/>
    <col min="2009" max="2041" width="0" style="359" hidden="1" customWidth="1"/>
    <col min="2042" max="2042" width="28.875" style="359" customWidth="1"/>
    <col min="2043" max="2045" width="0" style="359" hidden="1" customWidth="1"/>
    <col min="2046" max="2046" width="17.5" style="359" customWidth="1"/>
    <col min="2047" max="2048" width="0" style="359" hidden="1" customWidth="1"/>
    <col min="2049" max="2049" width="17.25" style="359" customWidth="1"/>
    <col min="2050" max="2052" width="16.875" style="359" customWidth="1"/>
    <col min="2053" max="2067" width="15.875" style="359" customWidth="1"/>
    <col min="2068" max="2068" width="42.875" style="359" customWidth="1"/>
    <col min="2069" max="2069" width="10.75" style="359" bestFit="1" customWidth="1"/>
    <col min="2070" max="2262" width="9" style="359"/>
    <col min="2263" max="2263" width="11.625" style="359" customWidth="1"/>
    <col min="2264" max="2264" width="70.125" style="359" customWidth="1"/>
    <col min="2265" max="2297" width="0" style="359" hidden="1" customWidth="1"/>
    <col min="2298" max="2298" width="28.875" style="359" customWidth="1"/>
    <col min="2299" max="2301" width="0" style="359" hidden="1" customWidth="1"/>
    <col min="2302" max="2302" width="17.5" style="359" customWidth="1"/>
    <col min="2303" max="2304" width="0" style="359" hidden="1" customWidth="1"/>
    <col min="2305" max="2305" width="17.25" style="359" customWidth="1"/>
    <col min="2306" max="2308" width="16.875" style="359" customWidth="1"/>
    <col min="2309" max="2323" width="15.875" style="359" customWidth="1"/>
    <col min="2324" max="2324" width="42.875" style="359" customWidth="1"/>
    <col min="2325" max="2325" width="10.75" style="359" bestFit="1" customWidth="1"/>
    <col min="2326" max="2518" width="9" style="359"/>
    <col min="2519" max="2519" width="11.625" style="359" customWidth="1"/>
    <col min="2520" max="2520" width="70.125" style="359" customWidth="1"/>
    <col min="2521" max="2553" width="0" style="359" hidden="1" customWidth="1"/>
    <col min="2554" max="2554" width="28.875" style="359" customWidth="1"/>
    <col min="2555" max="2557" width="0" style="359" hidden="1" customWidth="1"/>
    <col min="2558" max="2558" width="17.5" style="359" customWidth="1"/>
    <col min="2559" max="2560" width="0" style="359" hidden="1" customWidth="1"/>
    <col min="2561" max="2561" width="17.25" style="359" customWidth="1"/>
    <col min="2562" max="2564" width="16.875" style="359" customWidth="1"/>
    <col min="2565" max="2579" width="15.875" style="359" customWidth="1"/>
    <col min="2580" max="2580" width="42.875" style="359" customWidth="1"/>
    <col min="2581" max="2581" width="10.75" style="359" bestFit="1" customWidth="1"/>
    <col min="2582" max="2774" width="9" style="359"/>
    <col min="2775" max="2775" width="11.625" style="359" customWidth="1"/>
    <col min="2776" max="2776" width="70.125" style="359" customWidth="1"/>
    <col min="2777" max="2809" width="0" style="359" hidden="1" customWidth="1"/>
    <col min="2810" max="2810" width="28.875" style="359" customWidth="1"/>
    <col min="2811" max="2813" width="0" style="359" hidden="1" customWidth="1"/>
    <col min="2814" max="2814" width="17.5" style="359" customWidth="1"/>
    <col min="2815" max="2816" width="0" style="359" hidden="1" customWidth="1"/>
    <col min="2817" max="2817" width="17.25" style="359" customWidth="1"/>
    <col min="2818" max="2820" width="16.875" style="359" customWidth="1"/>
    <col min="2821" max="2835" width="15.875" style="359" customWidth="1"/>
    <col min="2836" max="2836" width="42.875" style="359" customWidth="1"/>
    <col min="2837" max="2837" width="10.75" style="359" bestFit="1" customWidth="1"/>
    <col min="2838" max="3030" width="9" style="359"/>
    <col min="3031" max="3031" width="11.625" style="359" customWidth="1"/>
    <col min="3032" max="3032" width="70.125" style="359" customWidth="1"/>
    <col min="3033" max="3065" width="0" style="359" hidden="1" customWidth="1"/>
    <col min="3066" max="3066" width="28.875" style="359" customWidth="1"/>
    <col min="3067" max="3069" width="0" style="359" hidden="1" customWidth="1"/>
    <col min="3070" max="3070" width="17.5" style="359" customWidth="1"/>
    <col min="3071" max="3072" width="0" style="359" hidden="1" customWidth="1"/>
    <col min="3073" max="3073" width="17.25" style="359" customWidth="1"/>
    <col min="3074" max="3076" width="16.875" style="359" customWidth="1"/>
    <col min="3077" max="3091" width="15.875" style="359" customWidth="1"/>
    <col min="3092" max="3092" width="42.875" style="359" customWidth="1"/>
    <col min="3093" max="3093" width="10.75" style="359" bestFit="1" customWidth="1"/>
    <col min="3094" max="3286" width="9" style="359"/>
    <col min="3287" max="3287" width="11.625" style="359" customWidth="1"/>
    <col min="3288" max="3288" width="70.125" style="359" customWidth="1"/>
    <col min="3289" max="3321" width="0" style="359" hidden="1" customWidth="1"/>
    <col min="3322" max="3322" width="28.875" style="359" customWidth="1"/>
    <col min="3323" max="3325" width="0" style="359" hidden="1" customWidth="1"/>
    <col min="3326" max="3326" width="17.5" style="359" customWidth="1"/>
    <col min="3327" max="3328" width="0" style="359" hidden="1" customWidth="1"/>
    <col min="3329" max="3329" width="17.25" style="359" customWidth="1"/>
    <col min="3330" max="3332" width="16.875" style="359" customWidth="1"/>
    <col min="3333" max="3347" width="15.875" style="359" customWidth="1"/>
    <col min="3348" max="3348" width="42.875" style="359" customWidth="1"/>
    <col min="3349" max="3349" width="10.75" style="359" bestFit="1" customWidth="1"/>
    <col min="3350" max="3542" width="9" style="359"/>
    <col min="3543" max="3543" width="11.625" style="359" customWidth="1"/>
    <col min="3544" max="3544" width="70.125" style="359" customWidth="1"/>
    <col min="3545" max="3577" width="0" style="359" hidden="1" customWidth="1"/>
    <col min="3578" max="3578" width="28.875" style="359" customWidth="1"/>
    <col min="3579" max="3581" width="0" style="359" hidden="1" customWidth="1"/>
    <col min="3582" max="3582" width="17.5" style="359" customWidth="1"/>
    <col min="3583" max="3584" width="0" style="359" hidden="1" customWidth="1"/>
    <col min="3585" max="3585" width="17.25" style="359" customWidth="1"/>
    <col min="3586" max="3588" width="16.875" style="359" customWidth="1"/>
    <col min="3589" max="3603" width="15.875" style="359" customWidth="1"/>
    <col min="3604" max="3604" width="42.875" style="359" customWidth="1"/>
    <col min="3605" max="3605" width="10.75" style="359" bestFit="1" customWidth="1"/>
    <col min="3606" max="3798" width="9" style="359"/>
    <col min="3799" max="3799" width="11.625" style="359" customWidth="1"/>
    <col min="3800" max="3800" width="70.125" style="359" customWidth="1"/>
    <col min="3801" max="3833" width="0" style="359" hidden="1" customWidth="1"/>
    <col min="3834" max="3834" width="28.875" style="359" customWidth="1"/>
    <col min="3835" max="3837" width="0" style="359" hidden="1" customWidth="1"/>
    <col min="3838" max="3838" width="17.5" style="359" customWidth="1"/>
    <col min="3839" max="3840" width="0" style="359" hidden="1" customWidth="1"/>
    <col min="3841" max="3841" width="17.25" style="359" customWidth="1"/>
    <col min="3842" max="3844" width="16.875" style="359" customWidth="1"/>
    <col min="3845" max="3859" width="15.875" style="359" customWidth="1"/>
    <col min="3860" max="3860" width="42.875" style="359" customWidth="1"/>
    <col min="3861" max="3861" width="10.75" style="359" bestFit="1" customWidth="1"/>
    <col min="3862" max="4054" width="9" style="359"/>
    <col min="4055" max="4055" width="11.625" style="359" customWidth="1"/>
    <col min="4056" max="4056" width="70.125" style="359" customWidth="1"/>
    <col min="4057" max="4089" width="0" style="359" hidden="1" customWidth="1"/>
    <col min="4090" max="4090" width="28.875" style="359" customWidth="1"/>
    <col min="4091" max="4093" width="0" style="359" hidden="1" customWidth="1"/>
    <col min="4094" max="4094" width="17.5" style="359" customWidth="1"/>
    <col min="4095" max="4096" width="0" style="359" hidden="1" customWidth="1"/>
    <col min="4097" max="4097" width="17.25" style="359" customWidth="1"/>
    <col min="4098" max="4100" width="16.875" style="359" customWidth="1"/>
    <col min="4101" max="4115" width="15.875" style="359" customWidth="1"/>
    <col min="4116" max="4116" width="42.875" style="359" customWidth="1"/>
    <col min="4117" max="4117" width="10.75" style="359" bestFit="1" customWidth="1"/>
    <col min="4118" max="4310" width="9" style="359"/>
    <col min="4311" max="4311" width="11.625" style="359" customWidth="1"/>
    <col min="4312" max="4312" width="70.125" style="359" customWidth="1"/>
    <col min="4313" max="4345" width="0" style="359" hidden="1" customWidth="1"/>
    <col min="4346" max="4346" width="28.875" style="359" customWidth="1"/>
    <col min="4347" max="4349" width="0" style="359" hidden="1" customWidth="1"/>
    <col min="4350" max="4350" width="17.5" style="359" customWidth="1"/>
    <col min="4351" max="4352" width="0" style="359" hidden="1" customWidth="1"/>
    <col min="4353" max="4353" width="17.25" style="359" customWidth="1"/>
    <col min="4354" max="4356" width="16.875" style="359" customWidth="1"/>
    <col min="4357" max="4371" width="15.875" style="359" customWidth="1"/>
    <col min="4372" max="4372" width="42.875" style="359" customWidth="1"/>
    <col min="4373" max="4373" width="10.75" style="359" bestFit="1" customWidth="1"/>
    <col min="4374" max="4566" width="9" style="359"/>
    <col min="4567" max="4567" width="11.625" style="359" customWidth="1"/>
    <col min="4568" max="4568" width="70.125" style="359" customWidth="1"/>
    <col min="4569" max="4601" width="0" style="359" hidden="1" customWidth="1"/>
    <col min="4602" max="4602" width="28.875" style="359" customWidth="1"/>
    <col min="4603" max="4605" width="0" style="359" hidden="1" customWidth="1"/>
    <col min="4606" max="4606" width="17.5" style="359" customWidth="1"/>
    <col min="4607" max="4608" width="0" style="359" hidden="1" customWidth="1"/>
    <col min="4609" max="4609" width="17.25" style="359" customWidth="1"/>
    <col min="4610" max="4612" width="16.875" style="359" customWidth="1"/>
    <col min="4613" max="4627" width="15.875" style="359" customWidth="1"/>
    <col min="4628" max="4628" width="42.875" style="359" customWidth="1"/>
    <col min="4629" max="4629" width="10.75" style="359" bestFit="1" customWidth="1"/>
    <col min="4630" max="4822" width="9" style="359"/>
    <col min="4823" max="4823" width="11.625" style="359" customWidth="1"/>
    <col min="4824" max="4824" width="70.125" style="359" customWidth="1"/>
    <col min="4825" max="4857" width="0" style="359" hidden="1" customWidth="1"/>
    <col min="4858" max="4858" width="28.875" style="359" customWidth="1"/>
    <col min="4859" max="4861" width="0" style="359" hidden="1" customWidth="1"/>
    <col min="4862" max="4862" width="17.5" style="359" customWidth="1"/>
    <col min="4863" max="4864" width="0" style="359" hidden="1" customWidth="1"/>
    <col min="4865" max="4865" width="17.25" style="359" customWidth="1"/>
    <col min="4866" max="4868" width="16.875" style="359" customWidth="1"/>
    <col min="4869" max="4883" width="15.875" style="359" customWidth="1"/>
    <col min="4884" max="4884" width="42.875" style="359" customWidth="1"/>
    <col min="4885" max="4885" width="10.75" style="359" bestFit="1" customWidth="1"/>
    <col min="4886" max="5078" width="9" style="359"/>
    <col min="5079" max="5079" width="11.625" style="359" customWidth="1"/>
    <col min="5080" max="5080" width="70.125" style="359" customWidth="1"/>
    <col min="5081" max="5113" width="0" style="359" hidden="1" customWidth="1"/>
    <col min="5114" max="5114" width="28.875" style="359" customWidth="1"/>
    <col min="5115" max="5117" width="0" style="359" hidden="1" customWidth="1"/>
    <col min="5118" max="5118" width="17.5" style="359" customWidth="1"/>
    <col min="5119" max="5120" width="0" style="359" hidden="1" customWidth="1"/>
    <col min="5121" max="5121" width="17.25" style="359" customWidth="1"/>
    <col min="5122" max="5124" width="16.875" style="359" customWidth="1"/>
    <col min="5125" max="5139" width="15.875" style="359" customWidth="1"/>
    <col min="5140" max="5140" width="42.875" style="359" customWidth="1"/>
    <col min="5141" max="5141" width="10.75" style="359" bestFit="1" customWidth="1"/>
    <col min="5142" max="5334" width="9" style="359"/>
    <col min="5335" max="5335" width="11.625" style="359" customWidth="1"/>
    <col min="5336" max="5336" width="70.125" style="359" customWidth="1"/>
    <col min="5337" max="5369" width="0" style="359" hidden="1" customWidth="1"/>
    <col min="5370" max="5370" width="28.875" style="359" customWidth="1"/>
    <col min="5371" max="5373" width="0" style="359" hidden="1" customWidth="1"/>
    <col min="5374" max="5374" width="17.5" style="359" customWidth="1"/>
    <col min="5375" max="5376" width="0" style="359" hidden="1" customWidth="1"/>
    <col min="5377" max="5377" width="17.25" style="359" customWidth="1"/>
    <col min="5378" max="5380" width="16.875" style="359" customWidth="1"/>
    <col min="5381" max="5395" width="15.875" style="359" customWidth="1"/>
    <col min="5396" max="5396" width="42.875" style="359" customWidth="1"/>
    <col min="5397" max="5397" width="10.75" style="359" bestFit="1" customWidth="1"/>
    <col min="5398" max="5590" width="9" style="359"/>
    <col min="5591" max="5591" width="11.625" style="359" customWidth="1"/>
    <col min="5592" max="5592" width="70.125" style="359" customWidth="1"/>
    <col min="5593" max="5625" width="0" style="359" hidden="1" customWidth="1"/>
    <col min="5626" max="5626" width="28.875" style="359" customWidth="1"/>
    <col min="5627" max="5629" width="0" style="359" hidden="1" customWidth="1"/>
    <col min="5630" max="5630" width="17.5" style="359" customWidth="1"/>
    <col min="5631" max="5632" width="0" style="359" hidden="1" customWidth="1"/>
    <col min="5633" max="5633" width="17.25" style="359" customWidth="1"/>
    <col min="5634" max="5636" width="16.875" style="359" customWidth="1"/>
    <col min="5637" max="5651" width="15.875" style="359" customWidth="1"/>
    <col min="5652" max="5652" width="42.875" style="359" customWidth="1"/>
    <col min="5653" max="5653" width="10.75" style="359" bestFit="1" customWidth="1"/>
    <col min="5654" max="5846" width="9" style="359"/>
    <col min="5847" max="5847" width="11.625" style="359" customWidth="1"/>
    <col min="5848" max="5848" width="70.125" style="359" customWidth="1"/>
    <col min="5849" max="5881" width="0" style="359" hidden="1" customWidth="1"/>
    <col min="5882" max="5882" width="28.875" style="359" customWidth="1"/>
    <col min="5883" max="5885" width="0" style="359" hidden="1" customWidth="1"/>
    <col min="5886" max="5886" width="17.5" style="359" customWidth="1"/>
    <col min="5887" max="5888" width="0" style="359" hidden="1" customWidth="1"/>
    <col min="5889" max="5889" width="17.25" style="359" customWidth="1"/>
    <col min="5890" max="5892" width="16.875" style="359" customWidth="1"/>
    <col min="5893" max="5907" width="15.875" style="359" customWidth="1"/>
    <col min="5908" max="5908" width="42.875" style="359" customWidth="1"/>
    <col min="5909" max="5909" width="10.75" style="359" bestFit="1" customWidth="1"/>
    <col min="5910" max="6102" width="9" style="359"/>
    <col min="6103" max="6103" width="11.625" style="359" customWidth="1"/>
    <col min="6104" max="6104" width="70.125" style="359" customWidth="1"/>
    <col min="6105" max="6137" width="0" style="359" hidden="1" customWidth="1"/>
    <col min="6138" max="6138" width="28.875" style="359" customWidth="1"/>
    <col min="6139" max="6141" width="0" style="359" hidden="1" customWidth="1"/>
    <col min="6142" max="6142" width="17.5" style="359" customWidth="1"/>
    <col min="6143" max="6144" width="0" style="359" hidden="1" customWidth="1"/>
    <col min="6145" max="6145" width="17.25" style="359" customWidth="1"/>
    <col min="6146" max="6148" width="16.875" style="359" customWidth="1"/>
    <col min="6149" max="6163" width="15.875" style="359" customWidth="1"/>
    <col min="6164" max="6164" width="42.875" style="359" customWidth="1"/>
    <col min="6165" max="6165" width="10.75" style="359" bestFit="1" customWidth="1"/>
    <col min="6166" max="6358" width="9" style="359"/>
    <col min="6359" max="6359" width="11.625" style="359" customWidth="1"/>
    <col min="6360" max="6360" width="70.125" style="359" customWidth="1"/>
    <col min="6361" max="6393" width="0" style="359" hidden="1" customWidth="1"/>
    <col min="6394" max="6394" width="28.875" style="359" customWidth="1"/>
    <col min="6395" max="6397" width="0" style="359" hidden="1" customWidth="1"/>
    <col min="6398" max="6398" width="17.5" style="359" customWidth="1"/>
    <col min="6399" max="6400" width="0" style="359" hidden="1" customWidth="1"/>
    <col min="6401" max="6401" width="17.25" style="359" customWidth="1"/>
    <col min="6402" max="6404" width="16.875" style="359" customWidth="1"/>
    <col min="6405" max="6419" width="15.875" style="359" customWidth="1"/>
    <col min="6420" max="6420" width="42.875" style="359" customWidth="1"/>
    <col min="6421" max="6421" width="10.75" style="359" bestFit="1" customWidth="1"/>
    <col min="6422" max="6614" width="9" style="359"/>
    <col min="6615" max="6615" width="11.625" style="359" customWidth="1"/>
    <col min="6616" max="6616" width="70.125" style="359" customWidth="1"/>
    <col min="6617" max="6649" width="0" style="359" hidden="1" customWidth="1"/>
    <col min="6650" max="6650" width="28.875" style="359" customWidth="1"/>
    <col min="6651" max="6653" width="0" style="359" hidden="1" customWidth="1"/>
    <col min="6654" max="6654" width="17.5" style="359" customWidth="1"/>
    <col min="6655" max="6656" width="0" style="359" hidden="1" customWidth="1"/>
    <col min="6657" max="6657" width="17.25" style="359" customWidth="1"/>
    <col min="6658" max="6660" width="16.875" style="359" customWidth="1"/>
    <col min="6661" max="6675" width="15.875" style="359" customWidth="1"/>
    <col min="6676" max="6676" width="42.875" style="359" customWidth="1"/>
    <col min="6677" max="6677" width="10.75" style="359" bestFit="1" customWidth="1"/>
    <col min="6678" max="6870" width="9" style="359"/>
    <col min="6871" max="6871" width="11.625" style="359" customWidth="1"/>
    <col min="6872" max="6872" width="70.125" style="359" customWidth="1"/>
    <col min="6873" max="6905" width="0" style="359" hidden="1" customWidth="1"/>
    <col min="6906" max="6906" width="28.875" style="359" customWidth="1"/>
    <col min="6907" max="6909" width="0" style="359" hidden="1" customWidth="1"/>
    <col min="6910" max="6910" width="17.5" style="359" customWidth="1"/>
    <col min="6911" max="6912" width="0" style="359" hidden="1" customWidth="1"/>
    <col min="6913" max="6913" width="17.25" style="359" customWidth="1"/>
    <col min="6914" max="6916" width="16.875" style="359" customWidth="1"/>
    <col min="6917" max="6931" width="15.875" style="359" customWidth="1"/>
    <col min="6932" max="6932" width="42.875" style="359" customWidth="1"/>
    <col min="6933" max="6933" width="10.75" style="359" bestFit="1" customWidth="1"/>
    <col min="6934" max="7126" width="9" style="359"/>
    <col min="7127" max="7127" width="11.625" style="359" customWidth="1"/>
    <col min="7128" max="7128" width="70.125" style="359" customWidth="1"/>
    <col min="7129" max="7161" width="0" style="359" hidden="1" customWidth="1"/>
    <col min="7162" max="7162" width="28.875" style="359" customWidth="1"/>
    <col min="7163" max="7165" width="0" style="359" hidden="1" customWidth="1"/>
    <col min="7166" max="7166" width="17.5" style="359" customWidth="1"/>
    <col min="7167" max="7168" width="0" style="359" hidden="1" customWidth="1"/>
    <col min="7169" max="7169" width="17.25" style="359" customWidth="1"/>
    <col min="7170" max="7172" width="16.875" style="359" customWidth="1"/>
    <col min="7173" max="7187" width="15.875" style="359" customWidth="1"/>
    <col min="7188" max="7188" width="42.875" style="359" customWidth="1"/>
    <col min="7189" max="7189" width="10.75" style="359" bestFit="1" customWidth="1"/>
    <col min="7190" max="7382" width="9" style="359"/>
    <col min="7383" max="7383" width="11.625" style="359" customWidth="1"/>
    <col min="7384" max="7384" width="70.125" style="359" customWidth="1"/>
    <col min="7385" max="7417" width="0" style="359" hidden="1" customWidth="1"/>
    <col min="7418" max="7418" width="28.875" style="359" customWidth="1"/>
    <col min="7419" max="7421" width="0" style="359" hidden="1" customWidth="1"/>
    <col min="7422" max="7422" width="17.5" style="359" customWidth="1"/>
    <col min="7423" max="7424" width="0" style="359" hidden="1" customWidth="1"/>
    <col min="7425" max="7425" width="17.25" style="359" customWidth="1"/>
    <col min="7426" max="7428" width="16.875" style="359" customWidth="1"/>
    <col min="7429" max="7443" width="15.875" style="359" customWidth="1"/>
    <col min="7444" max="7444" width="42.875" style="359" customWidth="1"/>
    <col min="7445" max="7445" width="10.75" style="359" bestFit="1" customWidth="1"/>
    <col min="7446" max="7638" width="9" style="359"/>
    <col min="7639" max="7639" width="11.625" style="359" customWidth="1"/>
    <col min="7640" max="7640" width="70.125" style="359" customWidth="1"/>
    <col min="7641" max="7673" width="0" style="359" hidden="1" customWidth="1"/>
    <col min="7674" max="7674" width="28.875" style="359" customWidth="1"/>
    <col min="7675" max="7677" width="0" style="359" hidden="1" customWidth="1"/>
    <col min="7678" max="7678" width="17.5" style="359" customWidth="1"/>
    <col min="7679" max="7680" width="0" style="359" hidden="1" customWidth="1"/>
    <col min="7681" max="7681" width="17.25" style="359" customWidth="1"/>
    <col min="7682" max="7684" width="16.875" style="359" customWidth="1"/>
    <col min="7685" max="7699" width="15.875" style="359" customWidth="1"/>
    <col min="7700" max="7700" width="42.875" style="359" customWidth="1"/>
    <col min="7701" max="7701" width="10.75" style="359" bestFit="1" customWidth="1"/>
    <col min="7702" max="7894" width="9" style="359"/>
    <col min="7895" max="7895" width="11.625" style="359" customWidth="1"/>
    <col min="7896" max="7896" width="70.125" style="359" customWidth="1"/>
    <col min="7897" max="7929" width="0" style="359" hidden="1" customWidth="1"/>
    <col min="7930" max="7930" width="28.875" style="359" customWidth="1"/>
    <col min="7931" max="7933" width="0" style="359" hidden="1" customWidth="1"/>
    <col min="7934" max="7934" width="17.5" style="359" customWidth="1"/>
    <col min="7935" max="7936" width="0" style="359" hidden="1" customWidth="1"/>
    <col min="7937" max="7937" width="17.25" style="359" customWidth="1"/>
    <col min="7938" max="7940" width="16.875" style="359" customWidth="1"/>
    <col min="7941" max="7955" width="15.875" style="359" customWidth="1"/>
    <col min="7956" max="7956" width="42.875" style="359" customWidth="1"/>
    <col min="7957" max="7957" width="10.75" style="359" bestFit="1" customWidth="1"/>
    <col min="7958" max="8150" width="9" style="359"/>
    <col min="8151" max="8151" width="11.625" style="359" customWidth="1"/>
    <col min="8152" max="8152" width="70.125" style="359" customWidth="1"/>
    <col min="8153" max="8185" width="0" style="359" hidden="1" customWidth="1"/>
    <col min="8186" max="8186" width="28.875" style="359" customWidth="1"/>
    <col min="8187" max="8189" width="0" style="359" hidden="1" customWidth="1"/>
    <col min="8190" max="8190" width="17.5" style="359" customWidth="1"/>
    <col min="8191" max="8192" width="0" style="359" hidden="1" customWidth="1"/>
    <col min="8193" max="8193" width="17.25" style="359" customWidth="1"/>
    <col min="8194" max="8196" width="16.875" style="359" customWidth="1"/>
    <col min="8197" max="8211" width="15.875" style="359" customWidth="1"/>
    <col min="8212" max="8212" width="42.875" style="359" customWidth="1"/>
    <col min="8213" max="8213" width="10.75" style="359" bestFit="1" customWidth="1"/>
    <col min="8214" max="8406" width="9" style="359"/>
    <col min="8407" max="8407" width="11.625" style="359" customWidth="1"/>
    <col min="8408" max="8408" width="70.125" style="359" customWidth="1"/>
    <col min="8409" max="8441" width="0" style="359" hidden="1" customWidth="1"/>
    <col min="8442" max="8442" width="28.875" style="359" customWidth="1"/>
    <col min="8443" max="8445" width="0" style="359" hidden="1" customWidth="1"/>
    <col min="8446" max="8446" width="17.5" style="359" customWidth="1"/>
    <col min="8447" max="8448" width="0" style="359" hidden="1" customWidth="1"/>
    <col min="8449" max="8449" width="17.25" style="359" customWidth="1"/>
    <col min="8450" max="8452" width="16.875" style="359" customWidth="1"/>
    <col min="8453" max="8467" width="15.875" style="359" customWidth="1"/>
    <col min="8468" max="8468" width="42.875" style="359" customWidth="1"/>
    <col min="8469" max="8469" width="10.75" style="359" bestFit="1" customWidth="1"/>
    <col min="8470" max="8662" width="9" style="359"/>
    <col min="8663" max="8663" width="11.625" style="359" customWidth="1"/>
    <col min="8664" max="8664" width="70.125" style="359" customWidth="1"/>
    <col min="8665" max="8697" width="0" style="359" hidden="1" customWidth="1"/>
    <col min="8698" max="8698" width="28.875" style="359" customWidth="1"/>
    <col min="8699" max="8701" width="0" style="359" hidden="1" customWidth="1"/>
    <col min="8702" max="8702" width="17.5" style="359" customWidth="1"/>
    <col min="8703" max="8704" width="0" style="359" hidden="1" customWidth="1"/>
    <col min="8705" max="8705" width="17.25" style="359" customWidth="1"/>
    <col min="8706" max="8708" width="16.875" style="359" customWidth="1"/>
    <col min="8709" max="8723" width="15.875" style="359" customWidth="1"/>
    <col min="8724" max="8724" width="42.875" style="359" customWidth="1"/>
    <col min="8725" max="8725" width="10.75" style="359" bestFit="1" customWidth="1"/>
    <col min="8726" max="8918" width="9" style="359"/>
    <col min="8919" max="8919" width="11.625" style="359" customWidth="1"/>
    <col min="8920" max="8920" width="70.125" style="359" customWidth="1"/>
    <col min="8921" max="8953" width="0" style="359" hidden="1" customWidth="1"/>
    <col min="8954" max="8954" width="28.875" style="359" customWidth="1"/>
    <col min="8955" max="8957" width="0" style="359" hidden="1" customWidth="1"/>
    <col min="8958" max="8958" width="17.5" style="359" customWidth="1"/>
    <col min="8959" max="8960" width="0" style="359" hidden="1" customWidth="1"/>
    <col min="8961" max="8961" width="17.25" style="359" customWidth="1"/>
    <col min="8962" max="8964" width="16.875" style="359" customWidth="1"/>
    <col min="8965" max="8979" width="15.875" style="359" customWidth="1"/>
    <col min="8980" max="8980" width="42.875" style="359" customWidth="1"/>
    <col min="8981" max="8981" width="10.75" style="359" bestFit="1" customWidth="1"/>
    <col min="8982" max="9174" width="9" style="359"/>
    <col min="9175" max="9175" width="11.625" style="359" customWidth="1"/>
    <col min="9176" max="9176" width="70.125" style="359" customWidth="1"/>
    <col min="9177" max="9209" width="0" style="359" hidden="1" customWidth="1"/>
    <col min="9210" max="9210" width="28.875" style="359" customWidth="1"/>
    <col min="9211" max="9213" width="0" style="359" hidden="1" customWidth="1"/>
    <col min="9214" max="9214" width="17.5" style="359" customWidth="1"/>
    <col min="9215" max="9216" width="0" style="359" hidden="1" customWidth="1"/>
    <col min="9217" max="9217" width="17.25" style="359" customWidth="1"/>
    <col min="9218" max="9220" width="16.875" style="359" customWidth="1"/>
    <col min="9221" max="9235" width="15.875" style="359" customWidth="1"/>
    <col min="9236" max="9236" width="42.875" style="359" customWidth="1"/>
    <col min="9237" max="9237" width="10.75" style="359" bestFit="1" customWidth="1"/>
    <col min="9238" max="9430" width="9" style="359"/>
    <col min="9431" max="9431" width="11.625" style="359" customWidth="1"/>
    <col min="9432" max="9432" width="70.125" style="359" customWidth="1"/>
    <col min="9433" max="9465" width="0" style="359" hidden="1" customWidth="1"/>
    <col min="9466" max="9466" width="28.875" style="359" customWidth="1"/>
    <col min="9467" max="9469" width="0" style="359" hidden="1" customWidth="1"/>
    <col min="9470" max="9470" width="17.5" style="359" customWidth="1"/>
    <col min="9471" max="9472" width="0" style="359" hidden="1" customWidth="1"/>
    <col min="9473" max="9473" width="17.25" style="359" customWidth="1"/>
    <col min="9474" max="9476" width="16.875" style="359" customWidth="1"/>
    <col min="9477" max="9491" width="15.875" style="359" customWidth="1"/>
    <col min="9492" max="9492" width="42.875" style="359" customWidth="1"/>
    <col min="9493" max="9493" width="10.75" style="359" bestFit="1" customWidth="1"/>
    <col min="9494" max="9686" width="9" style="359"/>
    <col min="9687" max="9687" width="11.625" style="359" customWidth="1"/>
    <col min="9688" max="9688" width="70.125" style="359" customWidth="1"/>
    <col min="9689" max="9721" width="0" style="359" hidden="1" customWidth="1"/>
    <col min="9722" max="9722" width="28.875" style="359" customWidth="1"/>
    <col min="9723" max="9725" width="0" style="359" hidden="1" customWidth="1"/>
    <col min="9726" max="9726" width="17.5" style="359" customWidth="1"/>
    <col min="9727" max="9728" width="0" style="359" hidden="1" customWidth="1"/>
    <col min="9729" max="9729" width="17.25" style="359" customWidth="1"/>
    <col min="9730" max="9732" width="16.875" style="359" customWidth="1"/>
    <col min="9733" max="9747" width="15.875" style="359" customWidth="1"/>
    <col min="9748" max="9748" width="42.875" style="359" customWidth="1"/>
    <col min="9749" max="9749" width="10.75" style="359" bestFit="1" customWidth="1"/>
    <col min="9750" max="9942" width="9" style="359"/>
    <col min="9943" max="9943" width="11.625" style="359" customWidth="1"/>
    <col min="9944" max="9944" width="70.125" style="359" customWidth="1"/>
    <col min="9945" max="9977" width="0" style="359" hidden="1" customWidth="1"/>
    <col min="9978" max="9978" width="28.875" style="359" customWidth="1"/>
    <col min="9979" max="9981" width="0" style="359" hidden="1" customWidth="1"/>
    <col min="9982" max="9982" width="17.5" style="359" customWidth="1"/>
    <col min="9983" max="9984" width="0" style="359" hidden="1" customWidth="1"/>
    <col min="9985" max="9985" width="17.25" style="359" customWidth="1"/>
    <col min="9986" max="9988" width="16.875" style="359" customWidth="1"/>
    <col min="9989" max="10003" width="15.875" style="359" customWidth="1"/>
    <col min="10004" max="10004" width="42.875" style="359" customWidth="1"/>
    <col min="10005" max="10005" width="10.75" style="359" bestFit="1" customWidth="1"/>
    <col min="10006" max="10198" width="9" style="359"/>
    <col min="10199" max="10199" width="11.625" style="359" customWidth="1"/>
    <col min="10200" max="10200" width="70.125" style="359" customWidth="1"/>
    <col min="10201" max="10233" width="0" style="359" hidden="1" customWidth="1"/>
    <col min="10234" max="10234" width="28.875" style="359" customWidth="1"/>
    <col min="10235" max="10237" width="0" style="359" hidden="1" customWidth="1"/>
    <col min="10238" max="10238" width="17.5" style="359" customWidth="1"/>
    <col min="10239" max="10240" width="0" style="359" hidden="1" customWidth="1"/>
    <col min="10241" max="10241" width="17.25" style="359" customWidth="1"/>
    <col min="10242" max="10244" width="16.875" style="359" customWidth="1"/>
    <col min="10245" max="10259" width="15.875" style="359" customWidth="1"/>
    <col min="10260" max="10260" width="42.875" style="359" customWidth="1"/>
    <col min="10261" max="10261" width="10.75" style="359" bestFit="1" customWidth="1"/>
    <col min="10262" max="10454" width="9" style="359"/>
    <col min="10455" max="10455" width="11.625" style="359" customWidth="1"/>
    <col min="10456" max="10456" width="70.125" style="359" customWidth="1"/>
    <col min="10457" max="10489" width="0" style="359" hidden="1" customWidth="1"/>
    <col min="10490" max="10490" width="28.875" style="359" customWidth="1"/>
    <col min="10491" max="10493" width="0" style="359" hidden="1" customWidth="1"/>
    <col min="10494" max="10494" width="17.5" style="359" customWidth="1"/>
    <col min="10495" max="10496" width="0" style="359" hidden="1" customWidth="1"/>
    <col min="10497" max="10497" width="17.25" style="359" customWidth="1"/>
    <col min="10498" max="10500" width="16.875" style="359" customWidth="1"/>
    <col min="10501" max="10515" width="15.875" style="359" customWidth="1"/>
    <col min="10516" max="10516" width="42.875" style="359" customWidth="1"/>
    <col min="10517" max="10517" width="10.75" style="359" bestFit="1" customWidth="1"/>
    <col min="10518" max="10710" width="9" style="359"/>
    <col min="10711" max="10711" width="11.625" style="359" customWidth="1"/>
    <col min="10712" max="10712" width="70.125" style="359" customWidth="1"/>
    <col min="10713" max="10745" width="0" style="359" hidden="1" customWidth="1"/>
    <col min="10746" max="10746" width="28.875" style="359" customWidth="1"/>
    <col min="10747" max="10749" width="0" style="359" hidden="1" customWidth="1"/>
    <col min="10750" max="10750" width="17.5" style="359" customWidth="1"/>
    <col min="10751" max="10752" width="0" style="359" hidden="1" customWidth="1"/>
    <col min="10753" max="10753" width="17.25" style="359" customWidth="1"/>
    <col min="10754" max="10756" width="16.875" style="359" customWidth="1"/>
    <col min="10757" max="10771" width="15.875" style="359" customWidth="1"/>
    <col min="10772" max="10772" width="42.875" style="359" customWidth="1"/>
    <col min="10773" max="10773" width="10.75" style="359" bestFit="1" customWidth="1"/>
    <col min="10774" max="10966" width="9" style="359"/>
    <col min="10967" max="10967" width="11.625" style="359" customWidth="1"/>
    <col min="10968" max="10968" width="70.125" style="359" customWidth="1"/>
    <col min="10969" max="11001" width="0" style="359" hidden="1" customWidth="1"/>
    <col min="11002" max="11002" width="28.875" style="359" customWidth="1"/>
    <col min="11003" max="11005" width="0" style="359" hidden="1" customWidth="1"/>
    <col min="11006" max="11006" width="17.5" style="359" customWidth="1"/>
    <col min="11007" max="11008" width="0" style="359" hidden="1" customWidth="1"/>
    <col min="11009" max="11009" width="17.25" style="359" customWidth="1"/>
    <col min="11010" max="11012" width="16.875" style="359" customWidth="1"/>
    <col min="11013" max="11027" width="15.875" style="359" customWidth="1"/>
    <col min="11028" max="11028" width="42.875" style="359" customWidth="1"/>
    <col min="11029" max="11029" width="10.75" style="359" bestFit="1" customWidth="1"/>
    <col min="11030" max="11222" width="9" style="359"/>
    <col min="11223" max="11223" width="11.625" style="359" customWidth="1"/>
    <col min="11224" max="11224" width="70.125" style="359" customWidth="1"/>
    <col min="11225" max="11257" width="0" style="359" hidden="1" customWidth="1"/>
    <col min="11258" max="11258" width="28.875" style="359" customWidth="1"/>
    <col min="11259" max="11261" width="0" style="359" hidden="1" customWidth="1"/>
    <col min="11262" max="11262" width="17.5" style="359" customWidth="1"/>
    <col min="11263" max="11264" width="0" style="359" hidden="1" customWidth="1"/>
    <col min="11265" max="11265" width="17.25" style="359" customWidth="1"/>
    <col min="11266" max="11268" width="16.875" style="359" customWidth="1"/>
    <col min="11269" max="11283" width="15.875" style="359" customWidth="1"/>
    <col min="11284" max="11284" width="42.875" style="359" customWidth="1"/>
    <col min="11285" max="11285" width="10.75" style="359" bestFit="1" customWidth="1"/>
    <col min="11286" max="11478" width="9" style="359"/>
    <col min="11479" max="11479" width="11.625" style="359" customWidth="1"/>
    <col min="11480" max="11480" width="70.125" style="359" customWidth="1"/>
    <col min="11481" max="11513" width="0" style="359" hidden="1" customWidth="1"/>
    <col min="11514" max="11514" width="28.875" style="359" customWidth="1"/>
    <col min="11515" max="11517" width="0" style="359" hidden="1" customWidth="1"/>
    <col min="11518" max="11518" width="17.5" style="359" customWidth="1"/>
    <col min="11519" max="11520" width="0" style="359" hidden="1" customWidth="1"/>
    <col min="11521" max="11521" width="17.25" style="359" customWidth="1"/>
    <col min="11522" max="11524" width="16.875" style="359" customWidth="1"/>
    <col min="11525" max="11539" width="15.875" style="359" customWidth="1"/>
    <col min="11540" max="11540" width="42.875" style="359" customWidth="1"/>
    <col min="11541" max="11541" width="10.75" style="359" bestFit="1" customWidth="1"/>
    <col min="11542" max="11734" width="9" style="359"/>
    <col min="11735" max="11735" width="11.625" style="359" customWidth="1"/>
    <col min="11736" max="11736" width="70.125" style="359" customWidth="1"/>
    <col min="11737" max="11769" width="0" style="359" hidden="1" customWidth="1"/>
    <col min="11770" max="11770" width="28.875" style="359" customWidth="1"/>
    <col min="11771" max="11773" width="0" style="359" hidden="1" customWidth="1"/>
    <col min="11774" max="11774" width="17.5" style="359" customWidth="1"/>
    <col min="11775" max="11776" width="0" style="359" hidden="1" customWidth="1"/>
    <col min="11777" max="11777" width="17.25" style="359" customWidth="1"/>
    <col min="11778" max="11780" width="16.875" style="359" customWidth="1"/>
    <col min="11781" max="11795" width="15.875" style="359" customWidth="1"/>
    <col min="11796" max="11796" width="42.875" style="359" customWidth="1"/>
    <col min="11797" max="11797" width="10.75" style="359" bestFit="1" customWidth="1"/>
    <col min="11798" max="11990" width="9" style="359"/>
    <col min="11991" max="11991" width="11.625" style="359" customWidth="1"/>
    <col min="11992" max="11992" width="70.125" style="359" customWidth="1"/>
    <col min="11993" max="12025" width="0" style="359" hidden="1" customWidth="1"/>
    <col min="12026" max="12026" width="28.875" style="359" customWidth="1"/>
    <col min="12027" max="12029" width="0" style="359" hidden="1" customWidth="1"/>
    <col min="12030" max="12030" width="17.5" style="359" customWidth="1"/>
    <col min="12031" max="12032" width="0" style="359" hidden="1" customWidth="1"/>
    <col min="12033" max="12033" width="17.25" style="359" customWidth="1"/>
    <col min="12034" max="12036" width="16.875" style="359" customWidth="1"/>
    <col min="12037" max="12051" width="15.875" style="359" customWidth="1"/>
    <col min="12052" max="12052" width="42.875" style="359" customWidth="1"/>
    <col min="12053" max="12053" width="10.75" style="359" bestFit="1" customWidth="1"/>
    <col min="12054" max="12246" width="9" style="359"/>
    <col min="12247" max="12247" width="11.625" style="359" customWidth="1"/>
    <col min="12248" max="12248" width="70.125" style="359" customWidth="1"/>
    <col min="12249" max="12281" width="0" style="359" hidden="1" customWidth="1"/>
    <col min="12282" max="12282" width="28.875" style="359" customWidth="1"/>
    <col min="12283" max="12285" width="0" style="359" hidden="1" customWidth="1"/>
    <col min="12286" max="12286" width="17.5" style="359" customWidth="1"/>
    <col min="12287" max="12288" width="0" style="359" hidden="1" customWidth="1"/>
    <col min="12289" max="12289" width="17.25" style="359" customWidth="1"/>
    <col min="12290" max="12292" width="16.875" style="359" customWidth="1"/>
    <col min="12293" max="12307" width="15.875" style="359" customWidth="1"/>
    <col min="12308" max="12308" width="42.875" style="359" customWidth="1"/>
    <col min="12309" max="12309" width="10.75" style="359" bestFit="1" customWidth="1"/>
    <col min="12310" max="12502" width="9" style="359"/>
    <col min="12503" max="12503" width="11.625" style="359" customWidth="1"/>
    <col min="12504" max="12504" width="70.125" style="359" customWidth="1"/>
    <col min="12505" max="12537" width="0" style="359" hidden="1" customWidth="1"/>
    <col min="12538" max="12538" width="28.875" style="359" customWidth="1"/>
    <col min="12539" max="12541" width="0" style="359" hidden="1" customWidth="1"/>
    <col min="12542" max="12542" width="17.5" style="359" customWidth="1"/>
    <col min="12543" max="12544" width="0" style="359" hidden="1" customWidth="1"/>
    <col min="12545" max="12545" width="17.25" style="359" customWidth="1"/>
    <col min="12546" max="12548" width="16.875" style="359" customWidth="1"/>
    <col min="12549" max="12563" width="15.875" style="359" customWidth="1"/>
    <col min="12564" max="12564" width="42.875" style="359" customWidth="1"/>
    <col min="12565" max="12565" width="10.75" style="359" bestFit="1" customWidth="1"/>
    <col min="12566" max="12758" width="9" style="359"/>
    <col min="12759" max="12759" width="11.625" style="359" customWidth="1"/>
    <col min="12760" max="12760" width="70.125" style="359" customWidth="1"/>
    <col min="12761" max="12793" width="0" style="359" hidden="1" customWidth="1"/>
    <col min="12794" max="12794" width="28.875" style="359" customWidth="1"/>
    <col min="12795" max="12797" width="0" style="359" hidden="1" customWidth="1"/>
    <col min="12798" max="12798" width="17.5" style="359" customWidth="1"/>
    <col min="12799" max="12800" width="0" style="359" hidden="1" customWidth="1"/>
    <col min="12801" max="12801" width="17.25" style="359" customWidth="1"/>
    <col min="12802" max="12804" width="16.875" style="359" customWidth="1"/>
    <col min="12805" max="12819" width="15.875" style="359" customWidth="1"/>
    <col min="12820" max="12820" width="42.875" style="359" customWidth="1"/>
    <col min="12821" max="12821" width="10.75" style="359" bestFit="1" customWidth="1"/>
    <col min="12822" max="13014" width="9" style="359"/>
    <col min="13015" max="13015" width="11.625" style="359" customWidth="1"/>
    <col min="13016" max="13016" width="70.125" style="359" customWidth="1"/>
    <col min="13017" max="13049" width="0" style="359" hidden="1" customWidth="1"/>
    <col min="13050" max="13050" width="28.875" style="359" customWidth="1"/>
    <col min="13051" max="13053" width="0" style="359" hidden="1" customWidth="1"/>
    <col min="13054" max="13054" width="17.5" style="359" customWidth="1"/>
    <col min="13055" max="13056" width="0" style="359" hidden="1" customWidth="1"/>
    <col min="13057" max="13057" width="17.25" style="359" customWidth="1"/>
    <col min="13058" max="13060" width="16.875" style="359" customWidth="1"/>
    <col min="13061" max="13075" width="15.875" style="359" customWidth="1"/>
    <col min="13076" max="13076" width="42.875" style="359" customWidth="1"/>
    <col min="13077" max="13077" width="10.75" style="359" bestFit="1" customWidth="1"/>
    <col min="13078" max="13270" width="9" style="359"/>
    <col min="13271" max="13271" width="11.625" style="359" customWidth="1"/>
    <col min="13272" max="13272" width="70.125" style="359" customWidth="1"/>
    <col min="13273" max="13305" width="0" style="359" hidden="1" customWidth="1"/>
    <col min="13306" max="13306" width="28.875" style="359" customWidth="1"/>
    <col min="13307" max="13309" width="0" style="359" hidden="1" customWidth="1"/>
    <col min="13310" max="13310" width="17.5" style="359" customWidth="1"/>
    <col min="13311" max="13312" width="0" style="359" hidden="1" customWidth="1"/>
    <col min="13313" max="13313" width="17.25" style="359" customWidth="1"/>
    <col min="13314" max="13316" width="16.875" style="359" customWidth="1"/>
    <col min="13317" max="13331" width="15.875" style="359" customWidth="1"/>
    <col min="13332" max="13332" width="42.875" style="359" customWidth="1"/>
    <col min="13333" max="13333" width="10.75" style="359" bestFit="1" customWidth="1"/>
    <col min="13334" max="13526" width="9" style="359"/>
    <col min="13527" max="13527" width="11.625" style="359" customWidth="1"/>
    <col min="13528" max="13528" width="70.125" style="359" customWidth="1"/>
    <col min="13529" max="13561" width="0" style="359" hidden="1" customWidth="1"/>
    <col min="13562" max="13562" width="28.875" style="359" customWidth="1"/>
    <col min="13563" max="13565" width="0" style="359" hidden="1" customWidth="1"/>
    <col min="13566" max="13566" width="17.5" style="359" customWidth="1"/>
    <col min="13567" max="13568" width="0" style="359" hidden="1" customWidth="1"/>
    <col min="13569" max="13569" width="17.25" style="359" customWidth="1"/>
    <col min="13570" max="13572" width="16.875" style="359" customWidth="1"/>
    <col min="13573" max="13587" width="15.875" style="359" customWidth="1"/>
    <col min="13588" max="13588" width="42.875" style="359" customWidth="1"/>
    <col min="13589" max="13589" width="10.75" style="359" bestFit="1" customWidth="1"/>
    <col min="13590" max="13782" width="9" style="359"/>
    <col min="13783" max="13783" width="11.625" style="359" customWidth="1"/>
    <col min="13784" max="13784" width="70.125" style="359" customWidth="1"/>
    <col min="13785" max="13817" width="0" style="359" hidden="1" customWidth="1"/>
    <col min="13818" max="13818" width="28.875" style="359" customWidth="1"/>
    <col min="13819" max="13821" width="0" style="359" hidden="1" customWidth="1"/>
    <col min="13822" max="13822" width="17.5" style="359" customWidth="1"/>
    <col min="13823" max="13824" width="0" style="359" hidden="1" customWidth="1"/>
    <col min="13825" max="13825" width="17.25" style="359" customWidth="1"/>
    <col min="13826" max="13828" width="16.875" style="359" customWidth="1"/>
    <col min="13829" max="13843" width="15.875" style="359" customWidth="1"/>
    <col min="13844" max="13844" width="42.875" style="359" customWidth="1"/>
    <col min="13845" max="13845" width="10.75" style="359" bestFit="1" customWidth="1"/>
    <col min="13846" max="14038" width="9" style="359"/>
    <col min="14039" max="14039" width="11.625" style="359" customWidth="1"/>
    <col min="14040" max="14040" width="70.125" style="359" customWidth="1"/>
    <col min="14041" max="14073" width="0" style="359" hidden="1" customWidth="1"/>
    <col min="14074" max="14074" width="28.875" style="359" customWidth="1"/>
    <col min="14075" max="14077" width="0" style="359" hidden="1" customWidth="1"/>
    <col min="14078" max="14078" width="17.5" style="359" customWidth="1"/>
    <col min="14079" max="14080" width="0" style="359" hidden="1" customWidth="1"/>
    <col min="14081" max="14081" width="17.25" style="359" customWidth="1"/>
    <col min="14082" max="14084" width="16.875" style="359" customWidth="1"/>
    <col min="14085" max="14099" width="15.875" style="359" customWidth="1"/>
    <col min="14100" max="14100" width="42.875" style="359" customWidth="1"/>
    <col min="14101" max="14101" width="10.75" style="359" bestFit="1" customWidth="1"/>
    <col min="14102" max="14294" width="9" style="359"/>
    <col min="14295" max="14295" width="11.625" style="359" customWidth="1"/>
    <col min="14296" max="14296" width="70.125" style="359" customWidth="1"/>
    <col min="14297" max="14329" width="0" style="359" hidden="1" customWidth="1"/>
    <col min="14330" max="14330" width="28.875" style="359" customWidth="1"/>
    <col min="14331" max="14333" width="0" style="359" hidden="1" customWidth="1"/>
    <col min="14334" max="14334" width="17.5" style="359" customWidth="1"/>
    <col min="14335" max="14336" width="0" style="359" hidden="1" customWidth="1"/>
    <col min="14337" max="14337" width="17.25" style="359" customWidth="1"/>
    <col min="14338" max="14340" width="16.875" style="359" customWidth="1"/>
    <col min="14341" max="14355" width="15.875" style="359" customWidth="1"/>
    <col min="14356" max="14356" width="42.875" style="359" customWidth="1"/>
    <col min="14357" max="14357" width="10.75" style="359" bestFit="1" customWidth="1"/>
    <col min="14358" max="14550" width="9" style="359"/>
    <col min="14551" max="14551" width="11.625" style="359" customWidth="1"/>
    <col min="14552" max="14552" width="70.125" style="359" customWidth="1"/>
    <col min="14553" max="14585" width="0" style="359" hidden="1" customWidth="1"/>
    <col min="14586" max="14586" width="28.875" style="359" customWidth="1"/>
    <col min="14587" max="14589" width="0" style="359" hidden="1" customWidth="1"/>
    <col min="14590" max="14590" width="17.5" style="359" customWidth="1"/>
    <col min="14591" max="14592" width="0" style="359" hidden="1" customWidth="1"/>
    <col min="14593" max="14593" width="17.25" style="359" customWidth="1"/>
    <col min="14594" max="14596" width="16.875" style="359" customWidth="1"/>
    <col min="14597" max="14611" width="15.875" style="359" customWidth="1"/>
    <col min="14612" max="14612" width="42.875" style="359" customWidth="1"/>
    <col min="14613" max="14613" width="10.75" style="359" bestFit="1" customWidth="1"/>
    <col min="14614" max="14806" width="9" style="359"/>
    <col min="14807" max="14807" width="11.625" style="359" customWidth="1"/>
    <col min="14808" max="14808" width="70.125" style="359" customWidth="1"/>
    <col min="14809" max="14841" width="0" style="359" hidden="1" customWidth="1"/>
    <col min="14842" max="14842" width="28.875" style="359" customWidth="1"/>
    <col min="14843" max="14845" width="0" style="359" hidden="1" customWidth="1"/>
    <col min="14846" max="14846" width="17.5" style="359" customWidth="1"/>
    <col min="14847" max="14848" width="0" style="359" hidden="1" customWidth="1"/>
    <col min="14849" max="14849" width="17.25" style="359" customWidth="1"/>
    <col min="14850" max="14852" width="16.875" style="359" customWidth="1"/>
    <col min="14853" max="14867" width="15.875" style="359" customWidth="1"/>
    <col min="14868" max="14868" width="42.875" style="359" customWidth="1"/>
    <col min="14869" max="14869" width="10.75" style="359" bestFit="1" customWidth="1"/>
    <col min="14870" max="15062" width="9" style="359"/>
    <col min="15063" max="15063" width="11.625" style="359" customWidth="1"/>
    <col min="15064" max="15064" width="70.125" style="359" customWidth="1"/>
    <col min="15065" max="15097" width="0" style="359" hidden="1" customWidth="1"/>
    <col min="15098" max="15098" width="28.875" style="359" customWidth="1"/>
    <col min="15099" max="15101" width="0" style="359" hidden="1" customWidth="1"/>
    <col min="15102" max="15102" width="17.5" style="359" customWidth="1"/>
    <col min="15103" max="15104" width="0" style="359" hidden="1" customWidth="1"/>
    <col min="15105" max="15105" width="17.25" style="359" customWidth="1"/>
    <col min="15106" max="15108" width="16.875" style="359" customWidth="1"/>
    <col min="15109" max="15123" width="15.875" style="359" customWidth="1"/>
    <col min="15124" max="15124" width="42.875" style="359" customWidth="1"/>
    <col min="15125" max="15125" width="10.75" style="359" bestFit="1" customWidth="1"/>
    <col min="15126" max="15318" width="9" style="359"/>
    <col min="15319" max="15319" width="11.625" style="359" customWidth="1"/>
    <col min="15320" max="15320" width="70.125" style="359" customWidth="1"/>
    <col min="15321" max="15353" width="0" style="359" hidden="1" customWidth="1"/>
    <col min="15354" max="15354" width="28.875" style="359" customWidth="1"/>
    <col min="15355" max="15357" width="0" style="359" hidden="1" customWidth="1"/>
    <col min="15358" max="15358" width="17.5" style="359" customWidth="1"/>
    <col min="15359" max="15360" width="0" style="359" hidden="1" customWidth="1"/>
    <col min="15361" max="15361" width="17.25" style="359" customWidth="1"/>
    <col min="15362" max="15364" width="16.875" style="359" customWidth="1"/>
    <col min="15365" max="15379" width="15.875" style="359" customWidth="1"/>
    <col min="15380" max="15380" width="42.875" style="359" customWidth="1"/>
    <col min="15381" max="15381" width="10.75" style="359" bestFit="1" customWidth="1"/>
    <col min="15382" max="15574" width="9" style="359"/>
    <col min="15575" max="15575" width="11.625" style="359" customWidth="1"/>
    <col min="15576" max="15576" width="70.125" style="359" customWidth="1"/>
    <col min="15577" max="15609" width="0" style="359" hidden="1" customWidth="1"/>
    <col min="15610" max="15610" width="28.875" style="359" customWidth="1"/>
    <col min="15611" max="15613" width="0" style="359" hidden="1" customWidth="1"/>
    <col min="15614" max="15614" width="17.5" style="359" customWidth="1"/>
    <col min="15615" max="15616" width="0" style="359" hidden="1" customWidth="1"/>
    <col min="15617" max="15617" width="17.25" style="359" customWidth="1"/>
    <col min="15618" max="15620" width="16.875" style="359" customWidth="1"/>
    <col min="15621" max="15635" width="15.875" style="359" customWidth="1"/>
    <col min="15636" max="15636" width="42.875" style="359" customWidth="1"/>
    <col min="15637" max="15637" width="10.75" style="359" bestFit="1" customWidth="1"/>
    <col min="15638" max="15830" width="9" style="359"/>
    <col min="15831" max="15831" width="11.625" style="359" customWidth="1"/>
    <col min="15832" max="15832" width="70.125" style="359" customWidth="1"/>
    <col min="15833" max="15865" width="0" style="359" hidden="1" customWidth="1"/>
    <col min="15866" max="15866" width="28.875" style="359" customWidth="1"/>
    <col min="15867" max="15869" width="0" style="359" hidden="1" customWidth="1"/>
    <col min="15870" max="15870" width="17.5" style="359" customWidth="1"/>
    <col min="15871" max="15872" width="0" style="359" hidden="1" customWidth="1"/>
    <col min="15873" max="15873" width="17.25" style="359" customWidth="1"/>
    <col min="15874" max="15876" width="16.875" style="359" customWidth="1"/>
    <col min="15877" max="15891" width="15.875" style="359" customWidth="1"/>
    <col min="15892" max="15892" width="42.875" style="359" customWidth="1"/>
    <col min="15893" max="15893" width="10.75" style="359" bestFit="1" customWidth="1"/>
    <col min="15894" max="16086" width="9" style="359"/>
    <col min="16087" max="16087" width="11.625" style="359" customWidth="1"/>
    <col min="16088" max="16088" width="70.125" style="359" customWidth="1"/>
    <col min="16089" max="16121" width="0" style="359" hidden="1" customWidth="1"/>
    <col min="16122" max="16122" width="28.875" style="359" customWidth="1"/>
    <col min="16123" max="16125" width="0" style="359" hidden="1" customWidth="1"/>
    <col min="16126" max="16126" width="17.5" style="359" customWidth="1"/>
    <col min="16127" max="16128" width="0" style="359" hidden="1" customWidth="1"/>
    <col min="16129" max="16129" width="17.25" style="359" customWidth="1"/>
    <col min="16130" max="16132" width="16.875" style="359" customWidth="1"/>
    <col min="16133" max="16147" width="15.875" style="359" customWidth="1"/>
    <col min="16148" max="16148" width="42.875" style="359" customWidth="1"/>
    <col min="16149" max="16149" width="10.75" style="359" bestFit="1" customWidth="1"/>
    <col min="16150" max="16384" width="9" style="359"/>
  </cols>
  <sheetData>
    <row r="1" spans="1:21" ht="32.25" customHeight="1" x14ac:dyDescent="0.25">
      <c r="A1" s="710" t="s">
        <v>802</v>
      </c>
      <c r="B1" s="710"/>
      <c r="C1" s="710"/>
      <c r="D1" s="710"/>
      <c r="E1" s="710"/>
      <c r="F1" s="710"/>
      <c r="G1" s="710"/>
      <c r="H1" s="710"/>
      <c r="I1" s="710"/>
      <c r="J1" s="710"/>
      <c r="K1" s="710"/>
      <c r="L1" s="710"/>
      <c r="M1" s="710"/>
      <c r="N1" s="710"/>
      <c r="O1" s="710"/>
      <c r="P1" s="710"/>
      <c r="Q1" s="710"/>
      <c r="R1" s="710"/>
      <c r="S1" s="710"/>
      <c r="T1" s="710"/>
    </row>
    <row r="2" spans="1:21" ht="16.5" hidden="1" customHeight="1" x14ac:dyDescent="0.25">
      <c r="A2" s="710"/>
      <c r="B2" s="710"/>
      <c r="C2" s="710"/>
      <c r="D2" s="710"/>
      <c r="E2" s="710"/>
      <c r="F2" s="710"/>
      <c r="G2" s="710"/>
      <c r="H2" s="710"/>
      <c r="I2" s="710"/>
      <c r="J2" s="710"/>
      <c r="K2" s="710"/>
      <c r="L2" s="710"/>
      <c r="M2" s="710"/>
      <c r="N2" s="710"/>
      <c r="O2" s="710"/>
      <c r="P2" s="710"/>
      <c r="Q2" s="710"/>
      <c r="R2" s="710"/>
      <c r="S2" s="710"/>
      <c r="T2" s="710"/>
    </row>
    <row r="3" spans="1:21" ht="39.75" customHeight="1" x14ac:dyDescent="0.25">
      <c r="A3" s="711" t="s">
        <v>933</v>
      </c>
      <c r="B3" s="712"/>
      <c r="C3" s="712"/>
      <c r="D3" s="712"/>
      <c r="E3" s="712"/>
      <c r="F3" s="712"/>
      <c r="G3" s="712"/>
      <c r="H3" s="712"/>
      <c r="I3" s="712"/>
      <c r="J3" s="712"/>
      <c r="K3" s="712"/>
      <c r="L3" s="712"/>
      <c r="M3" s="712"/>
      <c r="N3" s="712"/>
      <c r="O3" s="712"/>
      <c r="P3" s="712"/>
      <c r="Q3" s="712"/>
      <c r="R3" s="712"/>
      <c r="S3" s="712"/>
      <c r="T3" s="712"/>
    </row>
    <row r="4" spans="1:21" ht="22.5" customHeight="1" x14ac:dyDescent="0.25">
      <c r="A4" s="405"/>
      <c r="B4" s="713" t="s">
        <v>773</v>
      </c>
      <c r="C4" s="713"/>
      <c r="D4" s="713"/>
      <c r="E4" s="713"/>
      <c r="F4" s="713"/>
      <c r="G4" s="713"/>
      <c r="H4" s="713"/>
      <c r="I4" s="713"/>
      <c r="J4" s="713"/>
      <c r="K4" s="713"/>
      <c r="L4" s="713"/>
      <c r="M4" s="713"/>
      <c r="N4" s="713"/>
      <c r="O4" s="713"/>
      <c r="P4" s="713"/>
      <c r="Q4" s="713"/>
      <c r="R4" s="713"/>
      <c r="S4" s="713"/>
      <c r="T4" s="713"/>
    </row>
    <row r="5" spans="1:21" x14ac:dyDescent="0.25">
      <c r="A5" s="404"/>
      <c r="B5" s="406"/>
      <c r="C5" s="714" t="s">
        <v>806</v>
      </c>
      <c r="D5" s="714"/>
      <c r="E5" s="714"/>
      <c r="F5" s="714"/>
      <c r="G5" s="714"/>
      <c r="H5" s="714"/>
      <c r="I5" s="714"/>
      <c r="J5" s="714"/>
      <c r="K5" s="714"/>
      <c r="L5" s="714"/>
      <c r="M5" s="714"/>
      <c r="N5" s="714"/>
      <c r="O5" s="714"/>
      <c r="P5" s="714"/>
      <c r="Q5" s="714"/>
      <c r="R5" s="714"/>
      <c r="S5" s="714"/>
      <c r="T5" s="714"/>
    </row>
    <row r="6" spans="1:21" ht="37.5" customHeight="1" x14ac:dyDescent="0.25">
      <c r="A6" s="701" t="s">
        <v>6</v>
      </c>
      <c r="B6" s="702" t="s">
        <v>807</v>
      </c>
      <c r="C6" s="703" t="s">
        <v>856</v>
      </c>
      <c r="D6" s="703"/>
      <c r="E6" s="703"/>
      <c r="F6" s="703"/>
      <c r="G6" s="703"/>
      <c r="H6" s="703"/>
      <c r="I6" s="703"/>
      <c r="J6" s="703" t="s">
        <v>819</v>
      </c>
      <c r="K6" s="703"/>
      <c r="L6" s="703"/>
      <c r="M6" s="703"/>
      <c r="N6" s="703"/>
      <c r="O6" s="703"/>
      <c r="P6" s="703"/>
      <c r="Q6" s="703"/>
      <c r="R6" s="703"/>
      <c r="S6" s="703"/>
      <c r="T6" s="727" t="s">
        <v>721</v>
      </c>
    </row>
    <row r="7" spans="1:21" ht="34.5" customHeight="1" x14ac:dyDescent="0.25">
      <c r="A7" s="701"/>
      <c r="B7" s="702"/>
      <c r="C7" s="703" t="s">
        <v>8</v>
      </c>
      <c r="D7" s="703" t="s">
        <v>820</v>
      </c>
      <c r="E7" s="703"/>
      <c r="F7" s="703"/>
      <c r="G7" s="703" t="s">
        <v>821</v>
      </c>
      <c r="H7" s="703"/>
      <c r="I7" s="703"/>
      <c r="J7" s="703" t="s">
        <v>8</v>
      </c>
      <c r="K7" s="703" t="s">
        <v>820</v>
      </c>
      <c r="L7" s="703"/>
      <c r="M7" s="703"/>
      <c r="N7" s="703" t="s">
        <v>821</v>
      </c>
      <c r="O7" s="703"/>
      <c r="P7" s="703"/>
      <c r="Q7" s="703"/>
      <c r="R7" s="703"/>
      <c r="S7" s="703"/>
      <c r="T7" s="727"/>
    </row>
    <row r="8" spans="1:21" ht="27.75" customHeight="1" x14ac:dyDescent="0.25">
      <c r="A8" s="701"/>
      <c r="B8" s="702"/>
      <c r="C8" s="703"/>
      <c r="D8" s="703" t="s">
        <v>693</v>
      </c>
      <c r="E8" s="703" t="s">
        <v>826</v>
      </c>
      <c r="F8" s="703" t="s">
        <v>794</v>
      </c>
      <c r="G8" s="703" t="s">
        <v>693</v>
      </c>
      <c r="H8" s="703" t="s">
        <v>826</v>
      </c>
      <c r="I8" s="703" t="s">
        <v>794</v>
      </c>
      <c r="J8" s="703"/>
      <c r="K8" s="703" t="s">
        <v>693</v>
      </c>
      <c r="L8" s="703" t="s">
        <v>826</v>
      </c>
      <c r="M8" s="728" t="s">
        <v>794</v>
      </c>
      <c r="N8" s="703" t="s">
        <v>693</v>
      </c>
      <c r="O8" s="704" t="s">
        <v>826</v>
      </c>
      <c r="P8" s="705"/>
      <c r="Q8" s="703" t="s">
        <v>693</v>
      </c>
      <c r="R8" s="704" t="s">
        <v>794</v>
      </c>
      <c r="S8" s="705"/>
      <c r="T8" s="727"/>
    </row>
    <row r="9" spans="1:21" ht="44.25" customHeight="1" x14ac:dyDescent="0.25">
      <c r="A9" s="701"/>
      <c r="B9" s="702"/>
      <c r="C9" s="703"/>
      <c r="D9" s="703"/>
      <c r="E9" s="703"/>
      <c r="F9" s="703"/>
      <c r="G9" s="703"/>
      <c r="H9" s="703"/>
      <c r="I9" s="703"/>
      <c r="J9" s="703"/>
      <c r="K9" s="703"/>
      <c r="L9" s="703"/>
      <c r="M9" s="728"/>
      <c r="N9" s="703"/>
      <c r="O9" s="489" t="s">
        <v>824</v>
      </c>
      <c r="P9" s="489" t="s">
        <v>825</v>
      </c>
      <c r="Q9" s="703"/>
      <c r="R9" s="489" t="s">
        <v>824</v>
      </c>
      <c r="S9" s="489" t="s">
        <v>825</v>
      </c>
      <c r="T9" s="727"/>
    </row>
    <row r="10" spans="1:21" s="371" customFormat="1" ht="47.25" x14ac:dyDescent="0.25">
      <c r="A10" s="289"/>
      <c r="B10" s="411" t="s">
        <v>1025</v>
      </c>
      <c r="C10" s="412" t="e">
        <f t="shared" ref="C10:I10" si="0">+C11+C14+C16+C45+C51+C68+C70+C72+C74+C102</f>
        <v>#REF!</v>
      </c>
      <c r="D10" s="412" t="e">
        <f t="shared" si="0"/>
        <v>#REF!</v>
      </c>
      <c r="E10" s="412" t="e">
        <f t="shared" si="0"/>
        <v>#REF!</v>
      </c>
      <c r="F10" s="412" t="e">
        <f t="shared" si="0"/>
        <v>#REF!</v>
      </c>
      <c r="G10" s="412" t="e">
        <f t="shared" si="0"/>
        <v>#REF!</v>
      </c>
      <c r="H10" s="412" t="e">
        <f t="shared" si="0"/>
        <v>#REF!</v>
      </c>
      <c r="I10" s="412" t="e">
        <f t="shared" si="0"/>
        <v>#REF!</v>
      </c>
      <c r="J10" s="412">
        <f>+J11+J14+J16+J45+J51+J68+J70+J72+J74+J102</f>
        <v>30605.785426136365</v>
      </c>
      <c r="K10" s="412">
        <f>+K11+K14+K16+K45+K51+K68+K70+K72+K74+K102</f>
        <v>29401.785426136365</v>
      </c>
      <c r="L10" s="412">
        <f t="shared" ref="L10:S10" si="1">+L11+L14+L16+L45+L51+L68+L70+L72+L74+L102</f>
        <v>22526.476207386364</v>
      </c>
      <c r="M10" s="412">
        <f t="shared" si="1"/>
        <v>6876</v>
      </c>
      <c r="N10" s="412">
        <f t="shared" si="1"/>
        <v>144</v>
      </c>
      <c r="O10" s="412">
        <f t="shared" si="1"/>
        <v>43</v>
      </c>
      <c r="P10" s="412">
        <f t="shared" si="1"/>
        <v>101</v>
      </c>
      <c r="Q10" s="412">
        <f>+Q11+Q14+Q16+Q45+Q51+Q68+Q70+Q72+Q74+Q102</f>
        <v>1060</v>
      </c>
      <c r="R10" s="412">
        <f t="shared" si="1"/>
        <v>318</v>
      </c>
      <c r="S10" s="412">
        <f t="shared" si="1"/>
        <v>742</v>
      </c>
      <c r="T10" s="16"/>
      <c r="U10" s="370">
        <f>59093-M10</f>
        <v>52217</v>
      </c>
    </row>
    <row r="11" spans="1:21" s="371" customFormat="1" ht="47.25" x14ac:dyDescent="0.25">
      <c r="A11" s="289" t="s">
        <v>3</v>
      </c>
      <c r="B11" s="414" t="s">
        <v>724</v>
      </c>
      <c r="C11" s="415" t="e">
        <f>+#REF!+#REF!</f>
        <v>#REF!</v>
      </c>
      <c r="D11" s="415" t="e">
        <f>+#REF!+#REF!</f>
        <v>#REF!</v>
      </c>
      <c r="E11" s="415" t="e">
        <f>+#REF!+#REF!</f>
        <v>#REF!</v>
      </c>
      <c r="F11" s="415" t="e">
        <f>+#REF!+#REF!</f>
        <v>#REF!</v>
      </c>
      <c r="G11" s="415" t="e">
        <f>+#REF!+#REF!</f>
        <v>#REF!</v>
      </c>
      <c r="H11" s="415" t="e">
        <f>+#REF!+#REF!</f>
        <v>#REF!</v>
      </c>
      <c r="I11" s="415" t="e">
        <f>+#REF!+#REF!</f>
        <v>#REF!</v>
      </c>
      <c r="J11" s="415">
        <f>J12+J13</f>
        <v>5279</v>
      </c>
      <c r="K11" s="415">
        <f>K12+K13</f>
        <v>5135</v>
      </c>
      <c r="L11" s="415">
        <f t="shared" ref="L11:S11" si="2">L12+L13</f>
        <v>4775</v>
      </c>
      <c r="M11" s="415">
        <f t="shared" si="2"/>
        <v>360</v>
      </c>
      <c r="N11" s="415">
        <f t="shared" si="2"/>
        <v>144</v>
      </c>
      <c r="O11" s="415">
        <f t="shared" si="2"/>
        <v>43</v>
      </c>
      <c r="P11" s="415">
        <f t="shared" si="2"/>
        <v>101</v>
      </c>
      <c r="Q11" s="415"/>
      <c r="R11" s="415">
        <f t="shared" si="2"/>
        <v>0</v>
      </c>
      <c r="S11" s="415">
        <f t="shared" si="2"/>
        <v>0</v>
      </c>
      <c r="T11" s="16"/>
      <c r="U11" s="370" t="e">
        <f>U13+U17+#REF!+U106</f>
        <v>#REF!</v>
      </c>
    </row>
    <row r="12" spans="1:21" s="371" customFormat="1" ht="31.5" x14ac:dyDescent="0.25">
      <c r="A12" s="504">
        <v>1</v>
      </c>
      <c r="B12" s="508" t="s">
        <v>954</v>
      </c>
      <c r="C12" s="422"/>
      <c r="D12" s="422"/>
      <c r="E12" s="422"/>
      <c r="F12" s="422"/>
      <c r="G12" s="422"/>
      <c r="H12" s="422"/>
      <c r="I12" s="422"/>
      <c r="J12" s="422">
        <f>K12+N12+Q12</f>
        <v>3000</v>
      </c>
      <c r="K12" s="422">
        <f>L12+M12</f>
        <v>3000</v>
      </c>
      <c r="L12" s="422">
        <v>3000</v>
      </c>
      <c r="M12" s="505"/>
      <c r="N12" s="422"/>
      <c r="O12" s="422"/>
      <c r="P12" s="422"/>
      <c r="Q12" s="422"/>
      <c r="R12" s="422"/>
      <c r="S12" s="422"/>
      <c r="T12" s="16" t="s">
        <v>953</v>
      </c>
      <c r="U12" s="370"/>
    </row>
    <row r="13" spans="1:21" s="371" customFormat="1" x14ac:dyDescent="0.25">
      <c r="A13" s="420">
        <v>2</v>
      </c>
      <c r="B13" s="421" t="s">
        <v>930</v>
      </c>
      <c r="C13" s="422">
        <v>20679.021081352468</v>
      </c>
      <c r="D13" s="422">
        <v>20419.021081352468</v>
      </c>
      <c r="E13" s="418">
        <v>18107.479353680432</v>
      </c>
      <c r="F13" s="423">
        <v>2311.541727672035</v>
      </c>
      <c r="G13" s="423">
        <v>260</v>
      </c>
      <c r="H13" s="423">
        <v>260</v>
      </c>
      <c r="I13" s="423">
        <v>0</v>
      </c>
      <c r="J13" s="423">
        <f>K13+N13+Q13</f>
        <v>2279</v>
      </c>
      <c r="K13" s="418">
        <f>L13+M13</f>
        <v>2135</v>
      </c>
      <c r="L13" s="418">
        <v>1775</v>
      </c>
      <c r="M13" s="424">
        <v>360</v>
      </c>
      <c r="N13" s="423">
        <f>O13+P13</f>
        <v>144</v>
      </c>
      <c r="O13" s="423">
        <v>43</v>
      </c>
      <c r="P13" s="423">
        <v>101</v>
      </c>
      <c r="Q13" s="423"/>
      <c r="R13" s="423"/>
      <c r="S13" s="423">
        <v>0</v>
      </c>
      <c r="T13" s="16"/>
      <c r="U13" s="370">
        <f>L13+P13</f>
        <v>1876</v>
      </c>
    </row>
    <row r="14" spans="1:21" s="371" customFormat="1" ht="31.5" x14ac:dyDescent="0.25">
      <c r="A14" s="427" t="s">
        <v>5</v>
      </c>
      <c r="B14" s="414" t="s">
        <v>730</v>
      </c>
      <c r="C14" s="415" t="e">
        <f>+#REF!+#REF!</f>
        <v>#REF!</v>
      </c>
      <c r="D14" s="415" t="e">
        <f>+#REF!+#REF!</f>
        <v>#REF!</v>
      </c>
      <c r="E14" s="415" t="e">
        <f>+#REF!+#REF!</f>
        <v>#REF!</v>
      </c>
      <c r="F14" s="415" t="e">
        <f>+#REF!+#REF!</f>
        <v>#REF!</v>
      </c>
      <c r="G14" s="415" t="e">
        <f>+#REF!+#REF!</f>
        <v>#REF!</v>
      </c>
      <c r="H14" s="415" t="e">
        <f>+#REF!+#REF!</f>
        <v>#REF!</v>
      </c>
      <c r="I14" s="415" t="e">
        <f>+#REF!+#REF!</f>
        <v>#REF!</v>
      </c>
      <c r="J14" s="415">
        <f>J15</f>
        <v>8600</v>
      </c>
      <c r="K14" s="415">
        <f>K15</f>
        <v>8600</v>
      </c>
      <c r="L14" s="415">
        <f t="shared" ref="L14:S14" si="3">L15</f>
        <v>8600</v>
      </c>
      <c r="M14" s="415">
        <f t="shared" si="3"/>
        <v>0</v>
      </c>
      <c r="N14" s="415">
        <f t="shared" si="3"/>
        <v>0</v>
      </c>
      <c r="O14" s="415">
        <f t="shared" si="3"/>
        <v>0</v>
      </c>
      <c r="P14" s="415">
        <f t="shared" si="3"/>
        <v>0</v>
      </c>
      <c r="Q14" s="415"/>
      <c r="R14" s="415">
        <f t="shared" si="3"/>
        <v>0</v>
      </c>
      <c r="S14" s="415">
        <f t="shared" si="3"/>
        <v>0</v>
      </c>
      <c r="T14" s="16"/>
      <c r="U14" s="370"/>
    </row>
    <row r="15" spans="1:21" s="371" customFormat="1" ht="47.25" x14ac:dyDescent="0.25">
      <c r="A15" s="420">
        <v>1</v>
      </c>
      <c r="B15" s="508" t="s">
        <v>954</v>
      </c>
      <c r="C15" s="422">
        <v>8713</v>
      </c>
      <c r="D15" s="422">
        <v>8713</v>
      </c>
      <c r="E15" s="418">
        <v>8600</v>
      </c>
      <c r="F15" s="423">
        <v>113</v>
      </c>
      <c r="G15" s="423">
        <v>0</v>
      </c>
      <c r="H15" s="423"/>
      <c r="I15" s="423">
        <v>0</v>
      </c>
      <c r="J15" s="423">
        <f>K15+N15+Q15</f>
        <v>8600</v>
      </c>
      <c r="K15" s="418">
        <f>L15+M15</f>
        <v>8600</v>
      </c>
      <c r="L15" s="423">
        <v>8600</v>
      </c>
      <c r="M15" s="424"/>
      <c r="N15" s="423">
        <v>0</v>
      </c>
      <c r="O15" s="423"/>
      <c r="P15" s="423"/>
      <c r="Q15" s="423"/>
      <c r="R15" s="423"/>
      <c r="S15" s="423"/>
      <c r="T15" s="16" t="s">
        <v>955</v>
      </c>
      <c r="U15" s="370">
        <f>L15</f>
        <v>8600</v>
      </c>
    </row>
    <row r="16" spans="1:21" s="519" customFormat="1" ht="63" x14ac:dyDescent="0.25">
      <c r="A16" s="516" t="s">
        <v>658</v>
      </c>
      <c r="B16" s="517" t="s">
        <v>934</v>
      </c>
      <c r="C16" s="415" t="e">
        <f>+C17+C42+#REF!</f>
        <v>#REF!</v>
      </c>
      <c r="D16" s="415" t="e">
        <f>+D17+D42+#REF!</f>
        <v>#REF!</v>
      </c>
      <c r="E16" s="415" t="e">
        <f>+E17+E42+#REF!</f>
        <v>#REF!</v>
      </c>
      <c r="F16" s="415" t="e">
        <f>+F17+F42+#REF!</f>
        <v>#REF!</v>
      </c>
      <c r="G16" s="415" t="e">
        <f>+G17+G42+#REF!</f>
        <v>#REF!</v>
      </c>
      <c r="H16" s="415" t="e">
        <f>+H17+H42+#REF!</f>
        <v>#REF!</v>
      </c>
      <c r="I16" s="415" t="e">
        <f>+I17+I42+#REF!</f>
        <v>#REF!</v>
      </c>
      <c r="J16" s="415">
        <f>J17+J42</f>
        <v>1695</v>
      </c>
      <c r="K16" s="415">
        <f>K17+K42</f>
        <v>1638</v>
      </c>
      <c r="L16" s="415">
        <f t="shared" ref="L16:S16" si="4">L17+L42</f>
        <v>0</v>
      </c>
      <c r="M16" s="415">
        <f t="shared" si="4"/>
        <v>1638</v>
      </c>
      <c r="N16" s="415">
        <f t="shared" si="4"/>
        <v>0</v>
      </c>
      <c r="O16" s="415">
        <f t="shared" si="4"/>
        <v>0</v>
      </c>
      <c r="P16" s="415">
        <f t="shared" si="4"/>
        <v>0</v>
      </c>
      <c r="Q16" s="415">
        <f>R16+S16</f>
        <v>57</v>
      </c>
      <c r="R16" s="415">
        <f t="shared" si="4"/>
        <v>17</v>
      </c>
      <c r="S16" s="415">
        <f t="shared" si="4"/>
        <v>40</v>
      </c>
      <c r="T16" s="488"/>
      <c r="U16" s="518"/>
    </row>
    <row r="17" spans="1:21" s="519" customFormat="1" ht="63" x14ac:dyDescent="0.25">
      <c r="A17" s="289">
        <v>1</v>
      </c>
      <c r="B17" s="414" t="s">
        <v>831</v>
      </c>
      <c r="C17" s="415">
        <f t="shared" ref="C17:S17" si="5">+C18+C40</f>
        <v>7317.0872998152936</v>
      </c>
      <c r="D17" s="415">
        <f t="shared" si="5"/>
        <v>7317.0872998152936</v>
      </c>
      <c r="E17" s="415">
        <f t="shared" si="5"/>
        <v>0</v>
      </c>
      <c r="F17" s="415">
        <f t="shared" si="5"/>
        <v>7317.0872998152936</v>
      </c>
      <c r="G17" s="415">
        <f t="shared" si="5"/>
        <v>0</v>
      </c>
      <c r="H17" s="415">
        <f t="shared" si="5"/>
        <v>0</v>
      </c>
      <c r="I17" s="415">
        <f t="shared" si="5"/>
        <v>0</v>
      </c>
      <c r="J17" s="415">
        <f t="shared" si="5"/>
        <v>618</v>
      </c>
      <c r="K17" s="415">
        <f t="shared" si="5"/>
        <v>618</v>
      </c>
      <c r="L17" s="415">
        <f t="shared" si="5"/>
        <v>0</v>
      </c>
      <c r="M17" s="416">
        <f t="shared" si="5"/>
        <v>618</v>
      </c>
      <c r="N17" s="415">
        <f t="shared" si="5"/>
        <v>0</v>
      </c>
      <c r="O17" s="415"/>
      <c r="P17" s="415">
        <f t="shared" si="5"/>
        <v>0</v>
      </c>
      <c r="Q17" s="415"/>
      <c r="R17" s="415"/>
      <c r="S17" s="415">
        <f t="shared" si="5"/>
        <v>0</v>
      </c>
      <c r="T17" s="488"/>
      <c r="U17" s="518"/>
    </row>
    <row r="18" spans="1:21" s="519" customFormat="1" hidden="1" x14ac:dyDescent="0.25">
      <c r="A18" s="289" t="s">
        <v>848</v>
      </c>
      <c r="B18" s="414" t="s">
        <v>857</v>
      </c>
      <c r="C18" s="412">
        <f t="shared" ref="C18:S18" si="6">+SUM(C19:C39)</f>
        <v>0</v>
      </c>
      <c r="D18" s="412">
        <f t="shared" si="6"/>
        <v>0</v>
      </c>
      <c r="E18" s="412">
        <f t="shared" si="6"/>
        <v>0</v>
      </c>
      <c r="F18" s="412">
        <f t="shared" si="6"/>
        <v>0</v>
      </c>
      <c r="G18" s="412">
        <f t="shared" si="6"/>
        <v>0</v>
      </c>
      <c r="H18" s="412">
        <f t="shared" si="6"/>
        <v>0</v>
      </c>
      <c r="I18" s="412">
        <f t="shared" si="6"/>
        <v>0</v>
      </c>
      <c r="J18" s="412">
        <f t="shared" si="6"/>
        <v>0</v>
      </c>
      <c r="K18" s="412">
        <f t="shared" si="6"/>
        <v>0</v>
      </c>
      <c r="L18" s="412">
        <f t="shared" si="6"/>
        <v>0</v>
      </c>
      <c r="M18" s="419">
        <f t="shared" si="6"/>
        <v>0</v>
      </c>
      <c r="N18" s="412">
        <f t="shared" si="6"/>
        <v>0</v>
      </c>
      <c r="O18" s="412"/>
      <c r="P18" s="412">
        <f t="shared" si="6"/>
        <v>0</v>
      </c>
      <c r="Q18" s="412"/>
      <c r="R18" s="412"/>
      <c r="S18" s="412">
        <f t="shared" si="6"/>
        <v>0</v>
      </c>
      <c r="T18" s="488"/>
      <c r="U18" s="518"/>
    </row>
    <row r="19" spans="1:21" s="371" customFormat="1" hidden="1" x14ac:dyDescent="0.25">
      <c r="A19" s="479">
        <v>1</v>
      </c>
      <c r="B19" s="428" t="s">
        <v>752</v>
      </c>
      <c r="C19" s="422">
        <v>0</v>
      </c>
      <c r="D19" s="422">
        <v>0</v>
      </c>
      <c r="E19" s="423"/>
      <c r="F19" s="423"/>
      <c r="G19" s="423">
        <v>0</v>
      </c>
      <c r="H19" s="423"/>
      <c r="I19" s="423"/>
      <c r="J19" s="423">
        <v>0</v>
      </c>
      <c r="K19" s="423">
        <v>0</v>
      </c>
      <c r="L19" s="418">
        <v>0</v>
      </c>
      <c r="M19" s="424">
        <v>0</v>
      </c>
      <c r="N19" s="423">
        <v>0</v>
      </c>
      <c r="O19" s="423"/>
      <c r="P19" s="423">
        <v>0</v>
      </c>
      <c r="Q19" s="423"/>
      <c r="R19" s="423"/>
      <c r="S19" s="423">
        <v>0</v>
      </c>
      <c r="T19" s="16"/>
      <c r="U19" s="370"/>
    </row>
    <row r="20" spans="1:21" s="371" customFormat="1" hidden="1" x14ac:dyDescent="0.25">
      <c r="A20" s="479">
        <v>2</v>
      </c>
      <c r="B20" s="428" t="s">
        <v>858</v>
      </c>
      <c r="C20" s="422">
        <v>0</v>
      </c>
      <c r="D20" s="422">
        <v>0</v>
      </c>
      <c r="E20" s="423"/>
      <c r="F20" s="423"/>
      <c r="G20" s="423">
        <v>0</v>
      </c>
      <c r="H20" s="423"/>
      <c r="I20" s="423"/>
      <c r="J20" s="423">
        <v>0</v>
      </c>
      <c r="K20" s="423">
        <v>0</v>
      </c>
      <c r="L20" s="418"/>
      <c r="M20" s="424"/>
      <c r="N20" s="423">
        <v>0</v>
      </c>
      <c r="O20" s="423"/>
      <c r="P20" s="423"/>
      <c r="Q20" s="423"/>
      <c r="R20" s="423"/>
      <c r="S20" s="423"/>
      <c r="T20" s="16"/>
      <c r="U20" s="370"/>
    </row>
    <row r="21" spans="1:21" s="371" customFormat="1" hidden="1" x14ac:dyDescent="0.25">
      <c r="A21" s="479">
        <v>3</v>
      </c>
      <c r="B21" s="428" t="s">
        <v>753</v>
      </c>
      <c r="C21" s="422">
        <v>0</v>
      </c>
      <c r="D21" s="422">
        <v>0</v>
      </c>
      <c r="E21" s="423"/>
      <c r="F21" s="423"/>
      <c r="G21" s="423">
        <v>0</v>
      </c>
      <c r="H21" s="423"/>
      <c r="I21" s="423"/>
      <c r="J21" s="423">
        <v>0</v>
      </c>
      <c r="K21" s="423">
        <v>0</v>
      </c>
      <c r="L21" s="418"/>
      <c r="M21" s="424"/>
      <c r="N21" s="423">
        <v>0</v>
      </c>
      <c r="O21" s="423"/>
      <c r="P21" s="423"/>
      <c r="Q21" s="423"/>
      <c r="R21" s="423"/>
      <c r="S21" s="423"/>
      <c r="T21" s="16"/>
      <c r="U21" s="370"/>
    </row>
    <row r="22" spans="1:21" s="371" customFormat="1" hidden="1" x14ac:dyDescent="0.25">
      <c r="A22" s="479">
        <v>4</v>
      </c>
      <c r="B22" s="429" t="s">
        <v>754</v>
      </c>
      <c r="C22" s="422">
        <v>0</v>
      </c>
      <c r="D22" s="422">
        <v>0</v>
      </c>
      <c r="E22" s="423"/>
      <c r="F22" s="423"/>
      <c r="G22" s="423">
        <v>0</v>
      </c>
      <c r="H22" s="423"/>
      <c r="I22" s="423"/>
      <c r="J22" s="423">
        <v>0</v>
      </c>
      <c r="K22" s="423">
        <v>0</v>
      </c>
      <c r="L22" s="418"/>
      <c r="M22" s="424"/>
      <c r="N22" s="423">
        <v>0</v>
      </c>
      <c r="O22" s="423"/>
      <c r="P22" s="423"/>
      <c r="Q22" s="423"/>
      <c r="R22" s="423"/>
      <c r="S22" s="423"/>
      <c r="T22" s="16"/>
      <c r="U22" s="370"/>
    </row>
    <row r="23" spans="1:21" s="371" customFormat="1" hidden="1" x14ac:dyDescent="0.25">
      <c r="A23" s="479">
        <v>5</v>
      </c>
      <c r="B23" s="429" t="s">
        <v>755</v>
      </c>
      <c r="C23" s="422">
        <v>0</v>
      </c>
      <c r="D23" s="422">
        <v>0</v>
      </c>
      <c r="E23" s="423"/>
      <c r="F23" s="423"/>
      <c r="G23" s="423">
        <v>0</v>
      </c>
      <c r="H23" s="423"/>
      <c r="I23" s="423"/>
      <c r="J23" s="423">
        <v>0</v>
      </c>
      <c r="K23" s="423">
        <v>0</v>
      </c>
      <c r="L23" s="418"/>
      <c r="M23" s="424"/>
      <c r="N23" s="423">
        <v>0</v>
      </c>
      <c r="O23" s="423"/>
      <c r="P23" s="423"/>
      <c r="Q23" s="423"/>
      <c r="R23" s="423"/>
      <c r="S23" s="423"/>
      <c r="T23" s="16"/>
      <c r="U23" s="370"/>
    </row>
    <row r="24" spans="1:21" s="371" customFormat="1" hidden="1" x14ac:dyDescent="0.25">
      <c r="A24" s="479">
        <v>6</v>
      </c>
      <c r="B24" s="429" t="s">
        <v>859</v>
      </c>
      <c r="C24" s="422">
        <v>0</v>
      </c>
      <c r="D24" s="422">
        <v>0</v>
      </c>
      <c r="E24" s="423"/>
      <c r="F24" s="423"/>
      <c r="G24" s="423">
        <v>0</v>
      </c>
      <c r="H24" s="423"/>
      <c r="I24" s="423"/>
      <c r="J24" s="423">
        <v>0</v>
      </c>
      <c r="K24" s="423">
        <v>0</v>
      </c>
      <c r="L24" s="418"/>
      <c r="M24" s="424"/>
      <c r="N24" s="423">
        <v>0</v>
      </c>
      <c r="O24" s="423"/>
      <c r="P24" s="423"/>
      <c r="Q24" s="423"/>
      <c r="R24" s="423"/>
      <c r="S24" s="423"/>
      <c r="T24" s="16"/>
      <c r="U24" s="370"/>
    </row>
    <row r="25" spans="1:21" s="371" customFormat="1" hidden="1" x14ac:dyDescent="0.25">
      <c r="A25" s="479">
        <v>7</v>
      </c>
      <c r="B25" s="429" t="s">
        <v>756</v>
      </c>
      <c r="C25" s="422">
        <v>0</v>
      </c>
      <c r="D25" s="422">
        <v>0</v>
      </c>
      <c r="E25" s="423"/>
      <c r="F25" s="423"/>
      <c r="G25" s="423">
        <v>0</v>
      </c>
      <c r="H25" s="423"/>
      <c r="I25" s="423"/>
      <c r="J25" s="423">
        <v>0</v>
      </c>
      <c r="K25" s="423">
        <v>0</v>
      </c>
      <c r="L25" s="418"/>
      <c r="M25" s="424"/>
      <c r="N25" s="423">
        <v>0</v>
      </c>
      <c r="O25" s="423"/>
      <c r="P25" s="423"/>
      <c r="Q25" s="423"/>
      <c r="R25" s="423"/>
      <c r="S25" s="423"/>
      <c r="T25" s="16"/>
      <c r="U25" s="370"/>
    </row>
    <row r="26" spans="1:21" s="371" customFormat="1" hidden="1" x14ac:dyDescent="0.25">
      <c r="A26" s="479">
        <v>8</v>
      </c>
      <c r="B26" s="429" t="s">
        <v>757</v>
      </c>
      <c r="C26" s="422">
        <v>0</v>
      </c>
      <c r="D26" s="422">
        <v>0</v>
      </c>
      <c r="E26" s="423"/>
      <c r="F26" s="423"/>
      <c r="G26" s="423">
        <v>0</v>
      </c>
      <c r="H26" s="423"/>
      <c r="I26" s="423"/>
      <c r="J26" s="423">
        <v>0</v>
      </c>
      <c r="K26" s="423">
        <v>0</v>
      </c>
      <c r="L26" s="418"/>
      <c r="M26" s="424"/>
      <c r="N26" s="423">
        <v>0</v>
      </c>
      <c r="O26" s="423"/>
      <c r="P26" s="423"/>
      <c r="Q26" s="423"/>
      <c r="R26" s="423"/>
      <c r="S26" s="423"/>
      <c r="T26" s="16"/>
      <c r="U26" s="370"/>
    </row>
    <row r="27" spans="1:21" s="371" customFormat="1" hidden="1" x14ac:dyDescent="0.25">
      <c r="A27" s="479">
        <v>9</v>
      </c>
      <c r="B27" s="429" t="s">
        <v>758</v>
      </c>
      <c r="C27" s="422">
        <v>0</v>
      </c>
      <c r="D27" s="422">
        <v>0</v>
      </c>
      <c r="E27" s="423"/>
      <c r="F27" s="423"/>
      <c r="G27" s="423">
        <v>0</v>
      </c>
      <c r="H27" s="423"/>
      <c r="I27" s="423"/>
      <c r="J27" s="423">
        <v>0</v>
      </c>
      <c r="K27" s="423">
        <v>0</v>
      </c>
      <c r="L27" s="418"/>
      <c r="M27" s="424"/>
      <c r="N27" s="423">
        <v>0</v>
      </c>
      <c r="O27" s="423"/>
      <c r="P27" s="423"/>
      <c r="Q27" s="423"/>
      <c r="R27" s="423"/>
      <c r="S27" s="423"/>
      <c r="T27" s="16"/>
      <c r="U27" s="370"/>
    </row>
    <row r="28" spans="1:21" s="371" customFormat="1" hidden="1" x14ac:dyDescent="0.25">
      <c r="A28" s="479">
        <v>10</v>
      </c>
      <c r="B28" s="429" t="s">
        <v>759</v>
      </c>
      <c r="C28" s="422">
        <v>0</v>
      </c>
      <c r="D28" s="422">
        <v>0</v>
      </c>
      <c r="E28" s="423"/>
      <c r="F28" s="423"/>
      <c r="G28" s="423">
        <v>0</v>
      </c>
      <c r="H28" s="423"/>
      <c r="I28" s="423"/>
      <c r="J28" s="423">
        <v>0</v>
      </c>
      <c r="K28" s="423">
        <v>0</v>
      </c>
      <c r="L28" s="418"/>
      <c r="M28" s="424"/>
      <c r="N28" s="423">
        <v>0</v>
      </c>
      <c r="O28" s="423"/>
      <c r="P28" s="423"/>
      <c r="Q28" s="423"/>
      <c r="R28" s="423"/>
      <c r="S28" s="423"/>
      <c r="T28" s="16"/>
      <c r="U28" s="370"/>
    </row>
    <row r="29" spans="1:21" s="371" customFormat="1" hidden="1" x14ac:dyDescent="0.25">
      <c r="A29" s="479">
        <v>11</v>
      </c>
      <c r="B29" s="429" t="s">
        <v>760</v>
      </c>
      <c r="C29" s="422">
        <v>0</v>
      </c>
      <c r="D29" s="422">
        <v>0</v>
      </c>
      <c r="E29" s="423"/>
      <c r="F29" s="423"/>
      <c r="G29" s="423">
        <v>0</v>
      </c>
      <c r="H29" s="423"/>
      <c r="I29" s="423"/>
      <c r="J29" s="423">
        <v>0</v>
      </c>
      <c r="K29" s="423">
        <v>0</v>
      </c>
      <c r="L29" s="418"/>
      <c r="M29" s="424"/>
      <c r="N29" s="423">
        <v>0</v>
      </c>
      <c r="O29" s="423"/>
      <c r="P29" s="423"/>
      <c r="Q29" s="423"/>
      <c r="R29" s="423"/>
      <c r="S29" s="423"/>
      <c r="T29" s="16"/>
      <c r="U29" s="370"/>
    </row>
    <row r="30" spans="1:21" s="371" customFormat="1" hidden="1" x14ac:dyDescent="0.25">
      <c r="A30" s="479">
        <v>12</v>
      </c>
      <c r="B30" s="429" t="s">
        <v>849</v>
      </c>
      <c r="C30" s="422">
        <v>0</v>
      </c>
      <c r="D30" s="422">
        <v>0</v>
      </c>
      <c r="E30" s="423"/>
      <c r="F30" s="423"/>
      <c r="G30" s="423">
        <v>0</v>
      </c>
      <c r="H30" s="423"/>
      <c r="I30" s="423"/>
      <c r="J30" s="423">
        <v>0</v>
      </c>
      <c r="K30" s="423">
        <v>0</v>
      </c>
      <c r="L30" s="418"/>
      <c r="M30" s="424"/>
      <c r="N30" s="423">
        <v>0</v>
      </c>
      <c r="O30" s="423"/>
      <c r="P30" s="423"/>
      <c r="Q30" s="423"/>
      <c r="R30" s="423"/>
      <c r="S30" s="423"/>
      <c r="T30" s="16"/>
      <c r="U30" s="370"/>
    </row>
    <row r="31" spans="1:21" s="371" customFormat="1" hidden="1" x14ac:dyDescent="0.25">
      <c r="A31" s="479">
        <v>13</v>
      </c>
      <c r="B31" s="429" t="s">
        <v>860</v>
      </c>
      <c r="C31" s="422">
        <v>0</v>
      </c>
      <c r="D31" s="422">
        <v>0</v>
      </c>
      <c r="E31" s="423"/>
      <c r="F31" s="423"/>
      <c r="G31" s="423">
        <v>0</v>
      </c>
      <c r="H31" s="423"/>
      <c r="I31" s="423"/>
      <c r="J31" s="423">
        <v>0</v>
      </c>
      <c r="K31" s="423">
        <v>0</v>
      </c>
      <c r="L31" s="418"/>
      <c r="M31" s="424"/>
      <c r="N31" s="423">
        <v>0</v>
      </c>
      <c r="O31" s="423"/>
      <c r="P31" s="423"/>
      <c r="Q31" s="423"/>
      <c r="R31" s="423"/>
      <c r="S31" s="423"/>
      <c r="T31" s="16"/>
      <c r="U31" s="370"/>
    </row>
    <row r="32" spans="1:21" s="371" customFormat="1" hidden="1" x14ac:dyDescent="0.25">
      <c r="A32" s="479">
        <v>14</v>
      </c>
      <c r="B32" s="429" t="s">
        <v>861</v>
      </c>
      <c r="C32" s="422">
        <v>0</v>
      </c>
      <c r="D32" s="422">
        <v>0</v>
      </c>
      <c r="E32" s="423"/>
      <c r="F32" s="423"/>
      <c r="G32" s="423">
        <v>0</v>
      </c>
      <c r="H32" s="423"/>
      <c r="I32" s="423"/>
      <c r="J32" s="423">
        <v>0</v>
      </c>
      <c r="K32" s="423">
        <v>0</v>
      </c>
      <c r="L32" s="418"/>
      <c r="M32" s="424"/>
      <c r="N32" s="423">
        <v>0</v>
      </c>
      <c r="O32" s="423"/>
      <c r="P32" s="423"/>
      <c r="Q32" s="423"/>
      <c r="R32" s="423"/>
      <c r="S32" s="423"/>
      <c r="T32" s="16"/>
      <c r="U32" s="370"/>
    </row>
    <row r="33" spans="1:21" s="371" customFormat="1" hidden="1" x14ac:dyDescent="0.25">
      <c r="A33" s="479">
        <v>15</v>
      </c>
      <c r="B33" s="429" t="s">
        <v>761</v>
      </c>
      <c r="C33" s="422">
        <v>0</v>
      </c>
      <c r="D33" s="422">
        <v>0</v>
      </c>
      <c r="E33" s="423"/>
      <c r="F33" s="423"/>
      <c r="G33" s="423">
        <v>0</v>
      </c>
      <c r="H33" s="423"/>
      <c r="I33" s="423"/>
      <c r="J33" s="423">
        <v>0</v>
      </c>
      <c r="K33" s="423">
        <v>0</v>
      </c>
      <c r="L33" s="418"/>
      <c r="M33" s="424"/>
      <c r="N33" s="423">
        <v>0</v>
      </c>
      <c r="O33" s="423"/>
      <c r="P33" s="423"/>
      <c r="Q33" s="423"/>
      <c r="R33" s="423"/>
      <c r="S33" s="423"/>
      <c r="T33" s="16"/>
      <c r="U33" s="370"/>
    </row>
    <row r="34" spans="1:21" s="371" customFormat="1" hidden="1" x14ac:dyDescent="0.25">
      <c r="A34" s="479">
        <v>16</v>
      </c>
      <c r="B34" s="429" t="s">
        <v>862</v>
      </c>
      <c r="C34" s="422">
        <v>0</v>
      </c>
      <c r="D34" s="422">
        <v>0</v>
      </c>
      <c r="E34" s="423"/>
      <c r="F34" s="423"/>
      <c r="G34" s="423">
        <v>0</v>
      </c>
      <c r="H34" s="423"/>
      <c r="I34" s="423"/>
      <c r="J34" s="423">
        <v>0</v>
      </c>
      <c r="K34" s="423">
        <v>0</v>
      </c>
      <c r="L34" s="418"/>
      <c r="M34" s="424"/>
      <c r="N34" s="423">
        <v>0</v>
      </c>
      <c r="O34" s="423"/>
      <c r="P34" s="423"/>
      <c r="Q34" s="423"/>
      <c r="R34" s="423"/>
      <c r="S34" s="423"/>
      <c r="T34" s="16"/>
      <c r="U34" s="370"/>
    </row>
    <row r="35" spans="1:21" s="371" customFormat="1" hidden="1" x14ac:dyDescent="0.25">
      <c r="A35" s="479">
        <v>17</v>
      </c>
      <c r="B35" s="429" t="s">
        <v>863</v>
      </c>
      <c r="C35" s="422">
        <v>0</v>
      </c>
      <c r="D35" s="422">
        <v>0</v>
      </c>
      <c r="E35" s="423"/>
      <c r="F35" s="423"/>
      <c r="G35" s="423">
        <v>0</v>
      </c>
      <c r="H35" s="423"/>
      <c r="I35" s="423"/>
      <c r="J35" s="423">
        <v>0</v>
      </c>
      <c r="K35" s="423">
        <v>0</v>
      </c>
      <c r="L35" s="418"/>
      <c r="M35" s="424"/>
      <c r="N35" s="423">
        <v>0</v>
      </c>
      <c r="O35" s="423"/>
      <c r="P35" s="423"/>
      <c r="Q35" s="423"/>
      <c r="R35" s="423"/>
      <c r="S35" s="423"/>
      <c r="T35" s="16"/>
      <c r="U35" s="370"/>
    </row>
    <row r="36" spans="1:21" s="371" customFormat="1" hidden="1" x14ac:dyDescent="0.25">
      <c r="A36" s="479">
        <v>18</v>
      </c>
      <c r="B36" s="429" t="s">
        <v>762</v>
      </c>
      <c r="C36" s="422">
        <v>0</v>
      </c>
      <c r="D36" s="422">
        <v>0</v>
      </c>
      <c r="E36" s="423"/>
      <c r="F36" s="423"/>
      <c r="G36" s="423">
        <v>0</v>
      </c>
      <c r="H36" s="423"/>
      <c r="I36" s="423"/>
      <c r="J36" s="423">
        <v>0</v>
      </c>
      <c r="K36" s="423">
        <v>0</v>
      </c>
      <c r="L36" s="418"/>
      <c r="M36" s="424"/>
      <c r="N36" s="423">
        <v>0</v>
      </c>
      <c r="O36" s="423"/>
      <c r="P36" s="423"/>
      <c r="Q36" s="423"/>
      <c r="R36" s="423"/>
      <c r="S36" s="423"/>
      <c r="T36" s="16"/>
      <c r="U36" s="370"/>
    </row>
    <row r="37" spans="1:21" s="371" customFormat="1" hidden="1" x14ac:dyDescent="0.25">
      <c r="A37" s="479">
        <v>19</v>
      </c>
      <c r="B37" s="429" t="s">
        <v>763</v>
      </c>
      <c r="C37" s="422">
        <v>0</v>
      </c>
      <c r="D37" s="422">
        <v>0</v>
      </c>
      <c r="E37" s="423"/>
      <c r="F37" s="423"/>
      <c r="G37" s="423">
        <v>0</v>
      </c>
      <c r="H37" s="423"/>
      <c r="I37" s="423"/>
      <c r="J37" s="423">
        <v>0</v>
      </c>
      <c r="K37" s="423">
        <v>0</v>
      </c>
      <c r="L37" s="418"/>
      <c r="M37" s="424"/>
      <c r="N37" s="423">
        <v>0</v>
      </c>
      <c r="O37" s="423"/>
      <c r="P37" s="423"/>
      <c r="Q37" s="423"/>
      <c r="R37" s="423"/>
      <c r="S37" s="423"/>
      <c r="T37" s="16"/>
      <c r="U37" s="370"/>
    </row>
    <row r="38" spans="1:21" s="371" customFormat="1" hidden="1" x14ac:dyDescent="0.25">
      <c r="A38" s="479">
        <v>20</v>
      </c>
      <c r="B38" s="429" t="s">
        <v>764</v>
      </c>
      <c r="C38" s="422">
        <v>0</v>
      </c>
      <c r="D38" s="422">
        <v>0</v>
      </c>
      <c r="E38" s="423"/>
      <c r="F38" s="423"/>
      <c r="G38" s="423">
        <v>0</v>
      </c>
      <c r="H38" s="423"/>
      <c r="I38" s="423"/>
      <c r="J38" s="423">
        <v>0</v>
      </c>
      <c r="K38" s="423">
        <v>0</v>
      </c>
      <c r="L38" s="418"/>
      <c r="M38" s="424"/>
      <c r="N38" s="423">
        <v>0</v>
      </c>
      <c r="O38" s="423"/>
      <c r="P38" s="423"/>
      <c r="Q38" s="423"/>
      <c r="R38" s="423"/>
      <c r="S38" s="423"/>
      <c r="T38" s="16"/>
      <c r="U38" s="370"/>
    </row>
    <row r="39" spans="1:21" s="371" customFormat="1" hidden="1" x14ac:dyDescent="0.25">
      <c r="A39" s="479">
        <v>21</v>
      </c>
      <c r="B39" s="429" t="s">
        <v>864</v>
      </c>
      <c r="C39" s="422">
        <v>0</v>
      </c>
      <c r="D39" s="422">
        <v>0</v>
      </c>
      <c r="E39" s="423"/>
      <c r="F39" s="423"/>
      <c r="G39" s="423">
        <v>0</v>
      </c>
      <c r="H39" s="423"/>
      <c r="I39" s="423"/>
      <c r="J39" s="423">
        <v>0</v>
      </c>
      <c r="K39" s="423">
        <v>0</v>
      </c>
      <c r="L39" s="418"/>
      <c r="M39" s="424"/>
      <c r="N39" s="423">
        <v>0</v>
      </c>
      <c r="O39" s="423"/>
      <c r="P39" s="423"/>
      <c r="Q39" s="423"/>
      <c r="R39" s="423"/>
      <c r="S39" s="423"/>
      <c r="T39" s="16"/>
      <c r="U39" s="370"/>
    </row>
    <row r="40" spans="1:21" s="371" customFormat="1" hidden="1" x14ac:dyDescent="0.25">
      <c r="A40" s="488" t="s">
        <v>848</v>
      </c>
      <c r="B40" s="210" t="s">
        <v>853</v>
      </c>
      <c r="C40" s="415">
        <f t="shared" ref="C40:N40" si="7">+SUM(C41:C41)</f>
        <v>7317.0872998152936</v>
      </c>
      <c r="D40" s="415">
        <f t="shared" si="7"/>
        <v>7317.0872998152936</v>
      </c>
      <c r="E40" s="415">
        <f t="shared" si="7"/>
        <v>0</v>
      </c>
      <c r="F40" s="415">
        <f t="shared" si="7"/>
        <v>7317.0872998152936</v>
      </c>
      <c r="G40" s="415">
        <f t="shared" si="7"/>
        <v>0</v>
      </c>
      <c r="H40" s="415">
        <f t="shared" si="7"/>
        <v>0</v>
      </c>
      <c r="I40" s="415">
        <f t="shared" si="7"/>
        <v>0</v>
      </c>
      <c r="J40" s="415">
        <f t="shared" si="7"/>
        <v>618</v>
      </c>
      <c r="K40" s="415">
        <f t="shared" si="7"/>
        <v>618</v>
      </c>
      <c r="L40" s="415">
        <f t="shared" si="7"/>
        <v>0</v>
      </c>
      <c r="M40" s="416">
        <f t="shared" si="7"/>
        <v>618</v>
      </c>
      <c r="N40" s="415">
        <f t="shared" si="7"/>
        <v>0</v>
      </c>
      <c r="O40" s="415"/>
      <c r="P40" s="415">
        <f>+SUM(P41:P41)</f>
        <v>0</v>
      </c>
      <c r="Q40" s="415"/>
      <c r="R40" s="415"/>
      <c r="S40" s="415">
        <f>+SUM(S41:S41)</f>
        <v>0</v>
      </c>
      <c r="T40" s="16"/>
      <c r="U40" s="370"/>
    </row>
    <row r="41" spans="1:21" s="371" customFormat="1" x14ac:dyDescent="0.25">
      <c r="A41" s="479" t="s">
        <v>33</v>
      </c>
      <c r="B41" s="429" t="s">
        <v>956</v>
      </c>
      <c r="C41" s="422">
        <v>7317.0872998152936</v>
      </c>
      <c r="D41" s="422">
        <v>7317.0872998152936</v>
      </c>
      <c r="E41" s="423"/>
      <c r="F41" s="423">
        <v>7317.0872998152936</v>
      </c>
      <c r="G41" s="423">
        <v>0</v>
      </c>
      <c r="H41" s="423"/>
      <c r="I41" s="423"/>
      <c r="J41" s="423">
        <f>K41+N41+Q41</f>
        <v>618</v>
      </c>
      <c r="K41" s="423">
        <f>L41+M41</f>
        <v>618</v>
      </c>
      <c r="L41" s="418"/>
      <c r="M41" s="424">
        <v>618</v>
      </c>
      <c r="N41" s="423">
        <v>0</v>
      </c>
      <c r="O41" s="423"/>
      <c r="P41" s="423"/>
      <c r="Q41" s="423"/>
      <c r="R41" s="423"/>
      <c r="S41" s="423"/>
      <c r="T41" s="16"/>
      <c r="U41" s="370"/>
    </row>
    <row r="42" spans="1:21" s="519" customFormat="1" ht="94.5" x14ac:dyDescent="0.25">
      <c r="A42" s="289">
        <v>2</v>
      </c>
      <c r="B42" s="414" t="s">
        <v>832</v>
      </c>
      <c r="C42" s="415" t="e">
        <f>+#REF!+#REF!</f>
        <v>#REF!</v>
      </c>
      <c r="D42" s="415" t="e">
        <f>+#REF!+#REF!</f>
        <v>#REF!</v>
      </c>
      <c r="E42" s="415" t="e">
        <f>+#REF!+#REF!</f>
        <v>#REF!</v>
      </c>
      <c r="F42" s="415" t="e">
        <f>+#REF!+#REF!</f>
        <v>#REF!</v>
      </c>
      <c r="G42" s="415" t="e">
        <f>+#REF!+#REF!</f>
        <v>#REF!</v>
      </c>
      <c r="H42" s="415" t="e">
        <f>+#REF!+#REF!</f>
        <v>#REF!</v>
      </c>
      <c r="I42" s="415" t="e">
        <f>+#REF!+#REF!</f>
        <v>#REF!</v>
      </c>
      <c r="J42" s="415">
        <f>J43+J44</f>
        <v>1077</v>
      </c>
      <c r="K42" s="415">
        <f t="shared" ref="K42:O42" si="8">K43+K44</f>
        <v>1020</v>
      </c>
      <c r="L42" s="415">
        <f t="shared" si="8"/>
        <v>0</v>
      </c>
      <c r="M42" s="415">
        <f>M43+M44</f>
        <v>1020</v>
      </c>
      <c r="N42" s="415">
        <f t="shared" si="8"/>
        <v>0</v>
      </c>
      <c r="O42" s="415">
        <f t="shared" si="8"/>
        <v>0</v>
      </c>
      <c r="P42" s="415">
        <f>P43+P44</f>
        <v>0</v>
      </c>
      <c r="Q42" s="415">
        <f>R42+S42</f>
        <v>57</v>
      </c>
      <c r="R42" s="415">
        <f>R43+R44</f>
        <v>17</v>
      </c>
      <c r="S42" s="415">
        <f>S43+S44</f>
        <v>40</v>
      </c>
      <c r="T42" s="488"/>
      <c r="U42" s="518"/>
    </row>
    <row r="43" spans="1:21" s="371" customFormat="1" x14ac:dyDescent="0.25">
      <c r="A43" s="479" t="s">
        <v>925</v>
      </c>
      <c r="B43" s="429" t="s">
        <v>956</v>
      </c>
      <c r="C43" s="422"/>
      <c r="D43" s="422"/>
      <c r="E43" s="423"/>
      <c r="F43" s="423"/>
      <c r="G43" s="423"/>
      <c r="H43" s="423"/>
      <c r="I43" s="423"/>
      <c r="J43" s="423">
        <f>K43+N43+Q43</f>
        <v>720</v>
      </c>
      <c r="K43" s="423">
        <f>M43+L43</f>
        <v>720</v>
      </c>
      <c r="L43" s="418"/>
      <c r="M43" s="424">
        <v>720</v>
      </c>
      <c r="N43" s="423"/>
      <c r="O43" s="423"/>
      <c r="P43" s="423"/>
      <c r="Q43" s="423"/>
      <c r="R43" s="423"/>
      <c r="S43" s="423"/>
      <c r="T43" s="16"/>
      <c r="U43" s="370"/>
    </row>
    <row r="44" spans="1:21" s="371" customFormat="1" x14ac:dyDescent="0.25">
      <c r="A44" s="479" t="s">
        <v>961</v>
      </c>
      <c r="B44" s="429" t="s">
        <v>957</v>
      </c>
      <c r="C44" s="422"/>
      <c r="D44" s="422"/>
      <c r="E44" s="423"/>
      <c r="F44" s="423"/>
      <c r="G44" s="423"/>
      <c r="H44" s="423"/>
      <c r="I44" s="423"/>
      <c r="J44" s="423">
        <f>K44+N44+Q44</f>
        <v>357</v>
      </c>
      <c r="K44" s="423">
        <f>M44+L44</f>
        <v>300</v>
      </c>
      <c r="L44" s="418"/>
      <c r="M44" s="424">
        <v>300</v>
      </c>
      <c r="N44" s="423"/>
      <c r="O44" s="423"/>
      <c r="P44" s="423"/>
      <c r="Q44" s="423">
        <f>R44+S44</f>
        <v>57</v>
      </c>
      <c r="R44" s="423">
        <v>17</v>
      </c>
      <c r="S44" s="423">
        <v>40</v>
      </c>
      <c r="T44" s="16"/>
      <c r="U44" s="370"/>
    </row>
    <row r="45" spans="1:21" ht="78.75" x14ac:dyDescent="0.25">
      <c r="A45" s="289" t="s">
        <v>4</v>
      </c>
      <c r="B45" s="414" t="s">
        <v>731</v>
      </c>
      <c r="C45" s="415" t="e">
        <f>+#REF!+C50</f>
        <v>#REF!</v>
      </c>
      <c r="D45" s="415" t="e">
        <f>+#REF!+D50</f>
        <v>#REF!</v>
      </c>
      <c r="E45" s="415" t="e">
        <f>+#REF!+E50</f>
        <v>#REF!</v>
      </c>
      <c r="F45" s="415" t="e">
        <f>+#REF!+F50</f>
        <v>#REF!</v>
      </c>
      <c r="G45" s="415" t="e">
        <f>+#REF!+G50</f>
        <v>#REF!</v>
      </c>
      <c r="H45" s="415" t="e">
        <f>+#REF!+H50</f>
        <v>#REF!</v>
      </c>
      <c r="I45" s="415" t="e">
        <f>+#REF!+I50</f>
        <v>#REF!</v>
      </c>
      <c r="J45" s="415">
        <f>SUM(J46:J49)</f>
        <v>9649</v>
      </c>
      <c r="K45" s="415">
        <f>SUM(K46:K49)</f>
        <v>9649</v>
      </c>
      <c r="L45" s="415">
        <f t="shared" ref="L45:S45" si="9">SUM(L46:L49)</f>
        <v>9130</v>
      </c>
      <c r="M45" s="415">
        <f t="shared" si="9"/>
        <v>519</v>
      </c>
      <c r="N45" s="415">
        <f t="shared" si="9"/>
        <v>0</v>
      </c>
      <c r="O45" s="415">
        <f t="shared" si="9"/>
        <v>0</v>
      </c>
      <c r="P45" s="415">
        <f t="shared" si="9"/>
        <v>0</v>
      </c>
      <c r="Q45" s="415"/>
      <c r="R45" s="415">
        <f t="shared" si="9"/>
        <v>0</v>
      </c>
      <c r="S45" s="415">
        <f t="shared" si="9"/>
        <v>0</v>
      </c>
      <c r="T45" s="432"/>
      <c r="U45" s="370"/>
    </row>
    <row r="46" spans="1:21" x14ac:dyDescent="0.25">
      <c r="A46" s="504">
        <v>1</v>
      </c>
      <c r="B46" s="508" t="s">
        <v>954</v>
      </c>
      <c r="C46" s="422"/>
      <c r="D46" s="422"/>
      <c r="E46" s="422"/>
      <c r="F46" s="422"/>
      <c r="G46" s="422"/>
      <c r="H46" s="422"/>
      <c r="I46" s="422"/>
      <c r="J46" s="422">
        <f>K46+N46+Q46</f>
        <v>3500</v>
      </c>
      <c r="K46" s="422">
        <f>L46+M46</f>
        <v>3500</v>
      </c>
      <c r="L46" s="422">
        <v>3500</v>
      </c>
      <c r="M46" s="505"/>
      <c r="N46" s="422"/>
      <c r="O46" s="422"/>
      <c r="P46" s="422"/>
      <c r="Q46" s="422"/>
      <c r="R46" s="422"/>
      <c r="S46" s="422"/>
      <c r="T46" s="432" t="s">
        <v>931</v>
      </c>
      <c r="U46" s="370"/>
    </row>
    <row r="47" spans="1:21" ht="78.75" x14ac:dyDescent="0.25">
      <c r="A47" s="504">
        <v>2</v>
      </c>
      <c r="B47" s="508" t="s">
        <v>954</v>
      </c>
      <c r="C47" s="422"/>
      <c r="D47" s="422"/>
      <c r="E47" s="422"/>
      <c r="F47" s="422"/>
      <c r="G47" s="422"/>
      <c r="H47" s="422"/>
      <c r="I47" s="422"/>
      <c r="J47" s="422">
        <f>K47+N47+Q47</f>
        <v>3200</v>
      </c>
      <c r="K47" s="422">
        <f>L47+M47</f>
        <v>3200</v>
      </c>
      <c r="L47" s="422">
        <v>3200</v>
      </c>
      <c r="M47" s="505"/>
      <c r="N47" s="422"/>
      <c r="O47" s="422"/>
      <c r="P47" s="422"/>
      <c r="Q47" s="422"/>
      <c r="R47" s="422"/>
      <c r="S47" s="422"/>
      <c r="T47" s="541" t="s">
        <v>958</v>
      </c>
      <c r="U47" s="370"/>
    </row>
    <row r="48" spans="1:21" x14ac:dyDescent="0.25">
      <c r="A48" s="504">
        <v>3</v>
      </c>
      <c r="B48" s="508" t="s">
        <v>872</v>
      </c>
      <c r="C48" s="422"/>
      <c r="D48" s="422"/>
      <c r="E48" s="422"/>
      <c r="F48" s="422"/>
      <c r="G48" s="422"/>
      <c r="H48" s="422"/>
      <c r="I48" s="422"/>
      <c r="J48" s="422">
        <f t="shared" ref="J48:J49" si="10">K48+N48+Q48</f>
        <v>2430</v>
      </c>
      <c r="K48" s="422">
        <f>L48+M48</f>
        <v>2430</v>
      </c>
      <c r="L48" s="422">
        <v>2430</v>
      </c>
      <c r="M48" s="505"/>
      <c r="N48" s="422"/>
      <c r="O48" s="422"/>
      <c r="P48" s="422"/>
      <c r="Q48" s="422"/>
      <c r="R48" s="422"/>
      <c r="S48" s="422"/>
      <c r="T48" s="541"/>
      <c r="U48" s="370"/>
    </row>
    <row r="49" spans="1:21" x14ac:dyDescent="0.25">
      <c r="A49" s="504">
        <v>4</v>
      </c>
      <c r="B49" s="508" t="s">
        <v>930</v>
      </c>
      <c r="C49" s="422"/>
      <c r="D49" s="422"/>
      <c r="E49" s="422"/>
      <c r="F49" s="422"/>
      <c r="G49" s="422"/>
      <c r="H49" s="422"/>
      <c r="I49" s="422"/>
      <c r="J49" s="422">
        <f t="shared" si="10"/>
        <v>519</v>
      </c>
      <c r="K49" s="422">
        <f>L49+M49</f>
        <v>519</v>
      </c>
      <c r="L49" s="422"/>
      <c r="M49" s="505">
        <v>519</v>
      </c>
      <c r="N49" s="422"/>
      <c r="O49" s="422"/>
      <c r="P49" s="422"/>
      <c r="Q49" s="422"/>
      <c r="R49" s="422"/>
      <c r="S49" s="422"/>
      <c r="T49" s="541"/>
      <c r="U49" s="370"/>
    </row>
    <row r="50" spans="1:21" s="390" customFormat="1" ht="47.25" hidden="1" x14ac:dyDescent="0.25">
      <c r="A50" s="289">
        <v>2</v>
      </c>
      <c r="B50" s="414" t="s">
        <v>835</v>
      </c>
      <c r="C50" s="415"/>
      <c r="D50" s="415"/>
      <c r="E50" s="412"/>
      <c r="F50" s="412"/>
      <c r="G50" s="412"/>
      <c r="H50" s="412"/>
      <c r="I50" s="412"/>
      <c r="J50" s="412"/>
      <c r="K50" s="412"/>
      <c r="L50" s="412"/>
      <c r="M50" s="419">
        <f>+C50-J50</f>
        <v>0</v>
      </c>
      <c r="N50" s="412">
        <f>+E50-K50</f>
        <v>0</v>
      </c>
      <c r="O50" s="412"/>
      <c r="P50" s="412">
        <f>+F50-L50</f>
        <v>0</v>
      </c>
      <c r="Q50" s="412"/>
      <c r="R50" s="412"/>
      <c r="S50" s="412"/>
      <c r="T50" s="520"/>
      <c r="U50" s="518"/>
    </row>
    <row r="51" spans="1:21" ht="31.5" x14ac:dyDescent="0.25">
      <c r="A51" s="289" t="s">
        <v>659</v>
      </c>
      <c r="B51" s="414" t="s">
        <v>836</v>
      </c>
      <c r="C51" s="415" t="e">
        <f>+#REF!+#REF!+C64+C66</f>
        <v>#REF!</v>
      </c>
      <c r="D51" s="415" t="e">
        <f>+#REF!+#REF!+D64+D66</f>
        <v>#REF!</v>
      </c>
      <c r="E51" s="415" t="e">
        <f>+#REF!+#REF!+E64+E66</f>
        <v>#REF!</v>
      </c>
      <c r="F51" s="415" t="e">
        <f>+#REF!+#REF!+F64+F66</f>
        <v>#REF!</v>
      </c>
      <c r="G51" s="415" t="e">
        <f>+#REF!+#REF!+G64+G66</f>
        <v>#REF!</v>
      </c>
      <c r="H51" s="415" t="e">
        <f>+#REF!+#REF!+H64+H66</f>
        <v>#REF!</v>
      </c>
      <c r="I51" s="415" t="e">
        <f>+#REF!+#REF!+I64+I66</f>
        <v>#REF!</v>
      </c>
      <c r="J51" s="415">
        <f>J64+J66</f>
        <v>2162</v>
      </c>
      <c r="K51" s="415">
        <f>K64+K66</f>
        <v>1629</v>
      </c>
      <c r="L51" s="415">
        <f t="shared" ref="L51:S51" si="11">L64+L66</f>
        <v>0</v>
      </c>
      <c r="M51" s="415">
        <f t="shared" si="11"/>
        <v>1629</v>
      </c>
      <c r="N51" s="415">
        <f t="shared" si="11"/>
        <v>0</v>
      </c>
      <c r="O51" s="415">
        <f t="shared" si="11"/>
        <v>0</v>
      </c>
      <c r="P51" s="415">
        <f t="shared" si="11"/>
        <v>0</v>
      </c>
      <c r="Q51" s="415">
        <f t="shared" si="11"/>
        <v>533</v>
      </c>
      <c r="R51" s="415">
        <f t="shared" si="11"/>
        <v>160</v>
      </c>
      <c r="S51" s="415">
        <f t="shared" si="11"/>
        <v>373</v>
      </c>
      <c r="T51" s="16"/>
      <c r="U51" s="370"/>
    </row>
    <row r="52" spans="1:21" s="371" customFormat="1" hidden="1" x14ac:dyDescent="0.25">
      <c r="A52" s="479">
        <v>19</v>
      </c>
      <c r="B52" s="429" t="s">
        <v>763</v>
      </c>
      <c r="C52" s="422">
        <v>0</v>
      </c>
      <c r="D52" s="422">
        <v>0</v>
      </c>
      <c r="E52" s="423"/>
      <c r="F52" s="423"/>
      <c r="G52" s="423">
        <v>0</v>
      </c>
      <c r="H52" s="423"/>
      <c r="I52" s="423"/>
      <c r="J52" s="423">
        <v>0</v>
      </c>
      <c r="K52" s="423">
        <v>0</v>
      </c>
      <c r="L52" s="418"/>
      <c r="M52" s="424"/>
      <c r="N52" s="423">
        <v>0</v>
      </c>
      <c r="O52" s="423"/>
      <c r="P52" s="423"/>
      <c r="Q52" s="423"/>
      <c r="R52" s="423"/>
      <c r="S52" s="423"/>
      <c r="T52" s="16"/>
      <c r="U52" s="370"/>
    </row>
    <row r="53" spans="1:21" s="371" customFormat="1" hidden="1" x14ac:dyDescent="0.25">
      <c r="A53" s="479">
        <v>20</v>
      </c>
      <c r="B53" s="429" t="s">
        <v>764</v>
      </c>
      <c r="C53" s="422">
        <v>0</v>
      </c>
      <c r="D53" s="422">
        <v>0</v>
      </c>
      <c r="E53" s="423"/>
      <c r="F53" s="423"/>
      <c r="G53" s="423">
        <v>0</v>
      </c>
      <c r="H53" s="423"/>
      <c r="I53" s="423"/>
      <c r="J53" s="423">
        <v>0</v>
      </c>
      <c r="K53" s="423">
        <v>0</v>
      </c>
      <c r="L53" s="418"/>
      <c r="M53" s="424"/>
      <c r="N53" s="423">
        <v>0</v>
      </c>
      <c r="O53" s="423"/>
      <c r="P53" s="423"/>
      <c r="Q53" s="423"/>
      <c r="R53" s="423"/>
      <c r="S53" s="423"/>
      <c r="T53" s="16"/>
      <c r="U53" s="370"/>
    </row>
    <row r="54" spans="1:21" s="371" customFormat="1" hidden="1" x14ac:dyDescent="0.25">
      <c r="A54" s="479">
        <v>21</v>
      </c>
      <c r="B54" s="429" t="s">
        <v>864</v>
      </c>
      <c r="C54" s="422">
        <v>0</v>
      </c>
      <c r="D54" s="422">
        <v>0</v>
      </c>
      <c r="E54" s="423"/>
      <c r="F54" s="423"/>
      <c r="G54" s="423">
        <v>0</v>
      </c>
      <c r="H54" s="423"/>
      <c r="I54" s="423"/>
      <c r="J54" s="423">
        <v>0</v>
      </c>
      <c r="K54" s="423">
        <v>0</v>
      </c>
      <c r="L54" s="418"/>
      <c r="M54" s="424"/>
      <c r="N54" s="423">
        <v>0</v>
      </c>
      <c r="O54" s="423"/>
      <c r="P54" s="423"/>
      <c r="Q54" s="423"/>
      <c r="R54" s="423"/>
      <c r="S54" s="423"/>
      <c r="T54" s="16"/>
      <c r="U54" s="370"/>
    </row>
    <row r="55" spans="1:21" s="371" customFormat="1" hidden="1" x14ac:dyDescent="0.25">
      <c r="A55" s="488" t="s">
        <v>848</v>
      </c>
      <c r="B55" s="210" t="s">
        <v>853</v>
      </c>
      <c r="C55" s="415">
        <f t="shared" ref="C55:S55" si="12">+SUM(C56:C63)</f>
        <v>0</v>
      </c>
      <c r="D55" s="415">
        <f t="shared" si="12"/>
        <v>0</v>
      </c>
      <c r="E55" s="415">
        <f t="shared" si="12"/>
        <v>0</v>
      </c>
      <c r="F55" s="415">
        <f t="shared" si="12"/>
        <v>0</v>
      </c>
      <c r="G55" s="415">
        <f t="shared" si="12"/>
        <v>0</v>
      </c>
      <c r="H55" s="415">
        <f t="shared" si="12"/>
        <v>0</v>
      </c>
      <c r="I55" s="415">
        <f t="shared" si="12"/>
        <v>0</v>
      </c>
      <c r="J55" s="415">
        <f t="shared" si="12"/>
        <v>0</v>
      </c>
      <c r="K55" s="415">
        <f t="shared" si="12"/>
        <v>0</v>
      </c>
      <c r="L55" s="415">
        <f t="shared" si="12"/>
        <v>0</v>
      </c>
      <c r="M55" s="416">
        <f t="shared" si="12"/>
        <v>0</v>
      </c>
      <c r="N55" s="415">
        <f t="shared" si="12"/>
        <v>0</v>
      </c>
      <c r="O55" s="415"/>
      <c r="P55" s="415">
        <f t="shared" si="12"/>
        <v>0</v>
      </c>
      <c r="Q55" s="415"/>
      <c r="R55" s="415"/>
      <c r="S55" s="415">
        <f t="shared" si="12"/>
        <v>0</v>
      </c>
      <c r="T55" s="16"/>
      <c r="U55" s="370"/>
    </row>
    <row r="56" spans="1:21" s="371" customFormat="1" hidden="1" x14ac:dyDescent="0.25">
      <c r="A56" s="479">
        <v>1</v>
      </c>
      <c r="B56" s="429" t="s">
        <v>935</v>
      </c>
      <c r="C56" s="422"/>
      <c r="D56" s="422"/>
      <c r="E56" s="423"/>
      <c r="F56" s="423"/>
      <c r="G56" s="423"/>
      <c r="H56" s="423"/>
      <c r="I56" s="423"/>
      <c r="J56" s="423"/>
      <c r="K56" s="423"/>
      <c r="L56" s="418"/>
      <c r="M56" s="424"/>
      <c r="N56" s="423"/>
      <c r="O56" s="423"/>
      <c r="P56" s="423"/>
      <c r="Q56" s="423"/>
      <c r="R56" s="423"/>
      <c r="S56" s="423"/>
      <c r="T56" s="16"/>
      <c r="U56" s="370"/>
    </row>
    <row r="57" spans="1:21" s="371" customFormat="1" hidden="1" x14ac:dyDescent="0.25">
      <c r="A57" s="479">
        <v>2</v>
      </c>
      <c r="B57" s="429" t="s">
        <v>936</v>
      </c>
      <c r="C57" s="422"/>
      <c r="D57" s="422"/>
      <c r="E57" s="423"/>
      <c r="F57" s="423"/>
      <c r="G57" s="423"/>
      <c r="H57" s="423"/>
      <c r="I57" s="423"/>
      <c r="J57" s="423"/>
      <c r="K57" s="423"/>
      <c r="L57" s="418"/>
      <c r="M57" s="424"/>
      <c r="N57" s="423"/>
      <c r="O57" s="423"/>
      <c r="P57" s="423"/>
      <c r="Q57" s="423"/>
      <c r="R57" s="423"/>
      <c r="S57" s="423"/>
      <c r="T57" s="16"/>
      <c r="U57" s="370"/>
    </row>
    <row r="58" spans="1:21" s="371" customFormat="1" hidden="1" x14ac:dyDescent="0.25">
      <c r="A58" s="479">
        <v>3</v>
      </c>
      <c r="B58" s="429" t="s">
        <v>937</v>
      </c>
      <c r="C58" s="422"/>
      <c r="D58" s="422"/>
      <c r="E58" s="423"/>
      <c r="F58" s="423"/>
      <c r="G58" s="423"/>
      <c r="H58" s="423"/>
      <c r="I58" s="423"/>
      <c r="J58" s="423"/>
      <c r="K58" s="423"/>
      <c r="L58" s="418"/>
      <c r="M58" s="424"/>
      <c r="N58" s="423"/>
      <c r="O58" s="423"/>
      <c r="P58" s="423"/>
      <c r="Q58" s="423"/>
      <c r="R58" s="423"/>
      <c r="S58" s="423"/>
      <c r="T58" s="16"/>
      <c r="U58" s="370"/>
    </row>
    <row r="59" spans="1:21" s="371" customFormat="1" hidden="1" x14ac:dyDescent="0.25">
      <c r="A59" s="479">
        <v>4</v>
      </c>
      <c r="B59" s="429" t="s">
        <v>938</v>
      </c>
      <c r="C59" s="422"/>
      <c r="D59" s="422"/>
      <c r="E59" s="423"/>
      <c r="F59" s="423"/>
      <c r="G59" s="423"/>
      <c r="H59" s="423"/>
      <c r="I59" s="423"/>
      <c r="J59" s="423"/>
      <c r="K59" s="423"/>
      <c r="L59" s="418"/>
      <c r="M59" s="424"/>
      <c r="N59" s="423"/>
      <c r="O59" s="423"/>
      <c r="P59" s="423"/>
      <c r="Q59" s="423"/>
      <c r="R59" s="423"/>
      <c r="S59" s="423"/>
      <c r="T59" s="16"/>
      <c r="U59" s="370"/>
    </row>
    <row r="60" spans="1:21" s="371" customFormat="1" hidden="1" x14ac:dyDescent="0.25">
      <c r="A60" s="479">
        <v>5</v>
      </c>
      <c r="B60" s="429" t="s">
        <v>939</v>
      </c>
      <c r="C60" s="422"/>
      <c r="D60" s="422"/>
      <c r="E60" s="423"/>
      <c r="F60" s="423"/>
      <c r="G60" s="423"/>
      <c r="H60" s="423"/>
      <c r="I60" s="423"/>
      <c r="J60" s="423"/>
      <c r="K60" s="423"/>
      <c r="L60" s="418"/>
      <c r="M60" s="424"/>
      <c r="N60" s="423"/>
      <c r="O60" s="423"/>
      <c r="P60" s="423"/>
      <c r="Q60" s="423"/>
      <c r="R60" s="423"/>
      <c r="S60" s="423"/>
      <c r="T60" s="16"/>
      <c r="U60" s="370"/>
    </row>
    <row r="61" spans="1:21" s="371" customFormat="1" hidden="1" x14ac:dyDescent="0.25">
      <c r="A61" s="479">
        <v>6</v>
      </c>
      <c r="B61" s="429" t="s">
        <v>940</v>
      </c>
      <c r="C61" s="422"/>
      <c r="D61" s="422"/>
      <c r="E61" s="423"/>
      <c r="F61" s="423"/>
      <c r="G61" s="423"/>
      <c r="H61" s="423"/>
      <c r="I61" s="423"/>
      <c r="J61" s="423"/>
      <c r="K61" s="423"/>
      <c r="L61" s="418"/>
      <c r="M61" s="424"/>
      <c r="N61" s="423"/>
      <c r="O61" s="423"/>
      <c r="P61" s="423"/>
      <c r="Q61" s="423"/>
      <c r="R61" s="423"/>
      <c r="S61" s="423"/>
      <c r="T61" s="16"/>
      <c r="U61" s="370"/>
    </row>
    <row r="62" spans="1:21" s="371" customFormat="1" hidden="1" x14ac:dyDescent="0.25">
      <c r="A62" s="479">
        <v>7</v>
      </c>
      <c r="B62" s="429" t="s">
        <v>941</v>
      </c>
      <c r="C62" s="422"/>
      <c r="D62" s="422"/>
      <c r="E62" s="423"/>
      <c r="F62" s="423"/>
      <c r="G62" s="423"/>
      <c r="H62" s="423"/>
      <c r="I62" s="423"/>
      <c r="J62" s="423"/>
      <c r="K62" s="423"/>
      <c r="L62" s="418"/>
      <c r="M62" s="424"/>
      <c r="N62" s="423"/>
      <c r="O62" s="423"/>
      <c r="P62" s="423"/>
      <c r="Q62" s="423"/>
      <c r="R62" s="423"/>
      <c r="S62" s="423"/>
      <c r="T62" s="16"/>
      <c r="U62" s="370"/>
    </row>
    <row r="63" spans="1:21" s="371" customFormat="1" hidden="1" x14ac:dyDescent="0.25">
      <c r="A63" s="479">
        <v>8</v>
      </c>
      <c r="B63" s="429" t="s">
        <v>942</v>
      </c>
      <c r="C63" s="422"/>
      <c r="D63" s="422"/>
      <c r="E63" s="423"/>
      <c r="F63" s="423"/>
      <c r="G63" s="423"/>
      <c r="H63" s="423"/>
      <c r="I63" s="423"/>
      <c r="J63" s="423"/>
      <c r="K63" s="423"/>
      <c r="L63" s="418"/>
      <c r="M63" s="424"/>
      <c r="N63" s="423"/>
      <c r="O63" s="423"/>
      <c r="P63" s="423"/>
      <c r="Q63" s="423"/>
      <c r="R63" s="423"/>
      <c r="S63" s="423"/>
      <c r="T63" s="16"/>
      <c r="U63" s="370"/>
    </row>
    <row r="64" spans="1:21" s="519" customFormat="1" ht="63" x14ac:dyDescent="0.25">
      <c r="A64" s="289">
        <v>1</v>
      </c>
      <c r="B64" s="414" t="s">
        <v>839</v>
      </c>
      <c r="C64" s="415" t="e">
        <f>+#REF!+#REF!</f>
        <v>#REF!</v>
      </c>
      <c r="D64" s="415" t="e">
        <f>+#REF!+#REF!</f>
        <v>#REF!</v>
      </c>
      <c r="E64" s="415" t="e">
        <f>+#REF!+#REF!</f>
        <v>#REF!</v>
      </c>
      <c r="F64" s="415" t="e">
        <f>+#REF!+#REF!</f>
        <v>#REF!</v>
      </c>
      <c r="G64" s="415" t="e">
        <f>+#REF!+#REF!</f>
        <v>#REF!</v>
      </c>
      <c r="H64" s="415" t="e">
        <f>+#REF!+#REF!</f>
        <v>#REF!</v>
      </c>
      <c r="I64" s="415" t="e">
        <f>+#REF!+#REF!</f>
        <v>#REF!</v>
      </c>
      <c r="J64" s="415">
        <f>J65</f>
        <v>2001</v>
      </c>
      <c r="K64" s="415">
        <f t="shared" ref="K64:S64" si="13">K65</f>
        <v>1468</v>
      </c>
      <c r="L64" s="415">
        <f t="shared" si="13"/>
        <v>0</v>
      </c>
      <c r="M64" s="415">
        <f>M65</f>
        <v>1468</v>
      </c>
      <c r="N64" s="415">
        <f t="shared" si="13"/>
        <v>0</v>
      </c>
      <c r="O64" s="415">
        <f t="shared" si="13"/>
        <v>0</v>
      </c>
      <c r="P64" s="415">
        <f t="shared" si="13"/>
        <v>0</v>
      </c>
      <c r="Q64" s="415">
        <f t="shared" si="13"/>
        <v>533</v>
      </c>
      <c r="R64" s="415">
        <f t="shared" si="13"/>
        <v>160</v>
      </c>
      <c r="S64" s="415">
        <f t="shared" si="13"/>
        <v>373</v>
      </c>
      <c r="T64" s="415"/>
      <c r="U64" s="518"/>
    </row>
    <row r="65" spans="1:22" s="371" customFormat="1" x14ac:dyDescent="0.25">
      <c r="A65" s="479" t="s">
        <v>33</v>
      </c>
      <c r="B65" s="429" t="s">
        <v>922</v>
      </c>
      <c r="C65" s="422">
        <v>21162.829999999998</v>
      </c>
      <c r="D65" s="422">
        <v>14699.099999999999</v>
      </c>
      <c r="E65" s="423"/>
      <c r="F65" s="423">
        <v>14699.099999999999</v>
      </c>
      <c r="G65" s="423">
        <v>6463.73</v>
      </c>
      <c r="H65" s="423"/>
      <c r="I65" s="423">
        <v>6463.73</v>
      </c>
      <c r="J65" s="423">
        <f>K65+N65+Q65</f>
        <v>2001</v>
      </c>
      <c r="K65" s="423">
        <f>M65+L65</f>
        <v>1468</v>
      </c>
      <c r="L65" s="418"/>
      <c r="M65" s="424">
        <v>1468</v>
      </c>
      <c r="N65" s="423"/>
      <c r="O65" s="423"/>
      <c r="P65" s="423"/>
      <c r="Q65" s="423">
        <f>R65+S65</f>
        <v>533</v>
      </c>
      <c r="R65" s="423">
        <v>160</v>
      </c>
      <c r="S65" s="423">
        <v>373</v>
      </c>
      <c r="T65" s="16"/>
      <c r="U65" s="370"/>
    </row>
    <row r="66" spans="1:22" s="522" customFormat="1" ht="47.25" x14ac:dyDescent="0.25">
      <c r="A66" s="289">
        <v>2</v>
      </c>
      <c r="B66" s="414" t="s">
        <v>840</v>
      </c>
      <c r="C66" s="416" t="e">
        <f>+#REF!+#REF!</f>
        <v>#REF!</v>
      </c>
      <c r="D66" s="416" t="e">
        <f>+#REF!+#REF!</f>
        <v>#REF!</v>
      </c>
      <c r="E66" s="416" t="e">
        <f>+#REF!+#REF!</f>
        <v>#REF!</v>
      </c>
      <c r="F66" s="416" t="e">
        <f>+#REF!+#REF!</f>
        <v>#REF!</v>
      </c>
      <c r="G66" s="416" t="e">
        <f>+#REF!+#REF!</f>
        <v>#REF!</v>
      </c>
      <c r="H66" s="416" t="e">
        <f>+#REF!+#REF!</f>
        <v>#REF!</v>
      </c>
      <c r="I66" s="416" t="e">
        <f>+#REF!+#REF!</f>
        <v>#REF!</v>
      </c>
      <c r="J66" s="416">
        <f>J67</f>
        <v>161</v>
      </c>
      <c r="K66" s="416">
        <f t="shared" ref="K66:S66" si="14">K67</f>
        <v>161</v>
      </c>
      <c r="L66" s="416">
        <f t="shared" si="14"/>
        <v>0</v>
      </c>
      <c r="M66" s="416">
        <f t="shared" si="14"/>
        <v>161</v>
      </c>
      <c r="N66" s="416">
        <f t="shared" si="14"/>
        <v>0</v>
      </c>
      <c r="O66" s="416">
        <f t="shared" si="14"/>
        <v>0</v>
      </c>
      <c r="P66" s="416">
        <f t="shared" si="14"/>
        <v>0</v>
      </c>
      <c r="Q66" s="416">
        <f t="shared" si="14"/>
        <v>0</v>
      </c>
      <c r="R66" s="416">
        <f t="shared" si="14"/>
        <v>0</v>
      </c>
      <c r="S66" s="416">
        <f t="shared" si="14"/>
        <v>0</v>
      </c>
      <c r="T66" s="433"/>
      <c r="U66" s="521"/>
    </row>
    <row r="67" spans="1:22" s="371" customFormat="1" x14ac:dyDescent="0.25">
      <c r="A67" s="479" t="s">
        <v>961</v>
      </c>
      <c r="B67" s="429" t="s">
        <v>930</v>
      </c>
      <c r="C67" s="422">
        <v>1608.1560975609757</v>
      </c>
      <c r="D67" s="422">
        <v>1608.1560975609757</v>
      </c>
      <c r="E67" s="423"/>
      <c r="F67" s="423">
        <v>1608.1560975609757</v>
      </c>
      <c r="G67" s="423">
        <v>0</v>
      </c>
      <c r="H67" s="423"/>
      <c r="I67" s="423"/>
      <c r="J67" s="423">
        <f>K67+N67+Q67</f>
        <v>161</v>
      </c>
      <c r="K67" s="423">
        <f>L67+M67</f>
        <v>161</v>
      </c>
      <c r="L67" s="418"/>
      <c r="M67" s="424">
        <v>161</v>
      </c>
      <c r="N67" s="423">
        <v>0</v>
      </c>
      <c r="O67" s="423"/>
      <c r="P67" s="423"/>
      <c r="Q67" s="423"/>
      <c r="R67" s="423"/>
      <c r="S67" s="423"/>
      <c r="T67" s="16"/>
      <c r="U67" s="370"/>
    </row>
    <row r="68" spans="1:22" ht="63" x14ac:dyDescent="0.25">
      <c r="A68" s="289" t="s">
        <v>660</v>
      </c>
      <c r="B68" s="414" t="s">
        <v>736</v>
      </c>
      <c r="C68" s="415" t="e">
        <f>+#REF!+#REF!</f>
        <v>#REF!</v>
      </c>
      <c r="D68" s="415" t="e">
        <f>+#REF!+#REF!</f>
        <v>#REF!</v>
      </c>
      <c r="E68" s="415" t="e">
        <f>+#REF!+#REF!</f>
        <v>#REF!</v>
      </c>
      <c r="F68" s="415" t="e">
        <f>+#REF!+#REF!</f>
        <v>#REF!</v>
      </c>
      <c r="G68" s="415" t="e">
        <f>+#REF!+#REF!</f>
        <v>#REF!</v>
      </c>
      <c r="H68" s="415" t="e">
        <f>+#REF!+#REF!</f>
        <v>#REF!</v>
      </c>
      <c r="I68" s="415" t="e">
        <f>+#REF!+#REF!</f>
        <v>#REF!</v>
      </c>
      <c r="J68" s="415">
        <f>J69</f>
        <v>351</v>
      </c>
      <c r="K68" s="415">
        <f>K69</f>
        <v>118</v>
      </c>
      <c r="L68" s="415">
        <f t="shared" ref="L68:T68" si="15">L69</f>
        <v>0</v>
      </c>
      <c r="M68" s="415">
        <f t="shared" si="15"/>
        <v>118</v>
      </c>
      <c r="N68" s="415">
        <f t="shared" si="15"/>
        <v>0</v>
      </c>
      <c r="O68" s="415">
        <f t="shared" si="15"/>
        <v>0</v>
      </c>
      <c r="P68" s="415">
        <f t="shared" si="15"/>
        <v>0</v>
      </c>
      <c r="Q68" s="415">
        <f t="shared" si="15"/>
        <v>233</v>
      </c>
      <c r="R68" s="415">
        <f t="shared" si="15"/>
        <v>70</v>
      </c>
      <c r="S68" s="415">
        <f t="shared" si="15"/>
        <v>163</v>
      </c>
      <c r="T68" s="415">
        <f t="shared" si="15"/>
        <v>0</v>
      </c>
    </row>
    <row r="69" spans="1:22" s="371" customFormat="1" x14ac:dyDescent="0.25">
      <c r="A69" s="479">
        <v>1</v>
      </c>
      <c r="B69" s="429" t="s">
        <v>914</v>
      </c>
      <c r="C69" s="422">
        <v>21888.546551317362</v>
      </c>
      <c r="D69" s="422">
        <v>19141.298173736242</v>
      </c>
      <c r="E69" s="423">
        <v>617</v>
      </c>
      <c r="F69" s="423">
        <v>19141.298173736242</v>
      </c>
      <c r="G69" s="423">
        <v>2747.2483775811211</v>
      </c>
      <c r="H69" s="423">
        <v>372.40000000000003</v>
      </c>
      <c r="I69" s="423">
        <v>2374.848377581121</v>
      </c>
      <c r="J69" s="423">
        <f>K69+N69+Q69</f>
        <v>351</v>
      </c>
      <c r="K69" s="423">
        <f>L69+M69</f>
        <v>118</v>
      </c>
      <c r="L69" s="418"/>
      <c r="M69" s="424">
        <v>118</v>
      </c>
      <c r="N69" s="423"/>
      <c r="O69" s="423"/>
      <c r="P69" s="423"/>
      <c r="Q69" s="423">
        <f>R69+S69</f>
        <v>233</v>
      </c>
      <c r="R69" s="423">
        <v>70</v>
      </c>
      <c r="S69" s="423">
        <v>163</v>
      </c>
      <c r="T69" s="16"/>
      <c r="U69" s="370"/>
    </row>
    <row r="70" spans="1:22" ht="63" x14ac:dyDescent="0.25">
      <c r="A70" s="289" t="s">
        <v>661</v>
      </c>
      <c r="B70" s="414" t="s">
        <v>841</v>
      </c>
      <c r="C70" s="415" t="e">
        <f>+#REF!+#REF!</f>
        <v>#REF!</v>
      </c>
      <c r="D70" s="415" t="e">
        <f>+#REF!+#REF!</f>
        <v>#REF!</v>
      </c>
      <c r="E70" s="415" t="e">
        <f>+#REF!+#REF!</f>
        <v>#REF!</v>
      </c>
      <c r="F70" s="415" t="e">
        <f>+#REF!+#REF!</f>
        <v>#REF!</v>
      </c>
      <c r="G70" s="415" t="e">
        <f>+#REF!+#REF!</f>
        <v>#REF!</v>
      </c>
      <c r="H70" s="415" t="e">
        <f>+#REF!+#REF!</f>
        <v>#REF!</v>
      </c>
      <c r="I70" s="415" t="e">
        <f>+#REF!+#REF!</f>
        <v>#REF!</v>
      </c>
      <c r="J70" s="415">
        <f>J71</f>
        <v>335</v>
      </c>
      <c r="K70" s="415">
        <f>K71</f>
        <v>143</v>
      </c>
      <c r="L70" s="415">
        <f t="shared" ref="L70:T70" si="16">L71</f>
        <v>0</v>
      </c>
      <c r="M70" s="415">
        <f t="shared" si="16"/>
        <v>143</v>
      </c>
      <c r="N70" s="415">
        <f t="shared" si="16"/>
        <v>0</v>
      </c>
      <c r="O70" s="415">
        <f t="shared" si="16"/>
        <v>0</v>
      </c>
      <c r="P70" s="415">
        <f t="shared" si="16"/>
        <v>0</v>
      </c>
      <c r="Q70" s="415">
        <f t="shared" si="16"/>
        <v>192</v>
      </c>
      <c r="R70" s="415">
        <f t="shared" si="16"/>
        <v>58</v>
      </c>
      <c r="S70" s="415">
        <f t="shared" si="16"/>
        <v>134</v>
      </c>
      <c r="T70" s="415">
        <f t="shared" si="16"/>
        <v>0</v>
      </c>
    </row>
    <row r="71" spans="1:22" s="371" customFormat="1" x14ac:dyDescent="0.25">
      <c r="A71" s="479">
        <v>1</v>
      </c>
      <c r="B71" s="429" t="s">
        <v>959</v>
      </c>
      <c r="C71" s="422">
        <v>3442.0645161290322</v>
      </c>
      <c r="D71" s="422">
        <v>1468.2556451612904</v>
      </c>
      <c r="E71" s="423"/>
      <c r="F71" s="423">
        <v>1468.2556451612904</v>
      </c>
      <c r="G71" s="423">
        <v>1973.8088709677418</v>
      </c>
      <c r="H71" s="423"/>
      <c r="I71" s="423">
        <v>1973.8088709677418</v>
      </c>
      <c r="J71" s="423">
        <f>K71+N71+Q71</f>
        <v>335</v>
      </c>
      <c r="K71" s="423">
        <f>L71+M71</f>
        <v>143</v>
      </c>
      <c r="L71" s="418"/>
      <c r="M71" s="424">
        <v>143</v>
      </c>
      <c r="N71" s="423"/>
      <c r="O71" s="423"/>
      <c r="P71" s="423"/>
      <c r="Q71" s="423">
        <f>R71+S71</f>
        <v>192</v>
      </c>
      <c r="R71" s="423">
        <v>58</v>
      </c>
      <c r="S71" s="423">
        <v>134</v>
      </c>
      <c r="T71" s="16"/>
      <c r="U71" s="370"/>
    </row>
    <row r="72" spans="1:22" s="371" customFormat="1" ht="54" customHeight="1" x14ac:dyDescent="0.25">
      <c r="A72" s="478" t="s">
        <v>662</v>
      </c>
      <c r="B72" s="417" t="s">
        <v>842</v>
      </c>
      <c r="C72" s="415" t="e">
        <f>+#REF!+#REF!</f>
        <v>#REF!</v>
      </c>
      <c r="D72" s="415" t="e">
        <f>+#REF!+#REF!</f>
        <v>#REF!</v>
      </c>
      <c r="E72" s="415" t="e">
        <f>+#REF!+#REF!</f>
        <v>#REF!</v>
      </c>
      <c r="F72" s="415" t="e">
        <f>+#REF!+#REF!</f>
        <v>#REF!</v>
      </c>
      <c r="G72" s="415" t="e">
        <f>+#REF!+#REF!</f>
        <v>#REF!</v>
      </c>
      <c r="H72" s="415" t="e">
        <f>+#REF!+#REF!</f>
        <v>#REF!</v>
      </c>
      <c r="I72" s="415" t="e">
        <f>+#REF!+#REF!</f>
        <v>#REF!</v>
      </c>
      <c r="J72" s="415">
        <f>J73</f>
        <v>441</v>
      </c>
      <c r="K72" s="415">
        <f>K73</f>
        <v>441</v>
      </c>
      <c r="L72" s="415">
        <f t="shared" ref="L72:S72" si="17">L73</f>
        <v>0</v>
      </c>
      <c r="M72" s="415">
        <f t="shared" si="17"/>
        <v>441</v>
      </c>
      <c r="N72" s="415">
        <f t="shared" si="17"/>
        <v>0</v>
      </c>
      <c r="O72" s="415">
        <f t="shared" si="17"/>
        <v>0</v>
      </c>
      <c r="P72" s="415">
        <f t="shared" si="17"/>
        <v>0</v>
      </c>
      <c r="Q72" s="415">
        <f t="shared" si="17"/>
        <v>0</v>
      </c>
      <c r="R72" s="415">
        <f t="shared" si="17"/>
        <v>0</v>
      </c>
      <c r="S72" s="415">
        <f t="shared" si="17"/>
        <v>0</v>
      </c>
      <c r="T72" s="415"/>
      <c r="U72" s="374" t="e">
        <f>+#REF!+#REF!</f>
        <v>#REF!</v>
      </c>
      <c r="V72" s="374" t="e">
        <f>+#REF!+#REF!</f>
        <v>#REF!</v>
      </c>
    </row>
    <row r="73" spans="1:22" s="371" customFormat="1" x14ac:dyDescent="0.25">
      <c r="A73" s="479">
        <v>1</v>
      </c>
      <c r="B73" s="429" t="s">
        <v>960</v>
      </c>
      <c r="C73" s="422">
        <v>4408.5969230769233</v>
      </c>
      <c r="D73" s="422">
        <v>4408.5969230769233</v>
      </c>
      <c r="E73" s="423"/>
      <c r="F73" s="423">
        <v>4408.5969230769233</v>
      </c>
      <c r="G73" s="423">
        <v>0</v>
      </c>
      <c r="H73" s="423"/>
      <c r="I73" s="423"/>
      <c r="J73" s="423">
        <f>K73+N73+Q73</f>
        <v>441</v>
      </c>
      <c r="K73" s="423">
        <f>L73+M73</f>
        <v>441</v>
      </c>
      <c r="L73" s="418"/>
      <c r="M73" s="424">
        <v>441</v>
      </c>
      <c r="N73" s="423">
        <v>0</v>
      </c>
      <c r="O73" s="423"/>
      <c r="P73" s="423"/>
      <c r="Q73" s="423"/>
      <c r="R73" s="423"/>
      <c r="S73" s="423"/>
      <c r="T73" s="16"/>
      <c r="U73" s="370"/>
    </row>
    <row r="74" spans="1:22" ht="47.25" x14ac:dyDescent="0.25">
      <c r="A74" s="289" t="s">
        <v>663</v>
      </c>
      <c r="B74" s="414" t="s">
        <v>843</v>
      </c>
      <c r="C74" s="415" t="e">
        <f t="shared" ref="C74:N74" si="18">+C75+C100</f>
        <v>#REF!</v>
      </c>
      <c r="D74" s="415" t="e">
        <f t="shared" si="18"/>
        <v>#REF!</v>
      </c>
      <c r="E74" s="415" t="e">
        <f t="shared" si="18"/>
        <v>#REF!</v>
      </c>
      <c r="F74" s="415" t="e">
        <f t="shared" si="18"/>
        <v>#REF!</v>
      </c>
      <c r="G74" s="415" t="e">
        <f t="shared" si="18"/>
        <v>#REF!</v>
      </c>
      <c r="H74" s="415" t="e">
        <f t="shared" si="18"/>
        <v>#REF!</v>
      </c>
      <c r="I74" s="415" t="e">
        <f t="shared" si="18"/>
        <v>#REF!</v>
      </c>
      <c r="J74" s="415">
        <f>+J75+J100</f>
        <v>1946</v>
      </c>
      <c r="K74" s="415">
        <f>+K75+K100</f>
        <v>1931</v>
      </c>
      <c r="L74" s="415">
        <f t="shared" si="18"/>
        <v>0</v>
      </c>
      <c r="M74" s="416">
        <f t="shared" si="18"/>
        <v>1931</v>
      </c>
      <c r="N74" s="415">
        <f t="shared" si="18"/>
        <v>0</v>
      </c>
      <c r="O74" s="415"/>
      <c r="P74" s="415">
        <f>+P75+P100</f>
        <v>0</v>
      </c>
      <c r="Q74" s="415">
        <f>R74+S74</f>
        <v>15</v>
      </c>
      <c r="R74" s="415">
        <f>R75</f>
        <v>5</v>
      </c>
      <c r="S74" s="415">
        <f>+S75+S100</f>
        <v>10</v>
      </c>
      <c r="T74" s="16"/>
    </row>
    <row r="75" spans="1:22" s="390" customFormat="1" ht="63" x14ac:dyDescent="0.25">
      <c r="A75" s="289">
        <v>1</v>
      </c>
      <c r="B75" s="414" t="s">
        <v>844</v>
      </c>
      <c r="C75" s="415">
        <f t="shared" ref="C75:I75" si="19">+C76+C98</f>
        <v>18966.439024390245</v>
      </c>
      <c r="D75" s="415">
        <f t="shared" si="19"/>
        <v>18813.951219512197</v>
      </c>
      <c r="E75" s="415">
        <f t="shared" si="19"/>
        <v>0</v>
      </c>
      <c r="F75" s="415">
        <f t="shared" si="19"/>
        <v>18813.951219512197</v>
      </c>
      <c r="G75" s="415">
        <f t="shared" si="19"/>
        <v>152.48780487804876</v>
      </c>
      <c r="H75" s="415">
        <f t="shared" si="19"/>
        <v>0</v>
      </c>
      <c r="I75" s="415">
        <f t="shared" si="19"/>
        <v>152.48780487804876</v>
      </c>
      <c r="J75" s="415">
        <f>J99</f>
        <v>1894</v>
      </c>
      <c r="K75" s="415">
        <f t="shared" ref="K75:S75" si="20">K99</f>
        <v>1879</v>
      </c>
      <c r="L75" s="415">
        <f t="shared" si="20"/>
        <v>0</v>
      </c>
      <c r="M75" s="415">
        <f t="shared" si="20"/>
        <v>1879</v>
      </c>
      <c r="N75" s="415">
        <f t="shared" si="20"/>
        <v>0</v>
      </c>
      <c r="O75" s="415">
        <f t="shared" si="20"/>
        <v>0</v>
      </c>
      <c r="P75" s="415">
        <f t="shared" si="20"/>
        <v>0</v>
      </c>
      <c r="Q75" s="415">
        <f t="shared" si="20"/>
        <v>15</v>
      </c>
      <c r="R75" s="415">
        <f t="shared" si="20"/>
        <v>5</v>
      </c>
      <c r="S75" s="415">
        <f t="shared" si="20"/>
        <v>10</v>
      </c>
      <c r="T75" s="488"/>
    </row>
    <row r="76" spans="1:22" s="371" customFormat="1" hidden="1" x14ac:dyDescent="0.25">
      <c r="A76" s="289" t="s">
        <v>848</v>
      </c>
      <c r="B76" s="414" t="s">
        <v>857</v>
      </c>
      <c r="C76" s="412">
        <f t="shared" ref="C76:S76" si="21">+SUM(C77:C97)</f>
        <v>0</v>
      </c>
      <c r="D76" s="412">
        <f t="shared" si="21"/>
        <v>0</v>
      </c>
      <c r="E76" s="412">
        <f t="shared" si="21"/>
        <v>0</v>
      </c>
      <c r="F76" s="412">
        <f t="shared" si="21"/>
        <v>0</v>
      </c>
      <c r="G76" s="412">
        <f t="shared" si="21"/>
        <v>0</v>
      </c>
      <c r="H76" s="412">
        <f t="shared" si="21"/>
        <v>0</v>
      </c>
      <c r="I76" s="412">
        <f t="shared" si="21"/>
        <v>0</v>
      </c>
      <c r="J76" s="412">
        <f t="shared" si="21"/>
        <v>1.04</v>
      </c>
      <c r="K76" s="412">
        <f t="shared" si="21"/>
        <v>0</v>
      </c>
      <c r="L76" s="412">
        <f t="shared" si="21"/>
        <v>0</v>
      </c>
      <c r="M76" s="419">
        <f t="shared" si="21"/>
        <v>0</v>
      </c>
      <c r="N76" s="412">
        <f t="shared" si="21"/>
        <v>1.04</v>
      </c>
      <c r="O76" s="412"/>
      <c r="P76" s="412">
        <f t="shared" si="21"/>
        <v>0</v>
      </c>
      <c r="Q76" s="412"/>
      <c r="R76" s="412"/>
      <c r="S76" s="412">
        <f t="shared" si="21"/>
        <v>1.04</v>
      </c>
      <c r="T76" s="412"/>
      <c r="U76" s="368"/>
      <c r="V76" s="368"/>
    </row>
    <row r="77" spans="1:22" s="371" customFormat="1" hidden="1" x14ac:dyDescent="0.25">
      <c r="A77" s="479">
        <v>1</v>
      </c>
      <c r="B77" s="428" t="s">
        <v>752</v>
      </c>
      <c r="C77" s="422">
        <v>0</v>
      </c>
      <c r="D77" s="422">
        <v>0</v>
      </c>
      <c r="E77" s="423"/>
      <c r="F77" s="423"/>
      <c r="G77" s="423">
        <v>0</v>
      </c>
      <c r="H77" s="423"/>
      <c r="I77" s="423"/>
      <c r="J77" s="423">
        <v>1.04</v>
      </c>
      <c r="K77" s="423">
        <v>0</v>
      </c>
      <c r="L77" s="418"/>
      <c r="M77" s="424">
        <v>0</v>
      </c>
      <c r="N77" s="423">
        <v>1.04</v>
      </c>
      <c r="O77" s="423"/>
      <c r="P77" s="423"/>
      <c r="Q77" s="423"/>
      <c r="R77" s="423"/>
      <c r="S77" s="423">
        <v>1.04</v>
      </c>
      <c r="T77" s="16"/>
      <c r="U77" s="370"/>
    </row>
    <row r="78" spans="1:22" s="371" customFormat="1" hidden="1" x14ac:dyDescent="0.25">
      <c r="A78" s="479">
        <v>2</v>
      </c>
      <c r="B78" s="428" t="s">
        <v>858</v>
      </c>
      <c r="C78" s="422">
        <v>0</v>
      </c>
      <c r="D78" s="422">
        <v>0</v>
      </c>
      <c r="E78" s="423"/>
      <c r="F78" s="423"/>
      <c r="G78" s="423">
        <v>0</v>
      </c>
      <c r="H78" s="423"/>
      <c r="I78" s="423"/>
      <c r="J78" s="423">
        <v>0</v>
      </c>
      <c r="K78" s="423">
        <v>0</v>
      </c>
      <c r="L78" s="418"/>
      <c r="M78" s="424"/>
      <c r="N78" s="423">
        <v>0</v>
      </c>
      <c r="O78" s="423"/>
      <c r="P78" s="423"/>
      <c r="Q78" s="423"/>
      <c r="R78" s="423"/>
      <c r="S78" s="423"/>
      <c r="T78" s="16"/>
      <c r="U78" s="370"/>
    </row>
    <row r="79" spans="1:22" s="371" customFormat="1" hidden="1" x14ac:dyDescent="0.25">
      <c r="A79" s="479">
        <v>3</v>
      </c>
      <c r="B79" s="428" t="s">
        <v>753</v>
      </c>
      <c r="C79" s="422">
        <v>0</v>
      </c>
      <c r="D79" s="422">
        <v>0</v>
      </c>
      <c r="E79" s="423"/>
      <c r="F79" s="423"/>
      <c r="G79" s="423">
        <v>0</v>
      </c>
      <c r="H79" s="423"/>
      <c r="I79" s="423"/>
      <c r="J79" s="423">
        <v>0</v>
      </c>
      <c r="K79" s="423">
        <v>0</v>
      </c>
      <c r="L79" s="418"/>
      <c r="M79" s="424"/>
      <c r="N79" s="423">
        <v>0</v>
      </c>
      <c r="O79" s="423"/>
      <c r="P79" s="423"/>
      <c r="Q79" s="423"/>
      <c r="R79" s="423"/>
      <c r="S79" s="423"/>
      <c r="T79" s="16"/>
      <c r="U79" s="370"/>
    </row>
    <row r="80" spans="1:22" s="371" customFormat="1" hidden="1" x14ac:dyDescent="0.25">
      <c r="A80" s="479">
        <v>4</v>
      </c>
      <c r="B80" s="429" t="s">
        <v>754</v>
      </c>
      <c r="C80" s="422">
        <v>0</v>
      </c>
      <c r="D80" s="422">
        <v>0</v>
      </c>
      <c r="E80" s="423"/>
      <c r="F80" s="423"/>
      <c r="G80" s="423">
        <v>0</v>
      </c>
      <c r="H80" s="423"/>
      <c r="I80" s="423"/>
      <c r="J80" s="423">
        <v>0</v>
      </c>
      <c r="K80" s="423">
        <v>0</v>
      </c>
      <c r="L80" s="418"/>
      <c r="M80" s="424"/>
      <c r="N80" s="423">
        <v>0</v>
      </c>
      <c r="O80" s="423"/>
      <c r="P80" s="423"/>
      <c r="Q80" s="423"/>
      <c r="R80" s="423"/>
      <c r="S80" s="423"/>
      <c r="T80" s="16"/>
      <c r="U80" s="370"/>
    </row>
    <row r="81" spans="1:21" s="371" customFormat="1" hidden="1" x14ac:dyDescent="0.25">
      <c r="A81" s="479">
        <v>5</v>
      </c>
      <c r="B81" s="429" t="s">
        <v>755</v>
      </c>
      <c r="C81" s="422">
        <v>0</v>
      </c>
      <c r="D81" s="422">
        <v>0</v>
      </c>
      <c r="E81" s="423"/>
      <c r="F81" s="423"/>
      <c r="G81" s="423">
        <v>0</v>
      </c>
      <c r="H81" s="423"/>
      <c r="I81" s="423"/>
      <c r="J81" s="423">
        <v>0</v>
      </c>
      <c r="K81" s="423">
        <v>0</v>
      </c>
      <c r="L81" s="418"/>
      <c r="M81" s="424"/>
      <c r="N81" s="423">
        <v>0</v>
      </c>
      <c r="O81" s="423"/>
      <c r="P81" s="423"/>
      <c r="Q81" s="423"/>
      <c r="R81" s="423"/>
      <c r="S81" s="423"/>
      <c r="T81" s="16"/>
      <c r="U81" s="370"/>
    </row>
    <row r="82" spans="1:21" s="371" customFormat="1" hidden="1" x14ac:dyDescent="0.25">
      <c r="A82" s="479">
        <v>6</v>
      </c>
      <c r="B82" s="429" t="s">
        <v>859</v>
      </c>
      <c r="C82" s="422">
        <v>0</v>
      </c>
      <c r="D82" s="422">
        <v>0</v>
      </c>
      <c r="E82" s="423"/>
      <c r="F82" s="423"/>
      <c r="G82" s="423">
        <v>0</v>
      </c>
      <c r="H82" s="423"/>
      <c r="I82" s="423"/>
      <c r="J82" s="423">
        <v>0</v>
      </c>
      <c r="K82" s="423">
        <v>0</v>
      </c>
      <c r="L82" s="418"/>
      <c r="M82" s="424"/>
      <c r="N82" s="423">
        <v>0</v>
      </c>
      <c r="O82" s="423"/>
      <c r="P82" s="423"/>
      <c r="Q82" s="423"/>
      <c r="R82" s="423"/>
      <c r="S82" s="423"/>
      <c r="T82" s="16"/>
      <c r="U82" s="370"/>
    </row>
    <row r="83" spans="1:21" s="371" customFormat="1" hidden="1" x14ac:dyDescent="0.25">
      <c r="A83" s="479">
        <v>7</v>
      </c>
      <c r="B83" s="429" t="s">
        <v>756</v>
      </c>
      <c r="C83" s="422">
        <v>0</v>
      </c>
      <c r="D83" s="422">
        <v>0</v>
      </c>
      <c r="E83" s="423"/>
      <c r="F83" s="423"/>
      <c r="G83" s="423">
        <v>0</v>
      </c>
      <c r="H83" s="423"/>
      <c r="I83" s="423"/>
      <c r="J83" s="423">
        <v>0</v>
      </c>
      <c r="K83" s="423">
        <v>0</v>
      </c>
      <c r="L83" s="418"/>
      <c r="M83" s="424"/>
      <c r="N83" s="423">
        <v>0</v>
      </c>
      <c r="O83" s="423"/>
      <c r="P83" s="423"/>
      <c r="Q83" s="423"/>
      <c r="R83" s="423"/>
      <c r="S83" s="423"/>
      <c r="T83" s="16"/>
      <c r="U83" s="370"/>
    </row>
    <row r="84" spans="1:21" s="371" customFormat="1" hidden="1" x14ac:dyDescent="0.25">
      <c r="A84" s="479">
        <v>8</v>
      </c>
      <c r="B84" s="429" t="s">
        <v>757</v>
      </c>
      <c r="C84" s="422">
        <v>0</v>
      </c>
      <c r="D84" s="422">
        <v>0</v>
      </c>
      <c r="E84" s="423"/>
      <c r="F84" s="423"/>
      <c r="G84" s="423">
        <v>0</v>
      </c>
      <c r="H84" s="423"/>
      <c r="I84" s="423"/>
      <c r="J84" s="423">
        <v>0</v>
      </c>
      <c r="K84" s="423">
        <v>0</v>
      </c>
      <c r="L84" s="418"/>
      <c r="M84" s="424"/>
      <c r="N84" s="423">
        <v>0</v>
      </c>
      <c r="O84" s="423"/>
      <c r="P84" s="423"/>
      <c r="Q84" s="423"/>
      <c r="R84" s="423"/>
      <c r="S84" s="423"/>
      <c r="T84" s="16"/>
      <c r="U84" s="370"/>
    </row>
    <row r="85" spans="1:21" s="371" customFormat="1" hidden="1" x14ac:dyDescent="0.25">
      <c r="A85" s="479">
        <v>9</v>
      </c>
      <c r="B85" s="429" t="s">
        <v>758</v>
      </c>
      <c r="C85" s="422">
        <v>0</v>
      </c>
      <c r="D85" s="422">
        <v>0</v>
      </c>
      <c r="E85" s="423"/>
      <c r="F85" s="423"/>
      <c r="G85" s="423">
        <v>0</v>
      </c>
      <c r="H85" s="423"/>
      <c r="I85" s="423"/>
      <c r="J85" s="423">
        <v>0</v>
      </c>
      <c r="K85" s="423">
        <v>0</v>
      </c>
      <c r="L85" s="418"/>
      <c r="M85" s="424"/>
      <c r="N85" s="423">
        <v>0</v>
      </c>
      <c r="O85" s="423"/>
      <c r="P85" s="423"/>
      <c r="Q85" s="423"/>
      <c r="R85" s="423"/>
      <c r="S85" s="423"/>
      <c r="T85" s="16"/>
      <c r="U85" s="370"/>
    </row>
    <row r="86" spans="1:21" s="371" customFormat="1" hidden="1" x14ac:dyDescent="0.25">
      <c r="A86" s="479">
        <v>10</v>
      </c>
      <c r="B86" s="429" t="s">
        <v>759</v>
      </c>
      <c r="C86" s="422">
        <v>0</v>
      </c>
      <c r="D86" s="422">
        <v>0</v>
      </c>
      <c r="E86" s="423"/>
      <c r="F86" s="423"/>
      <c r="G86" s="423">
        <v>0</v>
      </c>
      <c r="H86" s="423"/>
      <c r="I86" s="423"/>
      <c r="J86" s="423">
        <v>0</v>
      </c>
      <c r="K86" s="423">
        <v>0</v>
      </c>
      <c r="L86" s="418"/>
      <c r="M86" s="424"/>
      <c r="N86" s="423">
        <v>0</v>
      </c>
      <c r="O86" s="423"/>
      <c r="P86" s="423"/>
      <c r="Q86" s="423"/>
      <c r="R86" s="423"/>
      <c r="S86" s="423"/>
      <c r="T86" s="16"/>
      <c r="U86" s="370"/>
    </row>
    <row r="87" spans="1:21" s="371" customFormat="1" hidden="1" x14ac:dyDescent="0.25">
      <c r="A87" s="479">
        <v>11</v>
      </c>
      <c r="B87" s="429" t="s">
        <v>760</v>
      </c>
      <c r="C87" s="422">
        <v>0</v>
      </c>
      <c r="D87" s="422">
        <v>0</v>
      </c>
      <c r="E87" s="423"/>
      <c r="F87" s="423"/>
      <c r="G87" s="423">
        <v>0</v>
      </c>
      <c r="H87" s="423"/>
      <c r="I87" s="423"/>
      <c r="J87" s="423">
        <v>0</v>
      </c>
      <c r="K87" s="423">
        <v>0</v>
      </c>
      <c r="L87" s="418"/>
      <c r="M87" s="424"/>
      <c r="N87" s="423">
        <v>0</v>
      </c>
      <c r="O87" s="423"/>
      <c r="P87" s="423"/>
      <c r="Q87" s="423"/>
      <c r="R87" s="423"/>
      <c r="S87" s="423"/>
      <c r="T87" s="16"/>
      <c r="U87" s="370"/>
    </row>
    <row r="88" spans="1:21" s="371" customFormat="1" hidden="1" x14ac:dyDescent="0.25">
      <c r="A88" s="479">
        <v>12</v>
      </c>
      <c r="B88" s="429" t="s">
        <v>849</v>
      </c>
      <c r="C88" s="422">
        <v>0</v>
      </c>
      <c r="D88" s="422">
        <v>0</v>
      </c>
      <c r="E88" s="423"/>
      <c r="F88" s="423"/>
      <c r="G88" s="423">
        <v>0</v>
      </c>
      <c r="H88" s="423"/>
      <c r="I88" s="423"/>
      <c r="J88" s="423">
        <v>0</v>
      </c>
      <c r="K88" s="423">
        <v>0</v>
      </c>
      <c r="L88" s="418"/>
      <c r="M88" s="424"/>
      <c r="N88" s="423">
        <v>0</v>
      </c>
      <c r="O88" s="423"/>
      <c r="P88" s="423"/>
      <c r="Q88" s="423"/>
      <c r="R88" s="423"/>
      <c r="S88" s="423"/>
      <c r="T88" s="16"/>
      <c r="U88" s="370"/>
    </row>
    <row r="89" spans="1:21" s="371" customFormat="1" hidden="1" x14ac:dyDescent="0.25">
      <c r="A89" s="479">
        <v>13</v>
      </c>
      <c r="B89" s="429" t="s">
        <v>860</v>
      </c>
      <c r="C89" s="422">
        <v>0</v>
      </c>
      <c r="D89" s="422">
        <v>0</v>
      </c>
      <c r="E89" s="423"/>
      <c r="F89" s="423"/>
      <c r="G89" s="423">
        <v>0</v>
      </c>
      <c r="H89" s="423"/>
      <c r="I89" s="423"/>
      <c r="J89" s="423">
        <v>0</v>
      </c>
      <c r="K89" s="423">
        <v>0</v>
      </c>
      <c r="L89" s="418"/>
      <c r="M89" s="424"/>
      <c r="N89" s="423">
        <v>0</v>
      </c>
      <c r="O89" s="423"/>
      <c r="P89" s="423"/>
      <c r="Q89" s="423"/>
      <c r="R89" s="423"/>
      <c r="S89" s="423"/>
      <c r="T89" s="16"/>
      <c r="U89" s="370"/>
    </row>
    <row r="90" spans="1:21" s="371" customFormat="1" hidden="1" x14ac:dyDescent="0.25">
      <c r="A90" s="479">
        <v>14</v>
      </c>
      <c r="B90" s="429" t="s">
        <v>861</v>
      </c>
      <c r="C90" s="422">
        <v>0</v>
      </c>
      <c r="D90" s="422">
        <v>0</v>
      </c>
      <c r="E90" s="423"/>
      <c r="F90" s="423"/>
      <c r="G90" s="423">
        <v>0</v>
      </c>
      <c r="H90" s="423"/>
      <c r="I90" s="423"/>
      <c r="J90" s="423">
        <v>0</v>
      </c>
      <c r="K90" s="423">
        <v>0</v>
      </c>
      <c r="L90" s="418"/>
      <c r="M90" s="424"/>
      <c r="N90" s="423">
        <v>0</v>
      </c>
      <c r="O90" s="423"/>
      <c r="P90" s="423"/>
      <c r="Q90" s="423"/>
      <c r="R90" s="423"/>
      <c r="S90" s="423"/>
      <c r="T90" s="16"/>
      <c r="U90" s="370"/>
    </row>
    <row r="91" spans="1:21" s="371" customFormat="1" hidden="1" x14ac:dyDescent="0.25">
      <c r="A91" s="479">
        <v>15</v>
      </c>
      <c r="B91" s="429" t="s">
        <v>761</v>
      </c>
      <c r="C91" s="422">
        <v>0</v>
      </c>
      <c r="D91" s="422">
        <v>0</v>
      </c>
      <c r="E91" s="423"/>
      <c r="F91" s="423"/>
      <c r="G91" s="423">
        <v>0</v>
      </c>
      <c r="H91" s="423"/>
      <c r="I91" s="423"/>
      <c r="J91" s="423">
        <v>0</v>
      </c>
      <c r="K91" s="423">
        <v>0</v>
      </c>
      <c r="L91" s="418"/>
      <c r="M91" s="424"/>
      <c r="N91" s="423">
        <v>0</v>
      </c>
      <c r="O91" s="423"/>
      <c r="P91" s="423"/>
      <c r="Q91" s="423"/>
      <c r="R91" s="423"/>
      <c r="S91" s="423"/>
      <c r="T91" s="16"/>
      <c r="U91" s="370"/>
    </row>
    <row r="92" spans="1:21" s="371" customFormat="1" hidden="1" x14ac:dyDescent="0.25">
      <c r="A92" s="479">
        <v>16</v>
      </c>
      <c r="B92" s="429" t="s">
        <v>862</v>
      </c>
      <c r="C92" s="422">
        <v>0</v>
      </c>
      <c r="D92" s="422">
        <v>0</v>
      </c>
      <c r="E92" s="423"/>
      <c r="F92" s="423"/>
      <c r="G92" s="423">
        <v>0</v>
      </c>
      <c r="H92" s="423"/>
      <c r="I92" s="423"/>
      <c r="J92" s="423">
        <v>0</v>
      </c>
      <c r="K92" s="423">
        <v>0</v>
      </c>
      <c r="L92" s="418"/>
      <c r="M92" s="424"/>
      <c r="N92" s="423">
        <v>0</v>
      </c>
      <c r="O92" s="423"/>
      <c r="P92" s="423"/>
      <c r="Q92" s="423"/>
      <c r="R92" s="423"/>
      <c r="S92" s="423"/>
      <c r="T92" s="16"/>
      <c r="U92" s="370"/>
    </row>
    <row r="93" spans="1:21" s="371" customFormat="1" hidden="1" x14ac:dyDescent="0.25">
      <c r="A93" s="479">
        <v>17</v>
      </c>
      <c r="B93" s="429" t="s">
        <v>863</v>
      </c>
      <c r="C93" s="422">
        <v>0</v>
      </c>
      <c r="D93" s="422">
        <v>0</v>
      </c>
      <c r="E93" s="423"/>
      <c r="F93" s="423"/>
      <c r="G93" s="423">
        <v>0</v>
      </c>
      <c r="H93" s="423"/>
      <c r="I93" s="423"/>
      <c r="J93" s="423">
        <v>0</v>
      </c>
      <c r="K93" s="423">
        <v>0</v>
      </c>
      <c r="L93" s="418"/>
      <c r="M93" s="424"/>
      <c r="N93" s="423">
        <v>0</v>
      </c>
      <c r="O93" s="423"/>
      <c r="P93" s="423"/>
      <c r="Q93" s="423"/>
      <c r="R93" s="423"/>
      <c r="S93" s="423"/>
      <c r="T93" s="16"/>
      <c r="U93" s="370"/>
    </row>
    <row r="94" spans="1:21" s="371" customFormat="1" hidden="1" x14ac:dyDescent="0.25">
      <c r="A94" s="479">
        <v>18</v>
      </c>
      <c r="B94" s="429" t="s">
        <v>762</v>
      </c>
      <c r="C94" s="422">
        <v>0</v>
      </c>
      <c r="D94" s="422">
        <v>0</v>
      </c>
      <c r="E94" s="423"/>
      <c r="F94" s="423"/>
      <c r="G94" s="423">
        <v>0</v>
      </c>
      <c r="H94" s="423"/>
      <c r="I94" s="423"/>
      <c r="J94" s="423">
        <v>0</v>
      </c>
      <c r="K94" s="423">
        <v>0</v>
      </c>
      <c r="L94" s="418"/>
      <c r="M94" s="424"/>
      <c r="N94" s="423">
        <v>0</v>
      </c>
      <c r="O94" s="423"/>
      <c r="P94" s="423"/>
      <c r="Q94" s="423"/>
      <c r="R94" s="423"/>
      <c r="S94" s="423"/>
      <c r="T94" s="16"/>
      <c r="U94" s="370"/>
    </row>
    <row r="95" spans="1:21" s="371" customFormat="1" hidden="1" x14ac:dyDescent="0.25">
      <c r="A95" s="479">
        <v>19</v>
      </c>
      <c r="B95" s="429" t="s">
        <v>763</v>
      </c>
      <c r="C95" s="422">
        <v>0</v>
      </c>
      <c r="D95" s="422">
        <v>0</v>
      </c>
      <c r="E95" s="423"/>
      <c r="F95" s="423"/>
      <c r="G95" s="423">
        <v>0</v>
      </c>
      <c r="H95" s="423"/>
      <c r="I95" s="423"/>
      <c r="J95" s="423">
        <v>0</v>
      </c>
      <c r="K95" s="423">
        <v>0</v>
      </c>
      <c r="L95" s="418"/>
      <c r="M95" s="424"/>
      <c r="N95" s="423">
        <v>0</v>
      </c>
      <c r="O95" s="423"/>
      <c r="P95" s="423"/>
      <c r="Q95" s="423"/>
      <c r="R95" s="423"/>
      <c r="S95" s="423"/>
      <c r="T95" s="16"/>
      <c r="U95" s="370"/>
    </row>
    <row r="96" spans="1:21" s="371" customFormat="1" hidden="1" x14ac:dyDescent="0.25">
      <c r="A96" s="479">
        <v>20</v>
      </c>
      <c r="B96" s="429" t="s">
        <v>764</v>
      </c>
      <c r="C96" s="422">
        <v>0</v>
      </c>
      <c r="D96" s="422">
        <v>0</v>
      </c>
      <c r="E96" s="423"/>
      <c r="F96" s="423"/>
      <c r="G96" s="423">
        <v>0</v>
      </c>
      <c r="H96" s="423"/>
      <c r="I96" s="423"/>
      <c r="J96" s="423">
        <v>0</v>
      </c>
      <c r="K96" s="423">
        <v>0</v>
      </c>
      <c r="L96" s="418"/>
      <c r="M96" s="424"/>
      <c r="N96" s="423">
        <v>0</v>
      </c>
      <c r="O96" s="423"/>
      <c r="P96" s="423"/>
      <c r="Q96" s="423"/>
      <c r="R96" s="423"/>
      <c r="S96" s="423"/>
      <c r="T96" s="16"/>
      <c r="U96" s="370"/>
    </row>
    <row r="97" spans="1:21" s="371" customFormat="1" hidden="1" x14ac:dyDescent="0.25">
      <c r="A97" s="479">
        <v>21</v>
      </c>
      <c r="B97" s="429" t="s">
        <v>864</v>
      </c>
      <c r="C97" s="422">
        <v>0</v>
      </c>
      <c r="D97" s="422">
        <v>0</v>
      </c>
      <c r="E97" s="423"/>
      <c r="F97" s="423"/>
      <c r="G97" s="423">
        <v>0</v>
      </c>
      <c r="H97" s="423"/>
      <c r="I97" s="423"/>
      <c r="J97" s="423">
        <v>0</v>
      </c>
      <c r="K97" s="423">
        <v>0</v>
      </c>
      <c r="L97" s="418"/>
      <c r="M97" s="424"/>
      <c r="N97" s="423">
        <v>0</v>
      </c>
      <c r="O97" s="423"/>
      <c r="P97" s="423"/>
      <c r="Q97" s="423"/>
      <c r="R97" s="423"/>
      <c r="S97" s="423"/>
      <c r="T97" s="16"/>
      <c r="U97" s="370"/>
    </row>
    <row r="98" spans="1:21" s="371" customFormat="1" hidden="1" x14ac:dyDescent="0.25">
      <c r="A98" s="488" t="s">
        <v>848</v>
      </c>
      <c r="B98" s="210" t="s">
        <v>853</v>
      </c>
      <c r="C98" s="415">
        <f t="shared" ref="C98:N98" si="22">+SUM(C99:C99)</f>
        <v>18966.439024390245</v>
      </c>
      <c r="D98" s="415">
        <f t="shared" si="22"/>
        <v>18813.951219512197</v>
      </c>
      <c r="E98" s="415">
        <f t="shared" si="22"/>
        <v>0</v>
      </c>
      <c r="F98" s="415">
        <f t="shared" si="22"/>
        <v>18813.951219512197</v>
      </c>
      <c r="G98" s="415">
        <f t="shared" si="22"/>
        <v>152.48780487804876</v>
      </c>
      <c r="H98" s="415">
        <f t="shared" si="22"/>
        <v>0</v>
      </c>
      <c r="I98" s="415">
        <f t="shared" si="22"/>
        <v>152.48780487804876</v>
      </c>
      <c r="J98" s="415">
        <f t="shared" si="22"/>
        <v>1894</v>
      </c>
      <c r="K98" s="415">
        <f t="shared" si="22"/>
        <v>1879</v>
      </c>
      <c r="L98" s="415">
        <f t="shared" si="22"/>
        <v>0</v>
      </c>
      <c r="M98" s="416">
        <f t="shared" si="22"/>
        <v>1879</v>
      </c>
      <c r="N98" s="415">
        <f t="shared" si="22"/>
        <v>0</v>
      </c>
      <c r="O98" s="415"/>
      <c r="P98" s="415">
        <f>+SUM(P99:P99)</f>
        <v>0</v>
      </c>
      <c r="Q98" s="415"/>
      <c r="R98" s="415"/>
      <c r="S98" s="415">
        <f>+SUM(S99:S99)</f>
        <v>10</v>
      </c>
      <c r="T98" s="16"/>
      <c r="U98" s="370"/>
    </row>
    <row r="99" spans="1:21" s="371" customFormat="1" x14ac:dyDescent="0.25">
      <c r="A99" s="479" t="s">
        <v>33</v>
      </c>
      <c r="B99" s="429" t="s">
        <v>930</v>
      </c>
      <c r="C99" s="422">
        <v>18966.439024390245</v>
      </c>
      <c r="D99" s="422">
        <v>18813.951219512197</v>
      </c>
      <c r="E99" s="423"/>
      <c r="F99" s="423">
        <v>18813.951219512197</v>
      </c>
      <c r="G99" s="423">
        <v>152.48780487804876</v>
      </c>
      <c r="H99" s="423"/>
      <c r="I99" s="423">
        <v>152.48780487804876</v>
      </c>
      <c r="J99" s="423">
        <f>K99+N99+Q99</f>
        <v>1894</v>
      </c>
      <c r="K99" s="423">
        <f>L99+M99</f>
        <v>1879</v>
      </c>
      <c r="L99" s="418"/>
      <c r="M99" s="424">
        <v>1879</v>
      </c>
      <c r="N99" s="423"/>
      <c r="O99" s="423"/>
      <c r="P99" s="423"/>
      <c r="Q99" s="423">
        <f>R99+S99</f>
        <v>15</v>
      </c>
      <c r="R99" s="423">
        <v>5</v>
      </c>
      <c r="S99" s="423">
        <v>10</v>
      </c>
      <c r="T99" s="16"/>
      <c r="U99" s="370"/>
    </row>
    <row r="100" spans="1:21" s="390" customFormat="1" ht="63" x14ac:dyDescent="0.25">
      <c r="A100" s="289">
        <v>2</v>
      </c>
      <c r="B100" s="414" t="s">
        <v>740</v>
      </c>
      <c r="C100" s="415" t="e">
        <f>+#REF!+#REF!</f>
        <v>#REF!</v>
      </c>
      <c r="D100" s="415" t="e">
        <f>+#REF!+#REF!</f>
        <v>#REF!</v>
      </c>
      <c r="E100" s="415" t="e">
        <f>+#REF!+#REF!</f>
        <v>#REF!</v>
      </c>
      <c r="F100" s="415" t="e">
        <f>+#REF!+#REF!</f>
        <v>#REF!</v>
      </c>
      <c r="G100" s="415" t="e">
        <f>+#REF!+#REF!</f>
        <v>#REF!</v>
      </c>
      <c r="H100" s="415" t="e">
        <f>+#REF!+#REF!</f>
        <v>#REF!</v>
      </c>
      <c r="I100" s="415" t="e">
        <f>+#REF!+#REF!</f>
        <v>#REF!</v>
      </c>
      <c r="J100" s="415">
        <f>J101</f>
        <v>52</v>
      </c>
      <c r="K100" s="415">
        <f t="shared" ref="K100:S100" si="23">K101</f>
        <v>52</v>
      </c>
      <c r="L100" s="415">
        <f t="shared" si="23"/>
        <v>0</v>
      </c>
      <c r="M100" s="415">
        <f t="shared" si="23"/>
        <v>52</v>
      </c>
      <c r="N100" s="415">
        <f t="shared" si="23"/>
        <v>0</v>
      </c>
      <c r="O100" s="415">
        <f t="shared" si="23"/>
        <v>0</v>
      </c>
      <c r="P100" s="415">
        <f t="shared" si="23"/>
        <v>0</v>
      </c>
      <c r="Q100" s="415">
        <f t="shared" si="23"/>
        <v>0</v>
      </c>
      <c r="R100" s="415">
        <f t="shared" si="23"/>
        <v>0</v>
      </c>
      <c r="S100" s="415">
        <f t="shared" si="23"/>
        <v>0</v>
      </c>
      <c r="T100" s="488"/>
    </row>
    <row r="101" spans="1:21" s="371" customFormat="1" x14ac:dyDescent="0.25">
      <c r="A101" s="479" t="s">
        <v>925</v>
      </c>
      <c r="B101" s="429" t="s">
        <v>930</v>
      </c>
      <c r="C101" s="422">
        <v>515.48646641916957</v>
      </c>
      <c r="D101" s="422">
        <v>515.48646641916957</v>
      </c>
      <c r="E101" s="423"/>
      <c r="F101" s="423">
        <v>515.48646641916957</v>
      </c>
      <c r="G101" s="423">
        <v>0</v>
      </c>
      <c r="H101" s="423"/>
      <c r="I101" s="423"/>
      <c r="J101" s="423">
        <f>K101+N101+Q101</f>
        <v>52</v>
      </c>
      <c r="K101" s="423">
        <f>L101+M101</f>
        <v>52</v>
      </c>
      <c r="L101" s="418"/>
      <c r="M101" s="424">
        <v>52</v>
      </c>
      <c r="N101" s="423">
        <v>0</v>
      </c>
      <c r="O101" s="423"/>
      <c r="P101" s="423"/>
      <c r="Q101" s="423"/>
      <c r="R101" s="423"/>
      <c r="S101" s="423"/>
      <c r="T101" s="16"/>
      <c r="U101" s="370"/>
    </row>
    <row r="102" spans="1:21" s="431" customFormat="1" ht="78.75" x14ac:dyDescent="0.25">
      <c r="A102" s="289" t="s">
        <v>664</v>
      </c>
      <c r="B102" s="414" t="s">
        <v>738</v>
      </c>
      <c r="C102" s="415" t="e">
        <f t="shared" ref="C102:L102" si="24">+C103+C105+C107</f>
        <v>#REF!</v>
      </c>
      <c r="D102" s="415" t="e">
        <f t="shared" si="24"/>
        <v>#REF!</v>
      </c>
      <c r="E102" s="415" t="e">
        <f t="shared" si="24"/>
        <v>#REF!</v>
      </c>
      <c r="F102" s="415" t="e">
        <f t="shared" si="24"/>
        <v>#REF!</v>
      </c>
      <c r="G102" s="415" t="e">
        <f t="shared" si="24"/>
        <v>#REF!</v>
      </c>
      <c r="H102" s="415" t="e">
        <f t="shared" si="24"/>
        <v>#REF!</v>
      </c>
      <c r="I102" s="415" t="e">
        <f t="shared" si="24"/>
        <v>#REF!</v>
      </c>
      <c r="J102" s="415">
        <f t="shared" si="24"/>
        <v>147.78542613636364</v>
      </c>
      <c r="K102" s="415">
        <f t="shared" si="24"/>
        <v>117.78542613636364</v>
      </c>
      <c r="L102" s="415">
        <f t="shared" si="24"/>
        <v>21.476207386363637</v>
      </c>
      <c r="M102" s="435">
        <f>M103+M105+M107</f>
        <v>97</v>
      </c>
      <c r="N102" s="415">
        <f>+N103+N105+N107</f>
        <v>0</v>
      </c>
      <c r="O102" s="415"/>
      <c r="P102" s="415">
        <f>+P103+P105+P107</f>
        <v>0</v>
      </c>
      <c r="Q102" s="415">
        <f>R102+S102</f>
        <v>30</v>
      </c>
      <c r="R102" s="415">
        <f>R103</f>
        <v>8</v>
      </c>
      <c r="S102" s="415">
        <f>+S103+S105+S107</f>
        <v>22</v>
      </c>
      <c r="T102" s="488"/>
    </row>
    <row r="103" spans="1:21" s="431" customFormat="1" ht="173.25" x14ac:dyDescent="0.25">
      <c r="A103" s="289">
        <v>1</v>
      </c>
      <c r="B103" s="414" t="s">
        <v>846</v>
      </c>
      <c r="C103" s="412" t="e">
        <f>+#REF!+#REF!</f>
        <v>#REF!</v>
      </c>
      <c r="D103" s="412" t="e">
        <f>+#REF!+#REF!</f>
        <v>#REF!</v>
      </c>
      <c r="E103" s="412" t="e">
        <f>+#REF!+#REF!</f>
        <v>#REF!</v>
      </c>
      <c r="F103" s="412" t="e">
        <f>+#REF!+#REF!</f>
        <v>#REF!</v>
      </c>
      <c r="G103" s="412" t="e">
        <f>+#REF!+#REF!</f>
        <v>#REF!</v>
      </c>
      <c r="H103" s="412" t="e">
        <f>+#REF!+#REF!</f>
        <v>#REF!</v>
      </c>
      <c r="I103" s="412" t="e">
        <f>+#REF!+#REF!</f>
        <v>#REF!</v>
      </c>
      <c r="J103" s="412">
        <f>J104</f>
        <v>121</v>
      </c>
      <c r="K103" s="412">
        <f t="shared" ref="K103:S103" si="25">K104</f>
        <v>91</v>
      </c>
      <c r="L103" s="412">
        <f t="shared" si="25"/>
        <v>0</v>
      </c>
      <c r="M103" s="412">
        <f t="shared" si="25"/>
        <v>91</v>
      </c>
      <c r="N103" s="412">
        <f t="shared" si="25"/>
        <v>0</v>
      </c>
      <c r="O103" s="412">
        <f t="shared" si="25"/>
        <v>0</v>
      </c>
      <c r="P103" s="412">
        <f t="shared" si="25"/>
        <v>0</v>
      </c>
      <c r="Q103" s="412">
        <f t="shared" si="25"/>
        <v>30</v>
      </c>
      <c r="R103" s="412">
        <f t="shared" si="25"/>
        <v>8</v>
      </c>
      <c r="S103" s="412">
        <f t="shared" si="25"/>
        <v>22</v>
      </c>
      <c r="T103" s="488"/>
      <c r="U103" s="431">
        <f>1192*0.4</f>
        <v>476.8</v>
      </c>
    </row>
    <row r="104" spans="1:21" s="371" customFormat="1" x14ac:dyDescent="0.25">
      <c r="A104" s="479" t="s">
        <v>33</v>
      </c>
      <c r="B104" s="429" t="s">
        <v>930</v>
      </c>
      <c r="C104" s="422">
        <v>1202.2391304347825</v>
      </c>
      <c r="D104" s="422">
        <v>907.17391304347825</v>
      </c>
      <c r="E104" s="423">
        <v>0</v>
      </c>
      <c r="F104" s="423">
        <v>907.17391304347825</v>
      </c>
      <c r="G104" s="423">
        <v>295.06521739130432</v>
      </c>
      <c r="H104" s="423">
        <v>0</v>
      </c>
      <c r="I104" s="423">
        <v>295.06521739130432</v>
      </c>
      <c r="J104" s="423">
        <f>K104+N104+Q104</f>
        <v>121</v>
      </c>
      <c r="K104" s="423">
        <f>L104+M104</f>
        <v>91</v>
      </c>
      <c r="L104" s="418"/>
      <c r="M104" s="424">
        <v>91</v>
      </c>
      <c r="N104" s="423"/>
      <c r="O104" s="423"/>
      <c r="P104" s="423"/>
      <c r="Q104" s="423">
        <f>R104+S104</f>
        <v>30</v>
      </c>
      <c r="R104" s="423">
        <v>8</v>
      </c>
      <c r="S104" s="423">
        <v>22</v>
      </c>
      <c r="T104" s="16"/>
      <c r="U104" s="370"/>
    </row>
    <row r="105" spans="1:21" s="390" customFormat="1" ht="63" x14ac:dyDescent="0.25">
      <c r="A105" s="289">
        <v>2</v>
      </c>
      <c r="B105" s="414" t="s">
        <v>740</v>
      </c>
      <c r="C105" s="415" t="e">
        <f>+#REF!+#REF!</f>
        <v>#REF!</v>
      </c>
      <c r="D105" s="415" t="e">
        <f>+#REF!+#REF!</f>
        <v>#REF!</v>
      </c>
      <c r="E105" s="415" t="e">
        <f>+#REF!+#REF!</f>
        <v>#REF!</v>
      </c>
      <c r="F105" s="415" t="e">
        <f>+#REF!+#REF!</f>
        <v>#REF!</v>
      </c>
      <c r="G105" s="415" t="e">
        <f>+#REF!+#REF!</f>
        <v>#REF!</v>
      </c>
      <c r="H105" s="415" t="e">
        <f>+#REF!+#REF!</f>
        <v>#REF!</v>
      </c>
      <c r="I105" s="415" t="e">
        <f>+#REF!+#REF!</f>
        <v>#REF!</v>
      </c>
      <c r="J105" s="415">
        <f>J106</f>
        <v>22.785426136363636</v>
      </c>
      <c r="K105" s="415">
        <f t="shared" ref="K105:T105" si="26">K106</f>
        <v>22.785426136363636</v>
      </c>
      <c r="L105" s="415">
        <f t="shared" si="26"/>
        <v>21.476207386363637</v>
      </c>
      <c r="M105" s="415">
        <f t="shared" si="26"/>
        <v>2</v>
      </c>
      <c r="N105" s="415">
        <f t="shared" si="26"/>
        <v>0</v>
      </c>
      <c r="O105" s="415">
        <f t="shared" si="26"/>
        <v>0</v>
      </c>
      <c r="P105" s="415">
        <f t="shared" si="26"/>
        <v>0</v>
      </c>
      <c r="Q105" s="415">
        <f t="shared" si="26"/>
        <v>0</v>
      </c>
      <c r="R105" s="415">
        <f t="shared" si="26"/>
        <v>0</v>
      </c>
      <c r="S105" s="415">
        <f t="shared" si="26"/>
        <v>0</v>
      </c>
      <c r="T105" s="415">
        <f t="shared" si="26"/>
        <v>0</v>
      </c>
    </row>
    <row r="106" spans="1:21" s="371" customFormat="1" x14ac:dyDescent="0.25">
      <c r="A106" s="479" t="s">
        <v>925</v>
      </c>
      <c r="B106" s="429" t="s">
        <v>930</v>
      </c>
      <c r="C106" s="422">
        <v>132.36630681818184</v>
      </c>
      <c r="D106" s="422">
        <v>132.36630681818184</v>
      </c>
      <c r="E106" s="423">
        <v>119.28302556818183</v>
      </c>
      <c r="F106" s="423">
        <v>13.083281250000001</v>
      </c>
      <c r="G106" s="423">
        <v>0</v>
      </c>
      <c r="H106" s="423"/>
      <c r="I106" s="423"/>
      <c r="J106" s="423">
        <f>K106+N106+Q106</f>
        <v>22.785426136363636</v>
      </c>
      <c r="K106" s="423">
        <v>22.785426136363636</v>
      </c>
      <c r="L106" s="418">
        <v>21.476207386363637</v>
      </c>
      <c r="M106" s="424">
        <v>2</v>
      </c>
      <c r="N106" s="423"/>
      <c r="O106" s="423"/>
      <c r="P106" s="423"/>
      <c r="Q106" s="423"/>
      <c r="R106" s="423"/>
      <c r="S106" s="423"/>
      <c r="T106" s="16"/>
      <c r="U106" s="370">
        <f>L106</f>
        <v>21.476207386363637</v>
      </c>
    </row>
    <row r="107" spans="1:21" s="390" customFormat="1" ht="47.25" x14ac:dyDescent="0.25">
      <c r="A107" s="289">
        <v>3</v>
      </c>
      <c r="B107" s="414" t="s">
        <v>847</v>
      </c>
      <c r="C107" s="415" t="e">
        <f>+#REF!+#REF!</f>
        <v>#REF!</v>
      </c>
      <c r="D107" s="415" t="e">
        <f>+#REF!+#REF!</f>
        <v>#REF!</v>
      </c>
      <c r="E107" s="415" t="e">
        <f>+#REF!+#REF!</f>
        <v>#REF!</v>
      </c>
      <c r="F107" s="415" t="e">
        <f>+#REF!+#REF!</f>
        <v>#REF!</v>
      </c>
      <c r="G107" s="415" t="e">
        <f>+#REF!+#REF!</f>
        <v>#REF!</v>
      </c>
      <c r="H107" s="415" t="e">
        <f>+#REF!+#REF!</f>
        <v>#REF!</v>
      </c>
      <c r="I107" s="415" t="e">
        <f>+#REF!+#REF!</f>
        <v>#REF!</v>
      </c>
      <c r="J107" s="415">
        <f>J108</f>
        <v>4</v>
      </c>
      <c r="K107" s="415">
        <f>L107+M107</f>
        <v>4</v>
      </c>
      <c r="L107" s="415">
        <f t="shared" ref="L107:S107" si="27">L108</f>
        <v>0</v>
      </c>
      <c r="M107" s="415">
        <f t="shared" si="27"/>
        <v>4</v>
      </c>
      <c r="N107" s="415">
        <f t="shared" si="27"/>
        <v>0</v>
      </c>
      <c r="O107" s="415">
        <f t="shared" si="27"/>
        <v>0</v>
      </c>
      <c r="P107" s="415">
        <f t="shared" si="27"/>
        <v>0</v>
      </c>
      <c r="Q107" s="415">
        <f t="shared" si="27"/>
        <v>0</v>
      </c>
      <c r="R107" s="415">
        <f t="shared" si="27"/>
        <v>0</v>
      </c>
      <c r="S107" s="415">
        <f t="shared" si="27"/>
        <v>0</v>
      </c>
      <c r="T107" s="488"/>
    </row>
    <row r="108" spans="1:21" s="371" customFormat="1" x14ac:dyDescent="0.25">
      <c r="A108" s="479" t="s">
        <v>962</v>
      </c>
      <c r="B108" s="429" t="s">
        <v>930</v>
      </c>
      <c r="C108" s="422">
        <v>43</v>
      </c>
      <c r="D108" s="422">
        <v>43</v>
      </c>
      <c r="E108" s="423"/>
      <c r="F108" s="423">
        <v>43</v>
      </c>
      <c r="G108" s="423">
        <v>0</v>
      </c>
      <c r="H108" s="423"/>
      <c r="I108" s="423"/>
      <c r="J108" s="423">
        <f>K108+N108+Q108</f>
        <v>4</v>
      </c>
      <c r="K108" s="423">
        <f>L108+M108</f>
        <v>4</v>
      </c>
      <c r="L108" s="418"/>
      <c r="M108" s="424">
        <v>4</v>
      </c>
      <c r="N108" s="423"/>
      <c r="O108" s="423"/>
      <c r="P108" s="423"/>
      <c r="Q108" s="423"/>
      <c r="R108" s="423"/>
      <c r="S108" s="423"/>
      <c r="T108" s="16"/>
      <c r="U108" s="370"/>
    </row>
    <row r="109" spans="1:21" s="528" customFormat="1" ht="66" hidden="1" customHeight="1" x14ac:dyDescent="0.25">
      <c r="A109" s="523" t="s">
        <v>667</v>
      </c>
      <c r="B109" s="524" t="s">
        <v>666</v>
      </c>
      <c r="C109" s="525">
        <f>C110+C117+C129+C143+C181+C182+C194</f>
        <v>707084.10737027274</v>
      </c>
      <c r="D109" s="525">
        <f t="shared" ref="D109:S109" si="28">D110+D117+D129+D143+D181+D182+D207</f>
        <v>662547.17646118172</v>
      </c>
      <c r="E109" s="525">
        <f t="shared" si="28"/>
        <v>456901</v>
      </c>
      <c r="F109" s="525">
        <f t="shared" si="28"/>
        <v>205646.17646118175</v>
      </c>
      <c r="G109" s="525">
        <f t="shared" si="28"/>
        <v>63793.090909090919</v>
      </c>
      <c r="H109" s="525">
        <f t="shared" si="28"/>
        <v>45690.100000000006</v>
      </c>
      <c r="I109" s="525">
        <f t="shared" si="28"/>
        <v>18102.99090909091</v>
      </c>
      <c r="J109" s="525">
        <f t="shared" si="28"/>
        <v>191803.39750000005</v>
      </c>
      <c r="K109" s="525">
        <f t="shared" si="28"/>
        <v>197087.11456984087</v>
      </c>
      <c r="L109" s="525">
        <f t="shared" si="28"/>
        <v>151310.67045454544</v>
      </c>
      <c r="M109" s="526">
        <f t="shared" si="28"/>
        <v>45777.4</v>
      </c>
      <c r="N109" s="525">
        <f t="shared" si="28"/>
        <v>18477.627045454545</v>
      </c>
      <c r="O109" s="525"/>
      <c r="P109" s="525">
        <f t="shared" si="28"/>
        <v>15131.067045454547</v>
      </c>
      <c r="Q109" s="525"/>
      <c r="R109" s="525"/>
      <c r="S109" s="525">
        <f t="shared" si="28"/>
        <v>4577.2644115295434</v>
      </c>
      <c r="T109" s="527"/>
    </row>
    <row r="110" spans="1:21" ht="49.5" hidden="1" x14ac:dyDescent="0.25">
      <c r="A110" s="366" t="s">
        <v>3</v>
      </c>
      <c r="B110" s="387" t="s">
        <v>894</v>
      </c>
      <c r="C110" s="368">
        <f t="shared" ref="C110:S110" si="29">+C111+C116</f>
        <v>455197.16000000003</v>
      </c>
      <c r="D110" s="368">
        <f t="shared" si="29"/>
        <v>413815.6</v>
      </c>
      <c r="E110" s="368">
        <f t="shared" si="29"/>
        <v>376196</v>
      </c>
      <c r="F110" s="368">
        <f t="shared" si="29"/>
        <v>37619.600000000006</v>
      </c>
      <c r="G110" s="368">
        <f t="shared" si="29"/>
        <v>41381.560000000005</v>
      </c>
      <c r="H110" s="368">
        <f t="shared" si="29"/>
        <v>37619.600000000006</v>
      </c>
      <c r="I110" s="368">
        <f t="shared" si="29"/>
        <v>3761.9600000000005</v>
      </c>
      <c r="J110" s="368">
        <f t="shared" si="29"/>
        <v>146485.90000000002</v>
      </c>
      <c r="K110" s="368">
        <f t="shared" si="29"/>
        <v>133169</v>
      </c>
      <c r="L110" s="368">
        <f t="shared" si="29"/>
        <v>129400</v>
      </c>
      <c r="M110" s="529">
        <f t="shared" si="29"/>
        <v>3769</v>
      </c>
      <c r="N110" s="368">
        <f t="shared" si="29"/>
        <v>13316.900000000001</v>
      </c>
      <c r="O110" s="368"/>
      <c r="P110" s="368">
        <f t="shared" si="29"/>
        <v>12940.000000000002</v>
      </c>
      <c r="Q110" s="368"/>
      <c r="R110" s="368"/>
      <c r="S110" s="368">
        <f t="shared" si="29"/>
        <v>376.9</v>
      </c>
      <c r="T110" s="369"/>
    </row>
    <row r="111" spans="1:21" s="390" customFormat="1" ht="51" hidden="1" customHeight="1" x14ac:dyDescent="0.25">
      <c r="A111" s="366">
        <v>1</v>
      </c>
      <c r="B111" s="485" t="s">
        <v>895</v>
      </c>
      <c r="C111" s="368">
        <f t="shared" ref="C111:S111" si="30">+C112+C113</f>
        <v>455197.16000000003</v>
      </c>
      <c r="D111" s="368">
        <f t="shared" si="30"/>
        <v>413815.6</v>
      </c>
      <c r="E111" s="368">
        <f t="shared" si="30"/>
        <v>376196</v>
      </c>
      <c r="F111" s="368">
        <f t="shared" si="30"/>
        <v>37619.600000000006</v>
      </c>
      <c r="G111" s="368">
        <f t="shared" si="30"/>
        <v>41381.560000000005</v>
      </c>
      <c r="H111" s="368">
        <f t="shared" si="30"/>
        <v>37619.600000000006</v>
      </c>
      <c r="I111" s="368">
        <f t="shared" si="30"/>
        <v>3761.9600000000005</v>
      </c>
      <c r="J111" s="368">
        <f t="shared" si="30"/>
        <v>146485.90000000002</v>
      </c>
      <c r="K111" s="368">
        <f t="shared" si="30"/>
        <v>133169</v>
      </c>
      <c r="L111" s="368">
        <f t="shared" si="30"/>
        <v>129400</v>
      </c>
      <c r="M111" s="529">
        <f t="shared" si="30"/>
        <v>3769</v>
      </c>
      <c r="N111" s="368">
        <f t="shared" si="30"/>
        <v>13316.900000000001</v>
      </c>
      <c r="O111" s="368"/>
      <c r="P111" s="368">
        <f t="shared" si="30"/>
        <v>12940.000000000002</v>
      </c>
      <c r="Q111" s="368"/>
      <c r="R111" s="368"/>
      <c r="S111" s="368">
        <f t="shared" si="30"/>
        <v>376.9</v>
      </c>
      <c r="T111" s="482"/>
    </row>
    <row r="112" spans="1:21" ht="36" hidden="1" customHeight="1" x14ac:dyDescent="0.25">
      <c r="A112" s="366" t="s">
        <v>848</v>
      </c>
      <c r="B112" s="485" t="s">
        <v>857</v>
      </c>
      <c r="C112" s="368"/>
      <c r="D112" s="368"/>
      <c r="E112" s="376"/>
      <c r="F112" s="377"/>
      <c r="G112" s="377"/>
      <c r="H112" s="377"/>
      <c r="I112" s="377"/>
      <c r="J112" s="378"/>
      <c r="K112" s="378"/>
      <c r="L112" s="378"/>
      <c r="M112" s="530"/>
      <c r="N112" s="378"/>
      <c r="O112" s="378"/>
      <c r="P112" s="378"/>
      <c r="Q112" s="378"/>
      <c r="R112" s="378"/>
      <c r="S112" s="378"/>
      <c r="T112" s="369"/>
    </row>
    <row r="113" spans="1:20" s="390" customFormat="1" hidden="1" x14ac:dyDescent="0.25">
      <c r="A113" s="366" t="s">
        <v>848</v>
      </c>
      <c r="B113" s="485" t="s">
        <v>853</v>
      </c>
      <c r="C113" s="368">
        <f t="shared" ref="C113:S113" si="31">+C114+C115</f>
        <v>455197.16000000003</v>
      </c>
      <c r="D113" s="368">
        <f t="shared" si="31"/>
        <v>413815.6</v>
      </c>
      <c r="E113" s="368">
        <f t="shared" si="31"/>
        <v>376196</v>
      </c>
      <c r="F113" s="368">
        <f t="shared" si="31"/>
        <v>37619.600000000006</v>
      </c>
      <c r="G113" s="368">
        <f t="shared" si="31"/>
        <v>41381.560000000005</v>
      </c>
      <c r="H113" s="368">
        <f t="shared" si="31"/>
        <v>37619.600000000006</v>
      </c>
      <c r="I113" s="368">
        <f t="shared" si="31"/>
        <v>3761.9600000000005</v>
      </c>
      <c r="J113" s="368">
        <f t="shared" si="31"/>
        <v>146485.90000000002</v>
      </c>
      <c r="K113" s="368">
        <f t="shared" si="31"/>
        <v>133169</v>
      </c>
      <c r="L113" s="368">
        <f t="shared" si="31"/>
        <v>129400</v>
      </c>
      <c r="M113" s="529">
        <f t="shared" si="31"/>
        <v>3769</v>
      </c>
      <c r="N113" s="368">
        <f t="shared" si="31"/>
        <v>13316.900000000001</v>
      </c>
      <c r="O113" s="368"/>
      <c r="P113" s="368">
        <f t="shared" si="31"/>
        <v>12940.000000000002</v>
      </c>
      <c r="Q113" s="368"/>
      <c r="R113" s="368"/>
      <c r="S113" s="368">
        <f t="shared" si="31"/>
        <v>376.9</v>
      </c>
      <c r="T113" s="482"/>
    </row>
    <row r="114" spans="1:20" ht="22.5" hidden="1" customHeight="1" x14ac:dyDescent="0.25">
      <c r="A114" s="381"/>
      <c r="B114" s="531" t="s">
        <v>943</v>
      </c>
      <c r="C114" s="378">
        <f>+D114+G114</f>
        <v>226219.19466666665</v>
      </c>
      <c r="D114" s="378">
        <v>205653.81333333332</v>
      </c>
      <c r="E114" s="377">
        <v>186958.01212121212</v>
      </c>
      <c r="F114" s="377">
        <v>18695.801212121212</v>
      </c>
      <c r="G114" s="377">
        <v>20565.381333333335</v>
      </c>
      <c r="H114" s="377">
        <v>18695.801212121212</v>
      </c>
      <c r="I114" s="377">
        <v>1869.5801212121214</v>
      </c>
      <c r="J114" s="378">
        <f>+K114+N114</f>
        <v>72811.066666666666</v>
      </c>
      <c r="K114" s="377">
        <v>66191.878787878784</v>
      </c>
      <c r="L114" s="377">
        <v>64307.878787878792</v>
      </c>
      <c r="M114" s="530">
        <v>1884</v>
      </c>
      <c r="N114" s="378">
        <v>6619.1878787878795</v>
      </c>
      <c r="O114" s="378"/>
      <c r="P114" s="378">
        <v>6430.7878787878799</v>
      </c>
      <c r="Q114" s="378"/>
      <c r="R114" s="378"/>
      <c r="S114" s="378">
        <v>188.4</v>
      </c>
      <c r="T114" s="369"/>
    </row>
    <row r="115" spans="1:20" ht="22.5" hidden="1" customHeight="1" x14ac:dyDescent="0.25">
      <c r="A115" s="381"/>
      <c r="B115" s="531" t="s">
        <v>944</v>
      </c>
      <c r="C115" s="378">
        <f>+D115+G115</f>
        <v>228977.96533333336</v>
      </c>
      <c r="D115" s="378">
        <v>208161.78666666668</v>
      </c>
      <c r="E115" s="377">
        <v>189237.98787878788</v>
      </c>
      <c r="F115" s="377">
        <v>18923.79878787879</v>
      </c>
      <c r="G115" s="377">
        <v>20816.17866666667</v>
      </c>
      <c r="H115" s="377">
        <v>18923.79878787879</v>
      </c>
      <c r="I115" s="377">
        <v>1892.3798787878791</v>
      </c>
      <c r="J115" s="378">
        <f>+K115+N115</f>
        <v>73674.833333333343</v>
      </c>
      <c r="K115" s="377">
        <v>66977.121212121216</v>
      </c>
      <c r="L115" s="377">
        <v>65092.121212121216</v>
      </c>
      <c r="M115" s="530">
        <v>1885</v>
      </c>
      <c r="N115" s="378">
        <v>6697.7121212121219</v>
      </c>
      <c r="O115" s="378"/>
      <c r="P115" s="378">
        <v>6509.2121212121219</v>
      </c>
      <c r="Q115" s="378"/>
      <c r="R115" s="378"/>
      <c r="S115" s="378">
        <v>188.5</v>
      </c>
      <c r="T115" s="369"/>
    </row>
    <row r="116" spans="1:20" ht="54" hidden="1" customHeight="1" x14ac:dyDescent="0.25">
      <c r="A116" s="381">
        <v>2</v>
      </c>
      <c r="B116" s="486" t="s">
        <v>896</v>
      </c>
      <c r="C116" s="368"/>
      <c r="D116" s="368"/>
      <c r="E116" s="368"/>
      <c r="F116" s="368"/>
      <c r="G116" s="368"/>
      <c r="H116" s="368"/>
      <c r="I116" s="368"/>
      <c r="J116" s="378"/>
      <c r="K116" s="377"/>
      <c r="L116" s="377"/>
      <c r="M116" s="529"/>
      <c r="N116" s="368"/>
      <c r="O116" s="368"/>
      <c r="P116" s="368"/>
      <c r="Q116" s="368"/>
      <c r="R116" s="368"/>
      <c r="S116" s="378"/>
      <c r="T116" s="369"/>
    </row>
    <row r="117" spans="1:20" ht="33" hidden="1" x14ac:dyDescent="0.25">
      <c r="A117" s="366" t="s">
        <v>5</v>
      </c>
      <c r="B117" s="387" t="s">
        <v>897</v>
      </c>
      <c r="C117" s="368">
        <f t="shared" ref="C117:S117" si="32">+C118+C120</f>
        <v>57270.400000000009</v>
      </c>
      <c r="D117" s="374">
        <f t="shared" si="32"/>
        <v>52063.999999999993</v>
      </c>
      <c r="E117" s="374">
        <f t="shared" si="32"/>
        <v>0</v>
      </c>
      <c r="F117" s="374">
        <f t="shared" si="32"/>
        <v>52063.999999999993</v>
      </c>
      <c r="G117" s="374">
        <f t="shared" si="32"/>
        <v>5206.3999999999996</v>
      </c>
      <c r="H117" s="374">
        <f t="shared" si="32"/>
        <v>0</v>
      </c>
      <c r="I117" s="374">
        <f t="shared" si="32"/>
        <v>5206.3999999999996</v>
      </c>
      <c r="J117" s="374">
        <f t="shared" si="32"/>
        <v>2863</v>
      </c>
      <c r="K117" s="374">
        <f t="shared" si="32"/>
        <v>13015.999999999998</v>
      </c>
      <c r="L117" s="374">
        <f t="shared" si="32"/>
        <v>0</v>
      </c>
      <c r="M117" s="532">
        <f t="shared" si="32"/>
        <v>13015.999999999998</v>
      </c>
      <c r="N117" s="374">
        <f t="shared" si="32"/>
        <v>1301.3</v>
      </c>
      <c r="O117" s="374"/>
      <c r="P117" s="374">
        <f t="shared" si="32"/>
        <v>0</v>
      </c>
      <c r="Q117" s="374"/>
      <c r="R117" s="374"/>
      <c r="S117" s="374">
        <f t="shared" si="32"/>
        <v>1301.3</v>
      </c>
      <c r="T117" s="369"/>
    </row>
    <row r="118" spans="1:20" hidden="1" x14ac:dyDescent="0.25">
      <c r="A118" s="366" t="s">
        <v>848</v>
      </c>
      <c r="B118" s="387" t="s">
        <v>857</v>
      </c>
      <c r="C118" s="368">
        <f t="shared" ref="C118:S118" si="33">+C119</f>
        <v>11453.2</v>
      </c>
      <c r="D118" s="368">
        <f t="shared" si="33"/>
        <v>10412</v>
      </c>
      <c r="E118" s="368">
        <f t="shared" si="33"/>
        <v>0</v>
      </c>
      <c r="F118" s="368">
        <f t="shared" si="33"/>
        <v>10412</v>
      </c>
      <c r="G118" s="368">
        <f t="shared" si="33"/>
        <v>1041.2</v>
      </c>
      <c r="H118" s="368">
        <f t="shared" si="33"/>
        <v>0</v>
      </c>
      <c r="I118" s="368">
        <f t="shared" si="33"/>
        <v>1041.2</v>
      </c>
      <c r="J118" s="368">
        <f t="shared" si="33"/>
        <v>2863</v>
      </c>
      <c r="K118" s="368">
        <f t="shared" si="33"/>
        <v>2603</v>
      </c>
      <c r="L118" s="368">
        <f t="shared" si="33"/>
        <v>0</v>
      </c>
      <c r="M118" s="529">
        <f t="shared" si="33"/>
        <v>2603</v>
      </c>
      <c r="N118" s="368">
        <f t="shared" si="33"/>
        <v>260</v>
      </c>
      <c r="O118" s="368"/>
      <c r="P118" s="368">
        <f t="shared" si="33"/>
        <v>0</v>
      </c>
      <c r="Q118" s="368"/>
      <c r="R118" s="368"/>
      <c r="S118" s="368">
        <f t="shared" si="33"/>
        <v>260</v>
      </c>
      <c r="T118" s="369"/>
    </row>
    <row r="119" spans="1:20" hidden="1" x14ac:dyDescent="0.25">
      <c r="A119" s="366"/>
      <c r="B119" s="383" t="s">
        <v>849</v>
      </c>
      <c r="C119" s="378">
        <f>+D119+G119</f>
        <v>11453.2</v>
      </c>
      <c r="D119" s="375">
        <v>10412</v>
      </c>
      <c r="E119" s="368"/>
      <c r="F119" s="377">
        <v>10412</v>
      </c>
      <c r="G119" s="377">
        <v>1041.2</v>
      </c>
      <c r="H119" s="377"/>
      <c r="I119" s="377">
        <v>1041.2</v>
      </c>
      <c r="J119" s="368">
        <v>2863</v>
      </c>
      <c r="K119" s="368">
        <v>2603</v>
      </c>
      <c r="L119" s="377"/>
      <c r="M119" s="529">
        <v>2603</v>
      </c>
      <c r="N119" s="368">
        <v>260</v>
      </c>
      <c r="O119" s="368"/>
      <c r="P119" s="368"/>
      <c r="Q119" s="368"/>
      <c r="R119" s="368"/>
      <c r="S119" s="378">
        <v>260</v>
      </c>
      <c r="T119" s="369"/>
    </row>
    <row r="120" spans="1:20" s="390" customFormat="1" hidden="1" x14ac:dyDescent="0.25">
      <c r="A120" s="366" t="s">
        <v>848</v>
      </c>
      <c r="B120" s="387" t="s">
        <v>853</v>
      </c>
      <c r="C120" s="374">
        <f t="shared" ref="C120:S120" si="34">+SUM(C121:C128)</f>
        <v>45817.200000000012</v>
      </c>
      <c r="D120" s="374">
        <f t="shared" si="34"/>
        <v>41651.999999999993</v>
      </c>
      <c r="E120" s="374">
        <f t="shared" si="34"/>
        <v>0</v>
      </c>
      <c r="F120" s="374">
        <f t="shared" si="34"/>
        <v>41651.999999999993</v>
      </c>
      <c r="G120" s="374">
        <f t="shared" si="34"/>
        <v>4165.2</v>
      </c>
      <c r="H120" s="374">
        <f t="shared" si="34"/>
        <v>0</v>
      </c>
      <c r="I120" s="374">
        <f t="shared" si="34"/>
        <v>4165.2</v>
      </c>
      <c r="J120" s="374">
        <f t="shared" si="34"/>
        <v>0</v>
      </c>
      <c r="K120" s="374">
        <f t="shared" si="34"/>
        <v>10412.999999999998</v>
      </c>
      <c r="L120" s="374">
        <f t="shared" si="34"/>
        <v>0</v>
      </c>
      <c r="M120" s="532">
        <f t="shared" si="34"/>
        <v>10412.999999999998</v>
      </c>
      <c r="N120" s="374">
        <f t="shared" si="34"/>
        <v>1041.3</v>
      </c>
      <c r="O120" s="374"/>
      <c r="P120" s="374">
        <f t="shared" si="34"/>
        <v>0</v>
      </c>
      <c r="Q120" s="374"/>
      <c r="R120" s="374"/>
      <c r="S120" s="374">
        <f t="shared" si="34"/>
        <v>1041.3</v>
      </c>
      <c r="T120" s="482"/>
    </row>
    <row r="121" spans="1:20" hidden="1" x14ac:dyDescent="0.25">
      <c r="A121" s="366"/>
      <c r="B121" s="383" t="s">
        <v>945</v>
      </c>
      <c r="C121" s="378">
        <f t="shared" ref="C121:C128" si="35">+D121+G121</f>
        <v>6384.782608695652</v>
      </c>
      <c r="D121" s="375">
        <v>5804.347826086956</v>
      </c>
      <c r="E121" s="368"/>
      <c r="F121" s="377">
        <v>5804.347826086956</v>
      </c>
      <c r="G121" s="377">
        <v>580.43478260869563</v>
      </c>
      <c r="H121" s="377"/>
      <c r="I121" s="377">
        <v>580.43478260869563</v>
      </c>
      <c r="J121" s="368"/>
      <c r="K121" s="378">
        <v>1451.086956521739</v>
      </c>
      <c r="L121" s="377"/>
      <c r="M121" s="530">
        <v>1451.086956521739</v>
      </c>
      <c r="N121" s="378">
        <v>145.10869565217391</v>
      </c>
      <c r="O121" s="378"/>
      <c r="P121" s="378"/>
      <c r="Q121" s="378"/>
      <c r="R121" s="378"/>
      <c r="S121" s="378">
        <v>145.10869565217391</v>
      </c>
      <c r="T121" s="369"/>
    </row>
    <row r="122" spans="1:20" hidden="1" x14ac:dyDescent="0.25">
      <c r="A122" s="366"/>
      <c r="B122" s="383" t="s">
        <v>946</v>
      </c>
      <c r="C122" s="378">
        <f t="shared" si="35"/>
        <v>5363.2173913043471</v>
      </c>
      <c r="D122" s="375">
        <v>4875.652173913043</v>
      </c>
      <c r="E122" s="368"/>
      <c r="F122" s="377">
        <v>4875.652173913043</v>
      </c>
      <c r="G122" s="377">
        <v>487.56521739130432</v>
      </c>
      <c r="H122" s="377"/>
      <c r="I122" s="377">
        <v>487.56521739130432</v>
      </c>
      <c r="J122" s="368"/>
      <c r="K122" s="378">
        <v>1218.9130434782608</v>
      </c>
      <c r="L122" s="377"/>
      <c r="M122" s="530">
        <v>1218.9130434782608</v>
      </c>
      <c r="N122" s="378">
        <v>121.89130434782608</v>
      </c>
      <c r="O122" s="378"/>
      <c r="P122" s="378"/>
      <c r="Q122" s="378"/>
      <c r="R122" s="378"/>
      <c r="S122" s="378">
        <v>121.89130434782608</v>
      </c>
      <c r="T122" s="369"/>
    </row>
    <row r="123" spans="1:20" hidden="1" x14ac:dyDescent="0.25">
      <c r="A123" s="366"/>
      <c r="B123" s="383" t="s">
        <v>947</v>
      </c>
      <c r="C123" s="378">
        <f t="shared" si="35"/>
        <v>5618.608695652174</v>
      </c>
      <c r="D123" s="375">
        <v>5107.826086956522</v>
      </c>
      <c r="E123" s="368"/>
      <c r="F123" s="377">
        <v>5107.826086956522</v>
      </c>
      <c r="G123" s="377">
        <v>510.78260869565224</v>
      </c>
      <c r="H123" s="377"/>
      <c r="I123" s="377">
        <v>510.78260869565224</v>
      </c>
      <c r="J123" s="368"/>
      <c r="K123" s="378">
        <v>1276.9565217391305</v>
      </c>
      <c r="L123" s="377"/>
      <c r="M123" s="530">
        <v>1276.9565217391305</v>
      </c>
      <c r="N123" s="378">
        <v>127.69565217391306</v>
      </c>
      <c r="O123" s="378"/>
      <c r="P123" s="378"/>
      <c r="Q123" s="378"/>
      <c r="R123" s="378"/>
      <c r="S123" s="378">
        <v>127.69565217391306</v>
      </c>
      <c r="T123" s="369"/>
    </row>
    <row r="124" spans="1:20" hidden="1" x14ac:dyDescent="0.25">
      <c r="A124" s="366"/>
      <c r="B124" s="383" t="s">
        <v>948</v>
      </c>
      <c r="C124" s="378">
        <f t="shared" si="35"/>
        <v>4852.434782608696</v>
      </c>
      <c r="D124" s="375">
        <v>4411.304347826087</v>
      </c>
      <c r="E124" s="368"/>
      <c r="F124" s="377">
        <v>4411.304347826087</v>
      </c>
      <c r="G124" s="377">
        <v>441.13043478260875</v>
      </c>
      <c r="H124" s="377"/>
      <c r="I124" s="377">
        <v>441.13043478260875</v>
      </c>
      <c r="J124" s="368"/>
      <c r="K124" s="378">
        <v>1102.8260869565217</v>
      </c>
      <c r="L124" s="377"/>
      <c r="M124" s="530">
        <v>1102.8260869565217</v>
      </c>
      <c r="N124" s="378">
        <v>110.28260869565219</v>
      </c>
      <c r="O124" s="378"/>
      <c r="P124" s="378"/>
      <c r="Q124" s="378"/>
      <c r="R124" s="378"/>
      <c r="S124" s="378">
        <v>110.28260869565219</v>
      </c>
      <c r="T124" s="369"/>
    </row>
    <row r="125" spans="1:20" hidden="1" x14ac:dyDescent="0.25">
      <c r="A125" s="366"/>
      <c r="B125" s="383" t="s">
        <v>949</v>
      </c>
      <c r="C125" s="378">
        <f t="shared" si="35"/>
        <v>5618.608695652174</v>
      </c>
      <c r="D125" s="375">
        <v>5107.826086956522</v>
      </c>
      <c r="E125" s="368"/>
      <c r="F125" s="377">
        <v>5107.826086956522</v>
      </c>
      <c r="G125" s="377">
        <v>510.78260869565224</v>
      </c>
      <c r="H125" s="377"/>
      <c r="I125" s="377">
        <v>510.78260869565224</v>
      </c>
      <c r="J125" s="368"/>
      <c r="K125" s="378">
        <v>1276.9565217391305</v>
      </c>
      <c r="L125" s="377"/>
      <c r="M125" s="530">
        <v>1276.9565217391305</v>
      </c>
      <c r="N125" s="378">
        <v>127.69565217391306</v>
      </c>
      <c r="O125" s="378"/>
      <c r="P125" s="378"/>
      <c r="Q125" s="378"/>
      <c r="R125" s="378"/>
      <c r="S125" s="378">
        <v>127.69565217391306</v>
      </c>
      <c r="T125" s="369"/>
    </row>
    <row r="126" spans="1:20" hidden="1" x14ac:dyDescent="0.25">
      <c r="A126" s="366"/>
      <c r="B126" s="383" t="s">
        <v>943</v>
      </c>
      <c r="C126" s="378">
        <f t="shared" si="35"/>
        <v>6691.2521739130434</v>
      </c>
      <c r="D126" s="375">
        <v>6082.95652173913</v>
      </c>
      <c r="E126" s="368"/>
      <c r="F126" s="377">
        <v>6082.95652173913</v>
      </c>
      <c r="G126" s="377">
        <v>608.29565217391303</v>
      </c>
      <c r="H126" s="377"/>
      <c r="I126" s="377">
        <v>608.29565217391303</v>
      </c>
      <c r="J126" s="368"/>
      <c r="K126" s="378">
        <v>1520.7391304347825</v>
      </c>
      <c r="L126" s="377"/>
      <c r="M126" s="530">
        <v>1520.7391304347825</v>
      </c>
      <c r="N126" s="378">
        <v>152.07391304347826</v>
      </c>
      <c r="O126" s="378"/>
      <c r="P126" s="378"/>
      <c r="Q126" s="378"/>
      <c r="R126" s="378"/>
      <c r="S126" s="378">
        <v>152.07391304347826</v>
      </c>
      <c r="T126" s="369"/>
    </row>
    <row r="127" spans="1:20" hidden="1" x14ac:dyDescent="0.25">
      <c r="A127" s="366"/>
      <c r="B127" s="383" t="s">
        <v>944</v>
      </c>
      <c r="C127" s="378">
        <f t="shared" si="35"/>
        <v>6691.2521739130434</v>
      </c>
      <c r="D127" s="375">
        <v>6082.95652173913</v>
      </c>
      <c r="E127" s="368"/>
      <c r="F127" s="377">
        <v>6082.95652173913</v>
      </c>
      <c r="G127" s="377">
        <v>608.29565217391303</v>
      </c>
      <c r="H127" s="377"/>
      <c r="I127" s="377">
        <v>608.29565217391303</v>
      </c>
      <c r="J127" s="368"/>
      <c r="K127" s="378">
        <v>1520.7391304347825</v>
      </c>
      <c r="L127" s="377"/>
      <c r="M127" s="530">
        <v>1520.7391304347825</v>
      </c>
      <c r="N127" s="378">
        <v>152.07391304347826</v>
      </c>
      <c r="O127" s="378"/>
      <c r="P127" s="378"/>
      <c r="Q127" s="378"/>
      <c r="R127" s="378"/>
      <c r="S127" s="378">
        <v>152.07391304347826</v>
      </c>
      <c r="T127" s="369"/>
    </row>
    <row r="128" spans="1:20" hidden="1" x14ac:dyDescent="0.25">
      <c r="A128" s="366"/>
      <c r="B128" s="383" t="s">
        <v>950</v>
      </c>
      <c r="C128" s="378">
        <f t="shared" si="35"/>
        <v>4597.04347826087</v>
      </c>
      <c r="D128" s="375">
        <v>4179.130434782609</v>
      </c>
      <c r="E128" s="368"/>
      <c r="F128" s="377">
        <v>4179.130434782609</v>
      </c>
      <c r="G128" s="377">
        <v>417.91304347826093</v>
      </c>
      <c r="H128" s="377"/>
      <c r="I128" s="377">
        <v>417.91304347826093</v>
      </c>
      <c r="J128" s="368"/>
      <c r="K128" s="378">
        <v>1044.7826086956522</v>
      </c>
      <c r="L128" s="377"/>
      <c r="M128" s="530">
        <v>1044.7826086956522</v>
      </c>
      <c r="N128" s="378">
        <v>104.47826086956523</v>
      </c>
      <c r="O128" s="378"/>
      <c r="P128" s="378"/>
      <c r="Q128" s="378"/>
      <c r="R128" s="378"/>
      <c r="S128" s="378">
        <v>104.47826086956523</v>
      </c>
      <c r="T128" s="369"/>
    </row>
    <row r="129" spans="1:20" ht="33" hidden="1" x14ac:dyDescent="0.25">
      <c r="A129" s="367" t="s">
        <v>658</v>
      </c>
      <c r="B129" s="387" t="s">
        <v>898</v>
      </c>
      <c r="C129" s="374">
        <f t="shared" ref="C129:S129" si="36">+C130+C142</f>
        <v>24776.400000000001</v>
      </c>
      <c r="D129" s="374">
        <f t="shared" si="36"/>
        <v>22524</v>
      </c>
      <c r="E129" s="374">
        <f t="shared" si="36"/>
        <v>0</v>
      </c>
      <c r="F129" s="374">
        <f t="shared" si="36"/>
        <v>22524</v>
      </c>
      <c r="G129" s="374">
        <f t="shared" si="36"/>
        <v>2252.4</v>
      </c>
      <c r="H129" s="374">
        <f t="shared" si="36"/>
        <v>0</v>
      </c>
      <c r="I129" s="374">
        <f t="shared" si="36"/>
        <v>2252.4</v>
      </c>
      <c r="J129" s="374">
        <f t="shared" si="36"/>
        <v>6194.1</v>
      </c>
      <c r="K129" s="374">
        <f t="shared" si="36"/>
        <v>5631</v>
      </c>
      <c r="L129" s="374">
        <f t="shared" si="36"/>
        <v>0</v>
      </c>
      <c r="M129" s="532">
        <f t="shared" si="36"/>
        <v>5631</v>
      </c>
      <c r="N129" s="374">
        <f t="shared" si="36"/>
        <v>563.1</v>
      </c>
      <c r="O129" s="374"/>
      <c r="P129" s="374">
        <f t="shared" si="36"/>
        <v>0</v>
      </c>
      <c r="Q129" s="374"/>
      <c r="R129" s="374"/>
      <c r="S129" s="374">
        <f t="shared" si="36"/>
        <v>563.1</v>
      </c>
      <c r="T129" s="369"/>
    </row>
    <row r="130" spans="1:20" s="390" customFormat="1" ht="55.5" hidden="1" customHeight="1" x14ac:dyDescent="0.25">
      <c r="A130" s="367" t="s">
        <v>899</v>
      </c>
      <c r="B130" s="387" t="s">
        <v>900</v>
      </c>
      <c r="C130" s="374">
        <f t="shared" ref="C130:S130" si="37">+C131+C133</f>
        <v>24776.400000000001</v>
      </c>
      <c r="D130" s="374">
        <f t="shared" si="37"/>
        <v>22524</v>
      </c>
      <c r="E130" s="374">
        <f t="shared" si="37"/>
        <v>0</v>
      </c>
      <c r="F130" s="374">
        <f t="shared" si="37"/>
        <v>22524</v>
      </c>
      <c r="G130" s="374">
        <f t="shared" si="37"/>
        <v>2252.4</v>
      </c>
      <c r="H130" s="374">
        <f t="shared" si="37"/>
        <v>0</v>
      </c>
      <c r="I130" s="374">
        <f t="shared" si="37"/>
        <v>2252.4</v>
      </c>
      <c r="J130" s="374">
        <f t="shared" si="37"/>
        <v>6194.1</v>
      </c>
      <c r="K130" s="374">
        <f t="shared" si="37"/>
        <v>5631</v>
      </c>
      <c r="L130" s="374">
        <f t="shared" si="37"/>
        <v>0</v>
      </c>
      <c r="M130" s="532">
        <f t="shared" si="37"/>
        <v>5631</v>
      </c>
      <c r="N130" s="374">
        <f t="shared" si="37"/>
        <v>563.1</v>
      </c>
      <c r="O130" s="374"/>
      <c r="P130" s="374">
        <f t="shared" si="37"/>
        <v>0</v>
      </c>
      <c r="Q130" s="374"/>
      <c r="R130" s="374"/>
      <c r="S130" s="374">
        <f t="shared" si="37"/>
        <v>563.1</v>
      </c>
      <c r="T130" s="482"/>
    </row>
    <row r="131" spans="1:20" s="390" customFormat="1" ht="34.5" hidden="1" customHeight="1" x14ac:dyDescent="0.25">
      <c r="A131" s="367" t="s">
        <v>848</v>
      </c>
      <c r="B131" s="387" t="s">
        <v>857</v>
      </c>
      <c r="C131" s="374">
        <f t="shared" ref="C131:S131" si="38">+C132</f>
        <v>4954.3999999999996</v>
      </c>
      <c r="D131" s="374">
        <f t="shared" si="38"/>
        <v>4504</v>
      </c>
      <c r="E131" s="374">
        <f t="shared" si="38"/>
        <v>0</v>
      </c>
      <c r="F131" s="374">
        <f t="shared" si="38"/>
        <v>4504</v>
      </c>
      <c r="G131" s="374">
        <f t="shared" si="38"/>
        <v>450.40000000000003</v>
      </c>
      <c r="H131" s="374">
        <f t="shared" si="38"/>
        <v>0</v>
      </c>
      <c r="I131" s="374">
        <f t="shared" si="38"/>
        <v>450.40000000000003</v>
      </c>
      <c r="J131" s="368">
        <f t="shared" si="38"/>
        <v>1238.5999999999999</v>
      </c>
      <c r="K131" s="368">
        <f t="shared" si="38"/>
        <v>1126</v>
      </c>
      <c r="L131" s="368">
        <f t="shared" si="38"/>
        <v>0</v>
      </c>
      <c r="M131" s="529">
        <f t="shared" si="38"/>
        <v>1126</v>
      </c>
      <c r="N131" s="368">
        <f t="shared" si="38"/>
        <v>112.60000000000001</v>
      </c>
      <c r="O131" s="368"/>
      <c r="P131" s="368">
        <f t="shared" si="38"/>
        <v>0</v>
      </c>
      <c r="Q131" s="368"/>
      <c r="R131" s="368"/>
      <c r="S131" s="368">
        <f t="shared" si="38"/>
        <v>112.60000000000001</v>
      </c>
      <c r="T131" s="482"/>
    </row>
    <row r="132" spans="1:20" ht="24.75" hidden="1" customHeight="1" x14ac:dyDescent="0.25">
      <c r="A132" s="395"/>
      <c r="B132" s="383" t="s">
        <v>901</v>
      </c>
      <c r="C132" s="375">
        <v>4954.3999999999996</v>
      </c>
      <c r="D132" s="375">
        <v>4504</v>
      </c>
      <c r="E132" s="374"/>
      <c r="F132" s="377">
        <v>4504</v>
      </c>
      <c r="G132" s="377">
        <v>450.40000000000003</v>
      </c>
      <c r="H132" s="377"/>
      <c r="I132" s="377">
        <v>450.40000000000003</v>
      </c>
      <c r="J132" s="378">
        <v>1238.5999999999999</v>
      </c>
      <c r="K132" s="374">
        <v>1126</v>
      </c>
      <c r="L132" s="377"/>
      <c r="M132" s="530">
        <v>1126</v>
      </c>
      <c r="N132" s="374">
        <v>112.60000000000001</v>
      </c>
      <c r="O132" s="374"/>
      <c r="P132" s="375"/>
      <c r="Q132" s="375"/>
      <c r="R132" s="375"/>
      <c r="S132" s="378">
        <v>112.60000000000001</v>
      </c>
      <c r="T132" s="369"/>
    </row>
    <row r="133" spans="1:20" s="390" customFormat="1" ht="34.5" hidden="1" customHeight="1" x14ac:dyDescent="0.25">
      <c r="A133" s="367" t="s">
        <v>848</v>
      </c>
      <c r="B133" s="387" t="s">
        <v>853</v>
      </c>
      <c r="C133" s="374">
        <f t="shared" ref="C133:S133" si="39">+SUM(C134:C141)</f>
        <v>19822</v>
      </c>
      <c r="D133" s="374">
        <f t="shared" si="39"/>
        <v>18020</v>
      </c>
      <c r="E133" s="374">
        <f t="shared" si="39"/>
        <v>0</v>
      </c>
      <c r="F133" s="374">
        <f t="shared" si="39"/>
        <v>18020</v>
      </c>
      <c r="G133" s="374">
        <f t="shared" si="39"/>
        <v>1802</v>
      </c>
      <c r="H133" s="374">
        <f t="shared" si="39"/>
        <v>0</v>
      </c>
      <c r="I133" s="374">
        <f t="shared" si="39"/>
        <v>1802</v>
      </c>
      <c r="J133" s="374">
        <f t="shared" si="39"/>
        <v>4955.5</v>
      </c>
      <c r="K133" s="374">
        <f t="shared" si="39"/>
        <v>4505</v>
      </c>
      <c r="L133" s="374">
        <f t="shared" si="39"/>
        <v>0</v>
      </c>
      <c r="M133" s="532">
        <f t="shared" si="39"/>
        <v>4505</v>
      </c>
      <c r="N133" s="374">
        <f t="shared" si="39"/>
        <v>450.5</v>
      </c>
      <c r="O133" s="374"/>
      <c r="P133" s="374">
        <f t="shared" si="39"/>
        <v>0</v>
      </c>
      <c r="Q133" s="374"/>
      <c r="R133" s="374"/>
      <c r="S133" s="374">
        <f t="shared" si="39"/>
        <v>450.5</v>
      </c>
      <c r="T133" s="482"/>
    </row>
    <row r="134" spans="1:20" hidden="1" x14ac:dyDescent="0.25">
      <c r="A134" s="395"/>
      <c r="B134" s="383" t="s">
        <v>945</v>
      </c>
      <c r="C134" s="375">
        <v>2762.2630992196205</v>
      </c>
      <c r="D134" s="375">
        <v>2511.1482720178369</v>
      </c>
      <c r="E134" s="374"/>
      <c r="F134" s="377">
        <v>2511.1482720178369</v>
      </c>
      <c r="G134" s="377">
        <v>251.1148272017837</v>
      </c>
      <c r="H134" s="377"/>
      <c r="I134" s="377">
        <v>251.1148272017837</v>
      </c>
      <c r="J134" s="378">
        <v>690.56577480490512</v>
      </c>
      <c r="K134" s="375">
        <v>627.78706800445923</v>
      </c>
      <c r="L134" s="377"/>
      <c r="M134" s="530">
        <v>627.78706800445923</v>
      </c>
      <c r="N134" s="375">
        <v>62.778706800445924</v>
      </c>
      <c r="O134" s="375"/>
      <c r="P134" s="375"/>
      <c r="Q134" s="375"/>
      <c r="R134" s="375"/>
      <c r="S134" s="378">
        <v>62.778706800445924</v>
      </c>
      <c r="T134" s="369"/>
    </row>
    <row r="135" spans="1:20" hidden="1" x14ac:dyDescent="0.25">
      <c r="A135" s="395"/>
      <c r="B135" s="383" t="s">
        <v>946</v>
      </c>
      <c r="C135" s="375">
        <v>2320.3010033444812</v>
      </c>
      <c r="D135" s="375">
        <v>2109.364548494983</v>
      </c>
      <c r="E135" s="374"/>
      <c r="F135" s="377">
        <v>2109.364548494983</v>
      </c>
      <c r="G135" s="377">
        <v>210.93645484949832</v>
      </c>
      <c r="H135" s="377"/>
      <c r="I135" s="377">
        <v>210.93645484949832</v>
      </c>
      <c r="J135" s="378">
        <v>580.07525083612029</v>
      </c>
      <c r="K135" s="375">
        <v>527.34113712374574</v>
      </c>
      <c r="L135" s="377"/>
      <c r="M135" s="530">
        <v>527.34113712374574</v>
      </c>
      <c r="N135" s="375">
        <v>52.73411371237458</v>
      </c>
      <c r="O135" s="375"/>
      <c r="P135" s="375"/>
      <c r="Q135" s="375"/>
      <c r="R135" s="375"/>
      <c r="S135" s="378">
        <v>52.73411371237458</v>
      </c>
      <c r="T135" s="369"/>
    </row>
    <row r="136" spans="1:20" hidden="1" x14ac:dyDescent="0.25">
      <c r="A136" s="395"/>
      <c r="B136" s="383" t="s">
        <v>947</v>
      </c>
      <c r="C136" s="375">
        <v>2430.7915273132662</v>
      </c>
      <c r="D136" s="375">
        <v>2209.8104793756966</v>
      </c>
      <c r="E136" s="374"/>
      <c r="F136" s="377">
        <v>2209.8104793756966</v>
      </c>
      <c r="G136" s="377">
        <v>220.98104793756966</v>
      </c>
      <c r="H136" s="377"/>
      <c r="I136" s="377">
        <v>220.98104793756966</v>
      </c>
      <c r="J136" s="378">
        <v>607.69788182831655</v>
      </c>
      <c r="K136" s="375">
        <v>552.45261984392414</v>
      </c>
      <c r="L136" s="377"/>
      <c r="M136" s="530">
        <v>552.45261984392414</v>
      </c>
      <c r="N136" s="375">
        <v>55.245261984392414</v>
      </c>
      <c r="O136" s="375"/>
      <c r="P136" s="375"/>
      <c r="Q136" s="375"/>
      <c r="R136" s="375"/>
      <c r="S136" s="378">
        <v>55.245261984392414</v>
      </c>
      <c r="T136" s="369"/>
    </row>
    <row r="137" spans="1:20" hidden="1" x14ac:dyDescent="0.25">
      <c r="A137" s="395"/>
      <c r="B137" s="383" t="s">
        <v>951</v>
      </c>
      <c r="C137" s="375">
        <v>2099.3199554069115</v>
      </c>
      <c r="D137" s="375">
        <v>1908.472686733556</v>
      </c>
      <c r="E137" s="374"/>
      <c r="F137" s="377">
        <v>1908.472686733556</v>
      </c>
      <c r="G137" s="377">
        <v>190.84726867335561</v>
      </c>
      <c r="H137" s="377"/>
      <c r="I137" s="377">
        <v>190.84726867335561</v>
      </c>
      <c r="J137" s="378">
        <v>524.82998885172788</v>
      </c>
      <c r="K137" s="375">
        <v>477.11817168338899</v>
      </c>
      <c r="L137" s="377"/>
      <c r="M137" s="530">
        <v>477.11817168338899</v>
      </c>
      <c r="N137" s="375">
        <v>47.711817168338904</v>
      </c>
      <c r="O137" s="375"/>
      <c r="P137" s="375"/>
      <c r="Q137" s="375"/>
      <c r="R137" s="375"/>
      <c r="S137" s="378">
        <v>47.711817168338904</v>
      </c>
      <c r="T137" s="369"/>
    </row>
    <row r="138" spans="1:20" hidden="1" x14ac:dyDescent="0.25">
      <c r="A138" s="395"/>
      <c r="B138" s="383" t="s">
        <v>949</v>
      </c>
      <c r="C138" s="375">
        <v>2430.7915273132662</v>
      </c>
      <c r="D138" s="375">
        <v>2209.8104793756966</v>
      </c>
      <c r="E138" s="374"/>
      <c r="F138" s="377">
        <v>2209.8104793756966</v>
      </c>
      <c r="G138" s="377">
        <v>220.98104793756966</v>
      </c>
      <c r="H138" s="377"/>
      <c r="I138" s="377">
        <v>220.98104793756966</v>
      </c>
      <c r="J138" s="378">
        <v>607.69788182831655</v>
      </c>
      <c r="K138" s="375">
        <v>552.45261984392414</v>
      </c>
      <c r="L138" s="377"/>
      <c r="M138" s="530">
        <v>552.45261984392414</v>
      </c>
      <c r="N138" s="375">
        <v>55.245261984392414</v>
      </c>
      <c r="O138" s="375"/>
      <c r="P138" s="375"/>
      <c r="Q138" s="375"/>
      <c r="R138" s="375"/>
      <c r="S138" s="378">
        <v>55.245261984392414</v>
      </c>
      <c r="T138" s="369"/>
    </row>
    <row r="139" spans="1:20" hidden="1" x14ac:dyDescent="0.25">
      <c r="A139" s="395"/>
      <c r="B139" s="383" t="s">
        <v>943</v>
      </c>
      <c r="C139" s="375">
        <v>2894.8517279821626</v>
      </c>
      <c r="D139" s="375">
        <v>2631.6833890746934</v>
      </c>
      <c r="E139" s="374"/>
      <c r="F139" s="377">
        <v>2631.6833890746934</v>
      </c>
      <c r="G139" s="377">
        <v>263.16833890746938</v>
      </c>
      <c r="H139" s="377"/>
      <c r="I139" s="377">
        <v>263.16833890746938</v>
      </c>
      <c r="J139" s="378">
        <v>723.71293199554066</v>
      </c>
      <c r="K139" s="375">
        <v>657.92084726867336</v>
      </c>
      <c r="L139" s="377"/>
      <c r="M139" s="530">
        <v>657.92084726867336</v>
      </c>
      <c r="N139" s="375">
        <v>65.792084726867344</v>
      </c>
      <c r="O139" s="375"/>
      <c r="P139" s="375"/>
      <c r="Q139" s="375"/>
      <c r="R139" s="375"/>
      <c r="S139" s="378">
        <v>65.792084726867344</v>
      </c>
      <c r="T139" s="369"/>
    </row>
    <row r="140" spans="1:20" hidden="1" x14ac:dyDescent="0.25">
      <c r="A140" s="395"/>
      <c r="B140" s="383" t="s">
        <v>944</v>
      </c>
      <c r="C140" s="375">
        <v>2894.8517279821626</v>
      </c>
      <c r="D140" s="375">
        <v>2631.6833890746934</v>
      </c>
      <c r="E140" s="374"/>
      <c r="F140" s="377">
        <v>2631.6833890746934</v>
      </c>
      <c r="G140" s="377">
        <v>263.16833890746938</v>
      </c>
      <c r="H140" s="377"/>
      <c r="I140" s="377">
        <v>263.16833890746938</v>
      </c>
      <c r="J140" s="378">
        <v>723.71293199554066</v>
      </c>
      <c r="K140" s="375">
        <v>657.92084726867336</v>
      </c>
      <c r="L140" s="377"/>
      <c r="M140" s="530">
        <v>657.92084726867336</v>
      </c>
      <c r="N140" s="375">
        <v>65.792084726867344</v>
      </c>
      <c r="O140" s="375"/>
      <c r="P140" s="375"/>
      <c r="Q140" s="375"/>
      <c r="R140" s="375"/>
      <c r="S140" s="378">
        <v>65.792084726867344</v>
      </c>
      <c r="T140" s="369"/>
    </row>
    <row r="141" spans="1:20" hidden="1" x14ac:dyDescent="0.25">
      <c r="A141" s="395"/>
      <c r="B141" s="383" t="s">
        <v>950</v>
      </c>
      <c r="C141" s="375">
        <v>1988.8294314381269</v>
      </c>
      <c r="D141" s="375">
        <v>1808.0267558528426</v>
      </c>
      <c r="E141" s="374"/>
      <c r="F141" s="377">
        <v>1808.0267558528426</v>
      </c>
      <c r="G141" s="377">
        <v>180.80267558528428</v>
      </c>
      <c r="H141" s="377"/>
      <c r="I141" s="377">
        <v>180.80267558528428</v>
      </c>
      <c r="J141" s="378">
        <v>497.20735785953173</v>
      </c>
      <c r="K141" s="375">
        <v>452.00668896321065</v>
      </c>
      <c r="L141" s="377"/>
      <c r="M141" s="530">
        <v>452.00668896321065</v>
      </c>
      <c r="N141" s="375">
        <v>45.200668896321069</v>
      </c>
      <c r="O141" s="375"/>
      <c r="P141" s="375"/>
      <c r="Q141" s="375"/>
      <c r="R141" s="375"/>
      <c r="S141" s="378">
        <v>45.200668896321069</v>
      </c>
      <c r="T141" s="369"/>
    </row>
    <row r="142" spans="1:20" hidden="1" x14ac:dyDescent="0.25">
      <c r="A142" s="381">
        <v>2</v>
      </c>
      <c r="B142" s="383" t="s">
        <v>902</v>
      </c>
      <c r="C142" s="375"/>
      <c r="D142" s="375"/>
      <c r="E142" s="378"/>
      <c r="F142" s="375"/>
      <c r="G142" s="375"/>
      <c r="H142" s="375"/>
      <c r="I142" s="375"/>
      <c r="J142" s="378"/>
      <c r="K142" s="378"/>
      <c r="L142" s="375"/>
      <c r="M142" s="530">
        <f>P142+N142</f>
        <v>0</v>
      </c>
      <c r="N142" s="378"/>
      <c r="O142" s="378"/>
      <c r="P142" s="375"/>
      <c r="Q142" s="375"/>
      <c r="R142" s="375"/>
      <c r="S142" s="378"/>
      <c r="T142" s="369"/>
    </row>
    <row r="143" spans="1:20" ht="57" hidden="1" customHeight="1" x14ac:dyDescent="0.25">
      <c r="A143" s="366" t="s">
        <v>4</v>
      </c>
      <c r="B143" s="387" t="s">
        <v>850</v>
      </c>
      <c r="C143" s="374">
        <f t="shared" ref="C143:S143" si="40">+C144+C157+C169</f>
        <v>166337.74737027264</v>
      </c>
      <c r="D143" s="374">
        <f t="shared" si="40"/>
        <v>153453.97646118174</v>
      </c>
      <c r="E143" s="374">
        <f t="shared" si="40"/>
        <v>80705</v>
      </c>
      <c r="F143" s="374">
        <f t="shared" si="40"/>
        <v>72748.976461181737</v>
      </c>
      <c r="G143" s="374">
        <f t="shared" si="40"/>
        <v>12883.770909090908</v>
      </c>
      <c r="H143" s="374">
        <f t="shared" si="40"/>
        <v>8070.5</v>
      </c>
      <c r="I143" s="374">
        <f t="shared" si="40"/>
        <v>4813.2709090909093</v>
      </c>
      <c r="J143" s="374">
        <f t="shared" si="40"/>
        <v>30570.757500000003</v>
      </c>
      <c r="K143" s="374">
        <f t="shared" si="40"/>
        <v>40098.714569840886</v>
      </c>
      <c r="L143" s="374">
        <f t="shared" si="40"/>
        <v>21910.670454545452</v>
      </c>
      <c r="M143" s="532">
        <f t="shared" si="40"/>
        <v>18189</v>
      </c>
      <c r="N143" s="374">
        <f t="shared" si="40"/>
        <v>2779.0870454545457</v>
      </c>
      <c r="O143" s="374"/>
      <c r="P143" s="374">
        <f t="shared" si="40"/>
        <v>2191.0670454545457</v>
      </c>
      <c r="Q143" s="374"/>
      <c r="R143" s="374"/>
      <c r="S143" s="374">
        <f t="shared" si="40"/>
        <v>1818.7244115295434</v>
      </c>
      <c r="T143" s="369"/>
    </row>
    <row r="144" spans="1:20" s="390" customFormat="1" ht="49.5" hidden="1" x14ac:dyDescent="0.25">
      <c r="A144" s="466">
        <v>1</v>
      </c>
      <c r="B144" s="387" t="s">
        <v>903</v>
      </c>
      <c r="C144" s="374">
        <f t="shared" ref="C144:S144" si="41">+C145+C148</f>
        <v>142145.44737027265</v>
      </c>
      <c r="D144" s="374">
        <f t="shared" si="41"/>
        <v>131460.97646118174</v>
      </c>
      <c r="E144" s="374">
        <f t="shared" si="41"/>
        <v>69924</v>
      </c>
      <c r="F144" s="374">
        <f t="shared" si="41"/>
        <v>61536.976461181737</v>
      </c>
      <c r="G144" s="374">
        <f t="shared" si="41"/>
        <v>10684.470909090909</v>
      </c>
      <c r="H144" s="374">
        <f t="shared" si="41"/>
        <v>6992.4</v>
      </c>
      <c r="I144" s="374">
        <f t="shared" si="41"/>
        <v>3692.0709090909095</v>
      </c>
      <c r="J144" s="374">
        <f t="shared" si="41"/>
        <v>26460.057500000003</v>
      </c>
      <c r="K144" s="374">
        <f t="shared" si="41"/>
        <v>36361.714569840886</v>
      </c>
      <c r="L144" s="374">
        <f t="shared" si="41"/>
        <v>20976.670454545452</v>
      </c>
      <c r="M144" s="532">
        <f t="shared" si="41"/>
        <v>15386</v>
      </c>
      <c r="N144" s="374">
        <f t="shared" si="41"/>
        <v>2405.3870454545454</v>
      </c>
      <c r="O144" s="374"/>
      <c r="P144" s="374">
        <f t="shared" si="41"/>
        <v>2097.6670454545456</v>
      </c>
      <c r="Q144" s="374"/>
      <c r="R144" s="374"/>
      <c r="S144" s="374">
        <f t="shared" si="41"/>
        <v>1538.4244115295435</v>
      </c>
      <c r="T144" s="482"/>
    </row>
    <row r="145" spans="1:20" s="390" customFormat="1" hidden="1" x14ac:dyDescent="0.25">
      <c r="A145" s="367" t="s">
        <v>848</v>
      </c>
      <c r="B145" s="387" t="s">
        <v>857</v>
      </c>
      <c r="C145" s="374">
        <f t="shared" ref="C145:S145" si="42">+C147+C146</f>
        <v>37299.68</v>
      </c>
      <c r="D145" s="374">
        <f t="shared" si="42"/>
        <v>33908.800000000003</v>
      </c>
      <c r="E145" s="374">
        <f t="shared" si="42"/>
        <v>21600</v>
      </c>
      <c r="F145" s="374">
        <f t="shared" si="42"/>
        <v>12308.800000000001</v>
      </c>
      <c r="G145" s="374">
        <f t="shared" si="42"/>
        <v>3390.88</v>
      </c>
      <c r="H145" s="374">
        <f t="shared" si="42"/>
        <v>2160</v>
      </c>
      <c r="I145" s="374">
        <f t="shared" si="42"/>
        <v>1230.8800000000001</v>
      </c>
      <c r="J145" s="374">
        <f t="shared" si="42"/>
        <v>9325.7200000000012</v>
      </c>
      <c r="K145" s="374">
        <f t="shared" si="42"/>
        <v>8478</v>
      </c>
      <c r="L145" s="374">
        <f t="shared" si="42"/>
        <v>5400</v>
      </c>
      <c r="M145" s="532">
        <f t="shared" si="42"/>
        <v>3078</v>
      </c>
      <c r="N145" s="374">
        <f t="shared" si="42"/>
        <v>847.72</v>
      </c>
      <c r="O145" s="374"/>
      <c r="P145" s="374">
        <f t="shared" si="42"/>
        <v>540</v>
      </c>
      <c r="Q145" s="374"/>
      <c r="R145" s="374"/>
      <c r="S145" s="374">
        <f t="shared" si="42"/>
        <v>307.72000000000003</v>
      </c>
      <c r="T145" s="482"/>
    </row>
    <row r="146" spans="1:20" hidden="1" x14ac:dyDescent="0.25">
      <c r="A146" s="395"/>
      <c r="B146" s="383" t="s">
        <v>904</v>
      </c>
      <c r="C146" s="375">
        <f>+D146+G146</f>
        <v>13539.68</v>
      </c>
      <c r="D146" s="375">
        <v>12308.800000000001</v>
      </c>
      <c r="E146" s="375"/>
      <c r="F146" s="375">
        <v>12308.800000000001</v>
      </c>
      <c r="G146" s="375">
        <v>1230.8800000000001</v>
      </c>
      <c r="H146" s="375"/>
      <c r="I146" s="467">
        <v>1230.8800000000001</v>
      </c>
      <c r="J146" s="375">
        <f>+K146+N146</f>
        <v>3385.7200000000003</v>
      </c>
      <c r="K146" s="375">
        <f>+L146+M146</f>
        <v>3078</v>
      </c>
      <c r="L146" s="375"/>
      <c r="M146" s="533">
        <v>3078</v>
      </c>
      <c r="N146" s="375">
        <f>+P146+S146</f>
        <v>307.72000000000003</v>
      </c>
      <c r="O146" s="375"/>
      <c r="P146" s="375"/>
      <c r="Q146" s="375"/>
      <c r="R146" s="375"/>
      <c r="S146" s="375">
        <v>307.72000000000003</v>
      </c>
      <c r="T146" s="369"/>
    </row>
    <row r="147" spans="1:20" hidden="1" x14ac:dyDescent="0.25">
      <c r="A147" s="395"/>
      <c r="B147" s="383" t="s">
        <v>905</v>
      </c>
      <c r="C147" s="375">
        <v>23760</v>
      </c>
      <c r="D147" s="377">
        <v>21600</v>
      </c>
      <c r="E147" s="377">
        <v>21600</v>
      </c>
      <c r="F147" s="377">
        <v>0</v>
      </c>
      <c r="G147" s="377">
        <v>2160</v>
      </c>
      <c r="H147" s="377">
        <v>2160</v>
      </c>
      <c r="J147" s="378">
        <v>5940</v>
      </c>
      <c r="K147" s="377">
        <v>5400</v>
      </c>
      <c r="L147" s="377">
        <v>5400</v>
      </c>
      <c r="M147" s="530"/>
      <c r="N147" s="378">
        <v>540</v>
      </c>
      <c r="O147" s="378"/>
      <c r="P147" s="375">
        <v>540</v>
      </c>
      <c r="Q147" s="375"/>
      <c r="R147" s="375"/>
      <c r="S147" s="378">
        <v>0</v>
      </c>
      <c r="T147" s="369"/>
    </row>
    <row r="148" spans="1:20" hidden="1" x14ac:dyDescent="0.25">
      <c r="A148" s="367" t="s">
        <v>848</v>
      </c>
      <c r="B148" s="387" t="s">
        <v>853</v>
      </c>
      <c r="C148" s="374">
        <f t="shared" ref="C148:C156" si="43">+D148+G148</f>
        <v>104845.76737027265</v>
      </c>
      <c r="D148" s="376">
        <f t="shared" ref="D148:L148" si="44">+SUM(D149:D156)</f>
        <v>97552.176461181734</v>
      </c>
      <c r="E148" s="376">
        <f t="shared" si="44"/>
        <v>48324</v>
      </c>
      <c r="F148" s="376">
        <f t="shared" si="44"/>
        <v>49228.176461181734</v>
      </c>
      <c r="G148" s="376">
        <f t="shared" si="44"/>
        <v>7293.5909090909081</v>
      </c>
      <c r="H148" s="376">
        <f t="shared" si="44"/>
        <v>4832.3999999999996</v>
      </c>
      <c r="I148" s="376">
        <f t="shared" si="44"/>
        <v>2461.1909090909094</v>
      </c>
      <c r="J148" s="376">
        <f t="shared" si="44"/>
        <v>17134.337500000001</v>
      </c>
      <c r="K148" s="376">
        <f t="shared" si="44"/>
        <v>27883.714569840886</v>
      </c>
      <c r="L148" s="376">
        <f t="shared" si="44"/>
        <v>15576.670454545452</v>
      </c>
      <c r="M148" s="534">
        <f>+ROUNDUP(SUM(M149:M156),0)</f>
        <v>12308</v>
      </c>
      <c r="N148" s="376">
        <f>+SUM(N149:N156)</f>
        <v>1557.6670454545454</v>
      </c>
      <c r="O148" s="376"/>
      <c r="P148" s="376">
        <f>+SUM(P149:P156)</f>
        <v>1557.6670454545454</v>
      </c>
      <c r="Q148" s="376"/>
      <c r="R148" s="376"/>
      <c r="S148" s="376">
        <f>+SUM(S149:S156)</f>
        <v>1230.7044115295434</v>
      </c>
      <c r="T148" s="369"/>
    </row>
    <row r="149" spans="1:20" hidden="1" x14ac:dyDescent="0.25">
      <c r="A149" s="395"/>
      <c r="B149" s="383" t="s">
        <v>945</v>
      </c>
      <c r="C149" s="375">
        <f t="shared" si="43"/>
        <v>13840.868183817061</v>
      </c>
      <c r="D149" s="375">
        <f t="shared" ref="D149:D156" si="45">+E149+F149</f>
        <v>12887.675001998879</v>
      </c>
      <c r="E149" s="377">
        <v>6315.0681818181811</v>
      </c>
      <c r="F149" s="377">
        <v>6572.6068201806984</v>
      </c>
      <c r="G149" s="375">
        <f t="shared" ref="G149:G156" si="46">+H149+I149</f>
        <v>953.19318181818176</v>
      </c>
      <c r="H149" s="377">
        <v>631.50681818181818</v>
      </c>
      <c r="I149" s="377">
        <v>321.68636363636364</v>
      </c>
      <c r="J149" s="378">
        <v>2239.1937499999995</v>
      </c>
      <c r="K149" s="377">
        <f t="shared" ref="K149:K155" si="47">+L149+M149</f>
        <v>3678.7823868633559</v>
      </c>
      <c r="L149" s="377">
        <v>2035.6306818181815</v>
      </c>
      <c r="M149" s="530">
        <v>1643.1517050451746</v>
      </c>
      <c r="N149" s="378">
        <v>203.56306818181815</v>
      </c>
      <c r="O149" s="378"/>
      <c r="P149" s="375">
        <v>203.56306818181815</v>
      </c>
      <c r="Q149" s="375"/>
      <c r="R149" s="375"/>
      <c r="S149" s="378">
        <v>164.31517050451748</v>
      </c>
      <c r="T149" s="369"/>
    </row>
    <row r="150" spans="1:20" hidden="1" x14ac:dyDescent="0.25">
      <c r="A150" s="395"/>
      <c r="B150" s="383" t="s">
        <v>946</v>
      </c>
      <c r="C150" s="375">
        <f t="shared" si="43"/>
        <v>12951.994063324539</v>
      </c>
      <c r="D150" s="375">
        <f t="shared" si="45"/>
        <v>12040.244063324539</v>
      </c>
      <c r="E150" s="377">
        <v>6040.5</v>
      </c>
      <c r="F150" s="377">
        <v>5999.7440633245387</v>
      </c>
      <c r="G150" s="375">
        <f t="shared" si="46"/>
        <v>911.75000000000011</v>
      </c>
      <c r="H150" s="377">
        <v>604.05000000000007</v>
      </c>
      <c r="I150" s="377">
        <v>307.70000000000005</v>
      </c>
      <c r="J150" s="378">
        <v>2141.8375000000001</v>
      </c>
      <c r="K150" s="377">
        <f t="shared" si="47"/>
        <v>3447.0610158311347</v>
      </c>
      <c r="L150" s="377">
        <v>1947.125</v>
      </c>
      <c r="M150" s="530">
        <v>1499.9360158311347</v>
      </c>
      <c r="N150" s="378">
        <v>194.71250000000001</v>
      </c>
      <c r="O150" s="378"/>
      <c r="P150" s="375">
        <v>194.71250000000001</v>
      </c>
      <c r="Q150" s="375"/>
      <c r="R150" s="375"/>
      <c r="S150" s="378">
        <v>149.99360158311347</v>
      </c>
      <c r="T150" s="369"/>
    </row>
    <row r="151" spans="1:20" hidden="1" x14ac:dyDescent="0.25">
      <c r="A151" s="395"/>
      <c r="B151" s="383" t="s">
        <v>947</v>
      </c>
      <c r="C151" s="375">
        <f t="shared" si="43"/>
        <v>14778.1</v>
      </c>
      <c r="D151" s="375">
        <f t="shared" si="45"/>
        <v>13823.363636363636</v>
      </c>
      <c r="E151" s="377">
        <v>5491.363636363636</v>
      </c>
      <c r="F151" s="377">
        <v>8332</v>
      </c>
      <c r="G151" s="375">
        <f t="shared" si="46"/>
        <v>954.73636363636365</v>
      </c>
      <c r="H151" s="377">
        <v>549.13636363636363</v>
      </c>
      <c r="I151" s="377">
        <v>405.6</v>
      </c>
      <c r="J151" s="378">
        <v>2822.6</v>
      </c>
      <c r="K151" s="377">
        <f t="shared" si="47"/>
        <v>4649</v>
      </c>
      <c r="L151" s="377">
        <v>2566</v>
      </c>
      <c r="M151" s="530">
        <v>2083</v>
      </c>
      <c r="N151" s="378">
        <v>256.60000000000002</v>
      </c>
      <c r="O151" s="378"/>
      <c r="P151" s="375">
        <v>256.60000000000002</v>
      </c>
      <c r="Q151" s="375"/>
      <c r="R151" s="375"/>
      <c r="S151" s="378">
        <v>208.3</v>
      </c>
      <c r="T151" s="369"/>
    </row>
    <row r="152" spans="1:20" hidden="1" x14ac:dyDescent="0.25">
      <c r="A152" s="395"/>
      <c r="B152" s="383" t="s">
        <v>951</v>
      </c>
      <c r="C152" s="375">
        <f t="shared" si="43"/>
        <v>11823.744503078275</v>
      </c>
      <c r="D152" s="375">
        <f t="shared" si="45"/>
        <v>10994.880866714639</v>
      </c>
      <c r="E152" s="377">
        <v>5491.363636363636</v>
      </c>
      <c r="F152" s="377">
        <v>5503.5172303510026</v>
      </c>
      <c r="G152" s="375">
        <f t="shared" si="46"/>
        <v>828.86363636363626</v>
      </c>
      <c r="H152" s="377">
        <v>549.13636363636363</v>
      </c>
      <c r="I152" s="377">
        <v>279.72727272727269</v>
      </c>
      <c r="J152" s="378">
        <v>1947.125</v>
      </c>
      <c r="K152" s="377">
        <f t="shared" si="47"/>
        <v>3145.9929439513871</v>
      </c>
      <c r="L152" s="377">
        <v>1770.1136363636363</v>
      </c>
      <c r="M152" s="530">
        <v>1375.8793075877506</v>
      </c>
      <c r="N152" s="378">
        <v>177.01136363636363</v>
      </c>
      <c r="O152" s="378"/>
      <c r="P152" s="375">
        <v>177.01136363636363</v>
      </c>
      <c r="Q152" s="375"/>
      <c r="R152" s="375"/>
      <c r="S152" s="378">
        <v>137.58793075877509</v>
      </c>
      <c r="T152" s="369"/>
    </row>
    <row r="153" spans="1:20" hidden="1" x14ac:dyDescent="0.25">
      <c r="A153" s="395"/>
      <c r="B153" s="383" t="s">
        <v>949</v>
      </c>
      <c r="C153" s="375">
        <f t="shared" si="43"/>
        <v>14773.699999999999</v>
      </c>
      <c r="D153" s="375">
        <f t="shared" si="45"/>
        <v>13819.363636363636</v>
      </c>
      <c r="E153" s="377">
        <v>5491.363636363636</v>
      </c>
      <c r="F153" s="377">
        <v>8328</v>
      </c>
      <c r="G153" s="375">
        <f t="shared" si="46"/>
        <v>954.33636363636367</v>
      </c>
      <c r="H153" s="377">
        <v>549.13636363636363</v>
      </c>
      <c r="I153" s="377">
        <v>405.20000000000005</v>
      </c>
      <c r="J153" s="378">
        <v>2823.7</v>
      </c>
      <c r="K153" s="377">
        <f t="shared" si="47"/>
        <v>4649</v>
      </c>
      <c r="L153" s="377">
        <v>2567</v>
      </c>
      <c r="M153" s="530">
        <v>2082</v>
      </c>
      <c r="N153" s="378">
        <v>256.7</v>
      </c>
      <c r="O153" s="378"/>
      <c r="P153" s="375">
        <v>256.7</v>
      </c>
      <c r="Q153" s="375"/>
      <c r="R153" s="375"/>
      <c r="S153" s="378">
        <v>208.20000000000002</v>
      </c>
      <c r="T153" s="369"/>
    </row>
    <row r="154" spans="1:20" hidden="1" x14ac:dyDescent="0.25">
      <c r="A154" s="395"/>
      <c r="B154" s="383" t="s">
        <v>943</v>
      </c>
      <c r="C154" s="375">
        <f t="shared" si="43"/>
        <v>15338.392919964819</v>
      </c>
      <c r="D154" s="375">
        <f t="shared" si="45"/>
        <v>14260.870192692091</v>
      </c>
      <c r="E154" s="377">
        <v>7138.772727272727</v>
      </c>
      <c r="F154" s="377">
        <v>7122.0974654193651</v>
      </c>
      <c r="G154" s="375">
        <f t="shared" si="46"/>
        <v>1077.5227272727273</v>
      </c>
      <c r="H154" s="377">
        <v>713.87727272727273</v>
      </c>
      <c r="I154" s="377">
        <v>363.64545454545453</v>
      </c>
      <c r="J154" s="378">
        <v>2531.2624999999998</v>
      </c>
      <c r="K154" s="377">
        <f t="shared" si="47"/>
        <v>4081.6720936275683</v>
      </c>
      <c r="L154" s="377">
        <v>2301.147727272727</v>
      </c>
      <c r="M154" s="530">
        <v>1780.5243663548413</v>
      </c>
      <c r="N154" s="378">
        <v>230.11477272727271</v>
      </c>
      <c r="O154" s="378"/>
      <c r="P154" s="375">
        <v>230.11477272727271</v>
      </c>
      <c r="Q154" s="375"/>
      <c r="R154" s="375"/>
      <c r="S154" s="378">
        <v>178.05243663548413</v>
      </c>
      <c r="T154" s="369"/>
    </row>
    <row r="155" spans="1:20" hidden="1" x14ac:dyDescent="0.25">
      <c r="A155" s="395"/>
      <c r="B155" s="383" t="s">
        <v>944</v>
      </c>
      <c r="C155" s="375">
        <f t="shared" si="43"/>
        <v>15902.517700087948</v>
      </c>
      <c r="D155" s="375">
        <f t="shared" si="45"/>
        <v>14783.55179099704</v>
      </c>
      <c r="E155" s="377">
        <v>7413.340909090909</v>
      </c>
      <c r="F155" s="377">
        <v>7370.2108819061323</v>
      </c>
      <c r="G155" s="375">
        <f t="shared" si="46"/>
        <v>1118.965909090909</v>
      </c>
      <c r="H155" s="377">
        <v>741.33409090909095</v>
      </c>
      <c r="I155" s="377">
        <v>377.63181818181818</v>
      </c>
      <c r="J155" s="378">
        <v>2628.6187500000001</v>
      </c>
      <c r="K155" s="377">
        <f t="shared" si="47"/>
        <v>4232.2061295674421</v>
      </c>
      <c r="L155" s="377">
        <v>2389.653409090909</v>
      </c>
      <c r="M155" s="530">
        <v>1842.5527204765331</v>
      </c>
      <c r="N155" s="378">
        <v>238.96534090909091</v>
      </c>
      <c r="O155" s="378"/>
      <c r="P155" s="375">
        <v>238.96534090909091</v>
      </c>
      <c r="Q155" s="375"/>
      <c r="R155" s="375"/>
      <c r="S155" s="378">
        <v>184.25527204765331</v>
      </c>
      <c r="T155" s="369"/>
    </row>
    <row r="156" spans="1:20" hidden="1" x14ac:dyDescent="0.25">
      <c r="A156" s="395"/>
      <c r="B156" s="383" t="s">
        <v>950</v>
      </c>
      <c r="C156" s="375">
        <f t="shared" si="43"/>
        <v>5436.4500000000007</v>
      </c>
      <c r="D156" s="375">
        <f t="shared" si="45"/>
        <v>4942.227272727273</v>
      </c>
      <c r="E156" s="377">
        <v>4942.227272727273</v>
      </c>
      <c r="F156" s="377">
        <v>0</v>
      </c>
      <c r="G156" s="375">
        <f t="shared" si="46"/>
        <v>494.2227272727273</v>
      </c>
      <c r="H156" s="377">
        <v>494.2227272727273</v>
      </c>
      <c r="I156" s="377">
        <v>0</v>
      </c>
      <c r="J156" s="378"/>
      <c r="K156" s="377"/>
      <c r="L156" s="377"/>
      <c r="M156" s="530">
        <v>0</v>
      </c>
      <c r="N156" s="378"/>
      <c r="O156" s="378"/>
      <c r="P156" s="375"/>
      <c r="Q156" s="375"/>
      <c r="R156" s="375"/>
      <c r="S156" s="378">
        <v>0</v>
      </c>
      <c r="T156" s="369"/>
    </row>
    <row r="157" spans="1:20" s="390" customFormat="1" ht="49.5" hidden="1" x14ac:dyDescent="0.25">
      <c r="A157" s="466">
        <v>2</v>
      </c>
      <c r="B157" s="387" t="s">
        <v>906</v>
      </c>
      <c r="C157" s="374">
        <f t="shared" ref="C157:S157" si="48">+C158+C160</f>
        <v>2068</v>
      </c>
      <c r="D157" s="374">
        <f t="shared" si="48"/>
        <v>1880</v>
      </c>
      <c r="E157" s="374">
        <f t="shared" si="48"/>
        <v>0</v>
      </c>
      <c r="F157" s="374">
        <f t="shared" si="48"/>
        <v>1880</v>
      </c>
      <c r="G157" s="374">
        <f t="shared" si="48"/>
        <v>188</v>
      </c>
      <c r="H157" s="374">
        <f t="shared" si="48"/>
        <v>0</v>
      </c>
      <c r="I157" s="374">
        <f t="shared" si="48"/>
        <v>188</v>
      </c>
      <c r="J157" s="374">
        <f t="shared" si="48"/>
        <v>517</v>
      </c>
      <c r="K157" s="374">
        <f t="shared" si="48"/>
        <v>470</v>
      </c>
      <c r="L157" s="374">
        <f t="shared" si="48"/>
        <v>0</v>
      </c>
      <c r="M157" s="532">
        <f t="shared" si="48"/>
        <v>470</v>
      </c>
      <c r="N157" s="374">
        <f t="shared" si="48"/>
        <v>47</v>
      </c>
      <c r="O157" s="374"/>
      <c r="P157" s="374">
        <f t="shared" si="48"/>
        <v>0</v>
      </c>
      <c r="Q157" s="374"/>
      <c r="R157" s="374"/>
      <c r="S157" s="374">
        <f t="shared" si="48"/>
        <v>47</v>
      </c>
      <c r="T157" s="482"/>
    </row>
    <row r="158" spans="1:20" hidden="1" x14ac:dyDescent="0.25">
      <c r="A158" s="367" t="s">
        <v>848</v>
      </c>
      <c r="B158" s="387" t="s">
        <v>857</v>
      </c>
      <c r="C158" s="374">
        <f t="shared" ref="C158:S158" si="49">+C159</f>
        <v>827.2</v>
      </c>
      <c r="D158" s="374">
        <f t="shared" si="49"/>
        <v>752</v>
      </c>
      <c r="E158" s="374">
        <f t="shared" si="49"/>
        <v>0</v>
      </c>
      <c r="F158" s="374">
        <f t="shared" si="49"/>
        <v>752</v>
      </c>
      <c r="G158" s="374">
        <f t="shared" si="49"/>
        <v>75.2</v>
      </c>
      <c r="H158" s="374">
        <f t="shared" si="49"/>
        <v>0</v>
      </c>
      <c r="I158" s="374">
        <f t="shared" si="49"/>
        <v>75.2</v>
      </c>
      <c r="J158" s="374">
        <f t="shared" si="49"/>
        <v>206.8</v>
      </c>
      <c r="K158" s="374">
        <f t="shared" si="49"/>
        <v>188</v>
      </c>
      <c r="L158" s="374">
        <f t="shared" si="49"/>
        <v>0</v>
      </c>
      <c r="M158" s="532">
        <f t="shared" si="49"/>
        <v>188</v>
      </c>
      <c r="N158" s="374">
        <f t="shared" si="49"/>
        <v>18.8</v>
      </c>
      <c r="O158" s="374"/>
      <c r="P158" s="374">
        <f t="shared" si="49"/>
        <v>0</v>
      </c>
      <c r="Q158" s="374"/>
      <c r="R158" s="374"/>
      <c r="S158" s="374">
        <f t="shared" si="49"/>
        <v>18.8</v>
      </c>
      <c r="T158" s="369"/>
    </row>
    <row r="159" spans="1:20" hidden="1" x14ac:dyDescent="0.25">
      <c r="A159" s="395"/>
      <c r="B159" s="383" t="s">
        <v>904</v>
      </c>
      <c r="C159" s="375">
        <v>827.2</v>
      </c>
      <c r="D159" s="375">
        <v>752</v>
      </c>
      <c r="E159" s="378"/>
      <c r="F159" s="377">
        <v>752</v>
      </c>
      <c r="G159" s="377">
        <v>75.2</v>
      </c>
      <c r="H159" s="377"/>
      <c r="I159" s="377">
        <v>75.2</v>
      </c>
      <c r="J159" s="378">
        <v>206.8</v>
      </c>
      <c r="K159" s="378">
        <v>188</v>
      </c>
      <c r="L159" s="377"/>
      <c r="M159" s="530">
        <v>188</v>
      </c>
      <c r="N159" s="378">
        <v>18.8</v>
      </c>
      <c r="O159" s="378"/>
      <c r="P159" s="375"/>
      <c r="Q159" s="375"/>
      <c r="R159" s="375"/>
      <c r="S159" s="378">
        <v>18.8</v>
      </c>
      <c r="T159" s="369"/>
    </row>
    <row r="160" spans="1:20" hidden="1" x14ac:dyDescent="0.25">
      <c r="A160" s="367" t="s">
        <v>848</v>
      </c>
      <c r="B160" s="387" t="s">
        <v>853</v>
      </c>
      <c r="C160" s="374">
        <f>+D160+G160</f>
        <v>1240.8</v>
      </c>
      <c r="D160" s="376">
        <f t="shared" ref="D160:S160" si="50">+SUM(D161:D168)</f>
        <v>1128</v>
      </c>
      <c r="E160" s="376">
        <f t="shared" si="50"/>
        <v>0</v>
      </c>
      <c r="F160" s="376">
        <f t="shared" si="50"/>
        <v>1128</v>
      </c>
      <c r="G160" s="376">
        <f t="shared" si="50"/>
        <v>112.80000000000001</v>
      </c>
      <c r="H160" s="376">
        <f t="shared" si="50"/>
        <v>0</v>
      </c>
      <c r="I160" s="376">
        <f t="shared" si="50"/>
        <v>112.80000000000001</v>
      </c>
      <c r="J160" s="376">
        <f t="shared" si="50"/>
        <v>310.2</v>
      </c>
      <c r="K160" s="376">
        <f t="shared" si="50"/>
        <v>282</v>
      </c>
      <c r="L160" s="376">
        <f t="shared" si="50"/>
        <v>0</v>
      </c>
      <c r="M160" s="534">
        <f t="shared" si="50"/>
        <v>282</v>
      </c>
      <c r="N160" s="376">
        <f t="shared" si="50"/>
        <v>28.200000000000003</v>
      </c>
      <c r="O160" s="376"/>
      <c r="P160" s="376">
        <f t="shared" si="50"/>
        <v>0</v>
      </c>
      <c r="Q160" s="376"/>
      <c r="R160" s="376"/>
      <c r="S160" s="376">
        <f t="shared" si="50"/>
        <v>28.200000000000003</v>
      </c>
      <c r="T160" s="369"/>
    </row>
    <row r="161" spans="1:20" hidden="1" x14ac:dyDescent="0.25">
      <c r="A161" s="395"/>
      <c r="B161" s="383" t="s">
        <v>945</v>
      </c>
      <c r="C161" s="375"/>
      <c r="D161" s="375"/>
      <c r="E161" s="378"/>
      <c r="F161" s="377"/>
      <c r="G161" s="377"/>
      <c r="H161" s="377"/>
      <c r="I161" s="377"/>
      <c r="J161" s="378"/>
      <c r="K161" s="378"/>
      <c r="L161" s="377"/>
      <c r="M161" s="530"/>
      <c r="N161" s="378"/>
      <c r="O161" s="378"/>
      <c r="P161" s="375"/>
      <c r="Q161" s="375"/>
      <c r="R161" s="375"/>
      <c r="S161" s="378"/>
      <c r="T161" s="369"/>
    </row>
    <row r="162" spans="1:20" hidden="1" x14ac:dyDescent="0.25">
      <c r="A162" s="395"/>
      <c r="B162" s="383" t="s">
        <v>946</v>
      </c>
      <c r="C162" s="375"/>
      <c r="D162" s="375"/>
      <c r="E162" s="378"/>
      <c r="F162" s="377"/>
      <c r="G162" s="377"/>
      <c r="H162" s="377"/>
      <c r="I162" s="377"/>
      <c r="J162" s="378"/>
      <c r="K162" s="378"/>
      <c r="L162" s="377"/>
      <c r="M162" s="530"/>
      <c r="N162" s="378"/>
      <c r="O162" s="378"/>
      <c r="P162" s="375"/>
      <c r="Q162" s="375"/>
      <c r="R162" s="375"/>
      <c r="S162" s="378"/>
      <c r="T162" s="369"/>
    </row>
    <row r="163" spans="1:20" hidden="1" x14ac:dyDescent="0.25">
      <c r="A163" s="395"/>
      <c r="B163" s="383" t="s">
        <v>947</v>
      </c>
      <c r="C163" s="375"/>
      <c r="D163" s="375"/>
      <c r="E163" s="378"/>
      <c r="F163" s="377"/>
      <c r="G163" s="377"/>
      <c r="H163" s="377"/>
      <c r="I163" s="377"/>
      <c r="J163" s="378"/>
      <c r="K163" s="378"/>
      <c r="L163" s="377"/>
      <c r="M163" s="530"/>
      <c r="N163" s="378"/>
      <c r="O163" s="378"/>
      <c r="P163" s="375"/>
      <c r="Q163" s="375"/>
      <c r="R163" s="375"/>
      <c r="S163" s="378"/>
      <c r="T163" s="369"/>
    </row>
    <row r="164" spans="1:20" hidden="1" x14ac:dyDescent="0.25">
      <c r="A164" s="395"/>
      <c r="B164" s="383" t="s">
        <v>951</v>
      </c>
      <c r="C164" s="375"/>
      <c r="D164" s="375"/>
      <c r="E164" s="378"/>
      <c r="F164" s="377"/>
      <c r="G164" s="377"/>
      <c r="H164" s="377"/>
      <c r="I164" s="377"/>
      <c r="J164" s="378"/>
      <c r="K164" s="378"/>
      <c r="L164" s="377"/>
      <c r="M164" s="530"/>
      <c r="N164" s="378"/>
      <c r="O164" s="378"/>
      <c r="P164" s="375"/>
      <c r="Q164" s="375"/>
      <c r="R164" s="375"/>
      <c r="S164" s="378"/>
      <c r="T164" s="369"/>
    </row>
    <row r="165" spans="1:20" hidden="1" x14ac:dyDescent="0.25">
      <c r="A165" s="395"/>
      <c r="B165" s="383" t="s">
        <v>949</v>
      </c>
      <c r="C165" s="375"/>
      <c r="D165" s="375"/>
      <c r="E165" s="378"/>
      <c r="F165" s="377"/>
      <c r="G165" s="377"/>
      <c r="H165" s="377"/>
      <c r="I165" s="377"/>
      <c r="J165" s="378"/>
      <c r="K165" s="378"/>
      <c r="L165" s="377"/>
      <c r="M165" s="530"/>
      <c r="N165" s="378"/>
      <c r="O165" s="378"/>
      <c r="P165" s="375"/>
      <c r="Q165" s="375"/>
      <c r="R165" s="375"/>
      <c r="S165" s="378"/>
      <c r="T165" s="369"/>
    </row>
    <row r="166" spans="1:20" hidden="1" x14ac:dyDescent="0.25">
      <c r="A166" s="395"/>
      <c r="B166" s="383" t="s">
        <v>943</v>
      </c>
      <c r="C166" s="375">
        <v>620.4</v>
      </c>
      <c r="D166" s="375">
        <v>564</v>
      </c>
      <c r="E166" s="378"/>
      <c r="F166" s="377">
        <v>564</v>
      </c>
      <c r="G166" s="377">
        <v>56.400000000000006</v>
      </c>
      <c r="H166" s="377"/>
      <c r="I166" s="377">
        <v>56.400000000000006</v>
      </c>
      <c r="J166" s="378">
        <v>155.1</v>
      </c>
      <c r="K166" s="378">
        <v>141</v>
      </c>
      <c r="L166" s="377"/>
      <c r="M166" s="530">
        <v>141</v>
      </c>
      <c r="N166" s="378">
        <v>14.100000000000001</v>
      </c>
      <c r="O166" s="378"/>
      <c r="P166" s="375"/>
      <c r="Q166" s="375"/>
      <c r="R166" s="375"/>
      <c r="S166" s="378">
        <v>14.100000000000001</v>
      </c>
      <c r="T166" s="369"/>
    </row>
    <row r="167" spans="1:20" hidden="1" x14ac:dyDescent="0.25">
      <c r="A167" s="395"/>
      <c r="B167" s="383" t="s">
        <v>944</v>
      </c>
      <c r="C167" s="375">
        <v>620.4</v>
      </c>
      <c r="D167" s="375">
        <v>564</v>
      </c>
      <c r="E167" s="378"/>
      <c r="F167" s="377">
        <v>564</v>
      </c>
      <c r="G167" s="377">
        <v>56.400000000000006</v>
      </c>
      <c r="H167" s="377"/>
      <c r="I167" s="377">
        <v>56.400000000000006</v>
      </c>
      <c r="J167" s="378">
        <v>155.1</v>
      </c>
      <c r="K167" s="378">
        <v>141</v>
      </c>
      <c r="L167" s="377"/>
      <c r="M167" s="530">
        <v>141</v>
      </c>
      <c r="N167" s="378">
        <v>14.100000000000001</v>
      </c>
      <c r="O167" s="378"/>
      <c r="P167" s="375"/>
      <c r="Q167" s="375"/>
      <c r="R167" s="375"/>
      <c r="S167" s="378">
        <v>14.100000000000001</v>
      </c>
      <c r="T167" s="369"/>
    </row>
    <row r="168" spans="1:20" hidden="1" x14ac:dyDescent="0.25">
      <c r="A168" s="395"/>
      <c r="B168" s="383" t="s">
        <v>950</v>
      </c>
      <c r="C168" s="375"/>
      <c r="D168" s="375"/>
      <c r="E168" s="378"/>
      <c r="F168" s="377"/>
      <c r="G168" s="377"/>
      <c r="H168" s="377"/>
      <c r="I168" s="377"/>
      <c r="J168" s="378"/>
      <c r="K168" s="378"/>
      <c r="L168" s="377"/>
      <c r="M168" s="530"/>
      <c r="N168" s="378"/>
      <c r="O168" s="378"/>
      <c r="P168" s="375"/>
      <c r="Q168" s="375"/>
      <c r="R168" s="375"/>
      <c r="S168" s="378"/>
      <c r="T168" s="369"/>
    </row>
    <row r="169" spans="1:20" s="390" customFormat="1" ht="33" hidden="1" x14ac:dyDescent="0.25">
      <c r="A169" s="366">
        <v>3</v>
      </c>
      <c r="B169" s="387" t="s">
        <v>852</v>
      </c>
      <c r="C169" s="374">
        <f t="shared" ref="C169:S169" si="51">+C170+C172</f>
        <v>22124.3</v>
      </c>
      <c r="D169" s="374">
        <f t="shared" si="51"/>
        <v>20113</v>
      </c>
      <c r="E169" s="374">
        <f t="shared" si="51"/>
        <v>10781</v>
      </c>
      <c r="F169" s="374">
        <f t="shared" si="51"/>
        <v>9332</v>
      </c>
      <c r="G169" s="374">
        <f t="shared" si="51"/>
        <v>2011.3000000000002</v>
      </c>
      <c r="H169" s="374">
        <f t="shared" si="51"/>
        <v>1078.1000000000001</v>
      </c>
      <c r="I169" s="374">
        <f t="shared" si="51"/>
        <v>933.2</v>
      </c>
      <c r="J169" s="374">
        <f t="shared" si="51"/>
        <v>3593.7</v>
      </c>
      <c r="K169" s="374">
        <f t="shared" si="51"/>
        <v>3267</v>
      </c>
      <c r="L169" s="374">
        <f t="shared" si="51"/>
        <v>934</v>
      </c>
      <c r="M169" s="532">
        <f t="shared" si="51"/>
        <v>2333</v>
      </c>
      <c r="N169" s="374">
        <f t="shared" si="51"/>
        <v>326.70000000000005</v>
      </c>
      <c r="O169" s="374"/>
      <c r="P169" s="374">
        <f t="shared" si="51"/>
        <v>93.4</v>
      </c>
      <c r="Q169" s="374"/>
      <c r="R169" s="374"/>
      <c r="S169" s="374">
        <f t="shared" si="51"/>
        <v>233.3</v>
      </c>
      <c r="T169" s="482"/>
    </row>
    <row r="170" spans="1:20" hidden="1" x14ac:dyDescent="0.25">
      <c r="A170" s="367" t="s">
        <v>848</v>
      </c>
      <c r="B170" s="387" t="s">
        <v>857</v>
      </c>
      <c r="C170" s="374">
        <f t="shared" ref="C170:S170" si="52">+C171</f>
        <v>15487.009999999998</v>
      </c>
      <c r="D170" s="374">
        <f t="shared" si="52"/>
        <v>14079.099999999999</v>
      </c>
      <c r="E170" s="374">
        <f t="shared" si="52"/>
        <v>7546.7</v>
      </c>
      <c r="F170" s="374">
        <f t="shared" si="52"/>
        <v>6532.4</v>
      </c>
      <c r="G170" s="374">
        <f t="shared" si="52"/>
        <v>1407.91</v>
      </c>
      <c r="H170" s="374">
        <f t="shared" si="52"/>
        <v>754.67000000000007</v>
      </c>
      <c r="I170" s="374">
        <f t="shared" si="52"/>
        <v>653.24</v>
      </c>
      <c r="J170" s="374">
        <f t="shared" si="52"/>
        <v>2514.71</v>
      </c>
      <c r="K170" s="374">
        <f t="shared" si="52"/>
        <v>2286.1</v>
      </c>
      <c r="L170" s="374">
        <f t="shared" si="52"/>
        <v>653</v>
      </c>
      <c r="M170" s="532">
        <f t="shared" si="52"/>
        <v>1633.1</v>
      </c>
      <c r="N170" s="374">
        <f t="shared" si="52"/>
        <v>228.61</v>
      </c>
      <c r="O170" s="374"/>
      <c r="P170" s="374">
        <f t="shared" si="52"/>
        <v>65.3</v>
      </c>
      <c r="Q170" s="374"/>
      <c r="R170" s="374"/>
      <c r="S170" s="374">
        <f t="shared" si="52"/>
        <v>163.31</v>
      </c>
      <c r="T170" s="369"/>
    </row>
    <row r="171" spans="1:20" hidden="1" x14ac:dyDescent="0.25">
      <c r="A171" s="395"/>
      <c r="B171" s="383" t="s">
        <v>904</v>
      </c>
      <c r="C171" s="375">
        <v>15487.009999999998</v>
      </c>
      <c r="D171" s="375">
        <v>14079.099999999999</v>
      </c>
      <c r="E171" s="378">
        <v>7546.7</v>
      </c>
      <c r="F171" s="377">
        <v>6532.4</v>
      </c>
      <c r="G171" s="377">
        <v>1407.91</v>
      </c>
      <c r="H171" s="377">
        <v>754.67000000000007</v>
      </c>
      <c r="I171" s="377">
        <v>653.24</v>
      </c>
      <c r="J171" s="378">
        <v>2514.71</v>
      </c>
      <c r="K171" s="378">
        <v>2286.1</v>
      </c>
      <c r="L171" s="377">
        <v>653</v>
      </c>
      <c r="M171" s="530">
        <v>1633.1</v>
      </c>
      <c r="N171" s="378">
        <v>228.61</v>
      </c>
      <c r="O171" s="378"/>
      <c r="P171" s="375">
        <v>65.3</v>
      </c>
      <c r="Q171" s="375"/>
      <c r="R171" s="375"/>
      <c r="S171" s="378">
        <v>163.31</v>
      </c>
      <c r="T171" s="369"/>
    </row>
    <row r="172" spans="1:20" hidden="1" x14ac:dyDescent="0.25">
      <c r="A172" s="367" t="s">
        <v>848</v>
      </c>
      <c r="B172" s="387" t="s">
        <v>853</v>
      </c>
      <c r="C172" s="376">
        <f t="shared" ref="C172:S172" si="53">+SUM(C173:C180)</f>
        <v>6637.29</v>
      </c>
      <c r="D172" s="376">
        <f t="shared" si="53"/>
        <v>6033.9000000000005</v>
      </c>
      <c r="E172" s="376">
        <f t="shared" si="53"/>
        <v>3234.3</v>
      </c>
      <c r="F172" s="376">
        <f t="shared" si="53"/>
        <v>2799.6000000000004</v>
      </c>
      <c r="G172" s="376">
        <f t="shared" si="53"/>
        <v>603.39</v>
      </c>
      <c r="H172" s="376">
        <f t="shared" si="53"/>
        <v>323.43</v>
      </c>
      <c r="I172" s="376">
        <f t="shared" si="53"/>
        <v>279.96000000000004</v>
      </c>
      <c r="J172" s="376">
        <f t="shared" si="53"/>
        <v>1078.99</v>
      </c>
      <c r="K172" s="376">
        <f t="shared" si="53"/>
        <v>980.90000000000009</v>
      </c>
      <c r="L172" s="376">
        <f t="shared" si="53"/>
        <v>281</v>
      </c>
      <c r="M172" s="534">
        <f t="shared" si="53"/>
        <v>699.90000000000009</v>
      </c>
      <c r="N172" s="376">
        <f t="shared" si="53"/>
        <v>98.090000000000018</v>
      </c>
      <c r="O172" s="376"/>
      <c r="P172" s="376">
        <f t="shared" si="53"/>
        <v>28.100000000000009</v>
      </c>
      <c r="Q172" s="376"/>
      <c r="R172" s="376"/>
      <c r="S172" s="376">
        <f t="shared" si="53"/>
        <v>69.990000000000009</v>
      </c>
      <c r="T172" s="369"/>
    </row>
    <row r="173" spans="1:20" hidden="1" x14ac:dyDescent="0.25">
      <c r="A173" s="395"/>
      <c r="B173" s="383" t="s">
        <v>945</v>
      </c>
      <c r="C173" s="375">
        <v>928.67432098765448</v>
      </c>
      <c r="D173" s="375">
        <v>844.24938271604947</v>
      </c>
      <c r="E173" s="378">
        <v>452.53580246913583</v>
      </c>
      <c r="F173" s="377">
        <v>391.71358024691364</v>
      </c>
      <c r="G173" s="377">
        <v>84.424938271604958</v>
      </c>
      <c r="H173" s="377">
        <v>45.253580246913586</v>
      </c>
      <c r="I173" s="377">
        <v>39.171358024691365</v>
      </c>
      <c r="J173" s="378">
        <v>150.96979423868314</v>
      </c>
      <c r="K173" s="378">
        <v>137.24526748971195</v>
      </c>
      <c r="L173" s="377">
        <v>39.316872427983547</v>
      </c>
      <c r="M173" s="530">
        <v>97.928395061728409</v>
      </c>
      <c r="N173" s="378">
        <v>13.724526748971197</v>
      </c>
      <c r="O173" s="378"/>
      <c r="P173" s="375">
        <v>3.9316872427983549</v>
      </c>
      <c r="Q173" s="375"/>
      <c r="R173" s="375"/>
      <c r="S173" s="378">
        <v>9.7928395061728413</v>
      </c>
      <c r="T173" s="369"/>
    </row>
    <row r="174" spans="1:20" hidden="1" x14ac:dyDescent="0.25">
      <c r="A174" s="395"/>
      <c r="B174" s="383" t="s">
        <v>946</v>
      </c>
      <c r="C174" s="375">
        <v>983.30222222222233</v>
      </c>
      <c r="D174" s="375">
        <v>893.91111111111115</v>
      </c>
      <c r="E174" s="378">
        <v>479.15555555555557</v>
      </c>
      <c r="F174" s="377">
        <v>414.75555555555559</v>
      </c>
      <c r="G174" s="377">
        <v>89.391111111111115</v>
      </c>
      <c r="H174" s="377">
        <v>47.915555555555557</v>
      </c>
      <c r="I174" s="377">
        <v>41.475555555555559</v>
      </c>
      <c r="J174" s="378">
        <v>159.8503703703704</v>
      </c>
      <c r="K174" s="378">
        <v>145.31851851851854</v>
      </c>
      <c r="L174" s="377">
        <v>41.629629629629633</v>
      </c>
      <c r="M174" s="530">
        <v>103.6888888888889</v>
      </c>
      <c r="N174" s="378">
        <v>14.531851851851854</v>
      </c>
      <c r="O174" s="378"/>
      <c r="P174" s="375">
        <v>4.1629629629629639</v>
      </c>
      <c r="Q174" s="375"/>
      <c r="R174" s="375"/>
      <c r="S174" s="378">
        <v>10.36888888888889</v>
      </c>
      <c r="T174" s="369"/>
    </row>
    <row r="175" spans="1:20" hidden="1" x14ac:dyDescent="0.25">
      <c r="A175" s="395"/>
      <c r="B175" s="383" t="s">
        <v>947</v>
      </c>
      <c r="C175" s="375">
        <v>928.67432098765426</v>
      </c>
      <c r="D175" s="375">
        <v>844.24938271604935</v>
      </c>
      <c r="E175" s="378">
        <v>452.53580246913577</v>
      </c>
      <c r="F175" s="377">
        <v>391.71358024691358</v>
      </c>
      <c r="G175" s="377">
        <v>84.42493827160493</v>
      </c>
      <c r="H175" s="377">
        <v>45.253580246913579</v>
      </c>
      <c r="I175" s="377">
        <v>39.171358024691358</v>
      </c>
      <c r="J175" s="378">
        <v>150.96979423868311</v>
      </c>
      <c r="K175" s="378">
        <v>137.24526748971192</v>
      </c>
      <c r="L175" s="377">
        <v>39.31687242798354</v>
      </c>
      <c r="M175" s="530">
        <v>97.928395061728395</v>
      </c>
      <c r="N175" s="378">
        <v>13.724526748971194</v>
      </c>
      <c r="O175" s="378"/>
      <c r="P175" s="375">
        <v>3.931687242798354</v>
      </c>
      <c r="Q175" s="375"/>
      <c r="R175" s="375"/>
      <c r="S175" s="378">
        <v>9.7928395061728395</v>
      </c>
      <c r="T175" s="369"/>
    </row>
    <row r="176" spans="1:20" hidden="1" x14ac:dyDescent="0.25">
      <c r="A176" s="395"/>
      <c r="B176" s="383" t="s">
        <v>951</v>
      </c>
      <c r="C176" s="375">
        <v>764.79061728395061</v>
      </c>
      <c r="D176" s="375">
        <v>695.26419753086418</v>
      </c>
      <c r="E176" s="378">
        <v>372.67654320987651</v>
      </c>
      <c r="F176" s="377">
        <v>322.58765432098767</v>
      </c>
      <c r="G176" s="377">
        <v>69.526419753086429</v>
      </c>
      <c r="H176" s="377">
        <v>37.267654320987653</v>
      </c>
      <c r="I176" s="377">
        <v>32.25876543209877</v>
      </c>
      <c r="J176" s="378">
        <v>124.32806584362142</v>
      </c>
      <c r="K176" s="378">
        <v>113.02551440329219</v>
      </c>
      <c r="L176" s="377">
        <v>32.378600823045268</v>
      </c>
      <c r="M176" s="530">
        <v>80.646913580246917</v>
      </c>
      <c r="N176" s="378">
        <v>11.30255144032922</v>
      </c>
      <c r="O176" s="378"/>
      <c r="P176" s="375">
        <v>3.2378600823045272</v>
      </c>
      <c r="Q176" s="375"/>
      <c r="R176" s="375"/>
      <c r="S176" s="378">
        <v>8.0646913580246924</v>
      </c>
      <c r="T176" s="369"/>
    </row>
    <row r="177" spans="1:20" hidden="1" x14ac:dyDescent="0.25">
      <c r="A177" s="395"/>
      <c r="B177" s="383" t="s">
        <v>949</v>
      </c>
      <c r="C177" s="375">
        <v>928.67432098765426</v>
      </c>
      <c r="D177" s="375">
        <v>844.24938271604935</v>
      </c>
      <c r="E177" s="378">
        <v>452.53580246913577</v>
      </c>
      <c r="F177" s="377">
        <v>391.71358024691358</v>
      </c>
      <c r="G177" s="377">
        <v>84.42493827160493</v>
      </c>
      <c r="H177" s="377">
        <v>45.253580246913579</v>
      </c>
      <c r="I177" s="377">
        <v>39.171358024691358</v>
      </c>
      <c r="J177" s="378">
        <v>150.96979423868311</v>
      </c>
      <c r="K177" s="378">
        <v>137.24526748971192</v>
      </c>
      <c r="L177" s="377">
        <v>39.31687242798354</v>
      </c>
      <c r="M177" s="530">
        <v>97.928395061728395</v>
      </c>
      <c r="N177" s="378">
        <v>13.724526748971194</v>
      </c>
      <c r="O177" s="378"/>
      <c r="P177" s="375">
        <v>3.931687242798354</v>
      </c>
      <c r="Q177" s="375"/>
      <c r="R177" s="375"/>
      <c r="S177" s="378">
        <v>9.7928395061728395</v>
      </c>
      <c r="T177" s="369"/>
    </row>
    <row r="178" spans="1:20" hidden="1" x14ac:dyDescent="0.25">
      <c r="A178" s="395"/>
      <c r="B178" s="383" t="s">
        <v>943</v>
      </c>
      <c r="C178" s="375">
        <v>846.73246913580249</v>
      </c>
      <c r="D178" s="375">
        <v>769.75679012345677</v>
      </c>
      <c r="E178" s="378">
        <v>412.60617283950614</v>
      </c>
      <c r="F178" s="377">
        <v>357.15061728395068</v>
      </c>
      <c r="G178" s="377">
        <v>76.975679012345694</v>
      </c>
      <c r="H178" s="377">
        <v>41.260617283950616</v>
      </c>
      <c r="I178" s="377">
        <v>35.715061728395071</v>
      </c>
      <c r="J178" s="378">
        <v>137.64893004115228</v>
      </c>
      <c r="K178" s="378">
        <v>125.13539094650207</v>
      </c>
      <c r="L178" s="377">
        <v>35.847736625514408</v>
      </c>
      <c r="M178" s="530">
        <v>89.28765432098767</v>
      </c>
      <c r="N178" s="378">
        <v>12.513539094650209</v>
      </c>
      <c r="O178" s="378"/>
      <c r="P178" s="375">
        <v>3.584773662551441</v>
      </c>
      <c r="Q178" s="375"/>
      <c r="R178" s="375"/>
      <c r="S178" s="378">
        <v>8.9287654320987677</v>
      </c>
      <c r="T178" s="369"/>
    </row>
    <row r="179" spans="1:20" hidden="1" x14ac:dyDescent="0.25">
      <c r="A179" s="395"/>
      <c r="B179" s="383" t="s">
        <v>944</v>
      </c>
      <c r="C179" s="375">
        <v>764.79061728395061</v>
      </c>
      <c r="D179" s="375">
        <v>695.26419753086418</v>
      </c>
      <c r="E179" s="378">
        <v>372.67654320987651</v>
      </c>
      <c r="F179" s="377">
        <v>322.58765432098767</v>
      </c>
      <c r="G179" s="377">
        <v>69.526419753086429</v>
      </c>
      <c r="H179" s="377">
        <v>37.267654320987653</v>
      </c>
      <c r="I179" s="377">
        <v>32.25876543209877</v>
      </c>
      <c r="J179" s="378">
        <v>124.32806584362142</v>
      </c>
      <c r="K179" s="378">
        <v>113.02551440329219</v>
      </c>
      <c r="L179" s="377">
        <v>32.378600823045268</v>
      </c>
      <c r="M179" s="530">
        <v>80.646913580246917</v>
      </c>
      <c r="N179" s="378">
        <v>11.30255144032922</v>
      </c>
      <c r="O179" s="378"/>
      <c r="P179" s="375">
        <v>3.2378600823045272</v>
      </c>
      <c r="Q179" s="375"/>
      <c r="R179" s="375"/>
      <c r="S179" s="378">
        <v>8.0646913580246924</v>
      </c>
      <c r="T179" s="369"/>
    </row>
    <row r="180" spans="1:20" hidden="1" x14ac:dyDescent="0.25">
      <c r="A180" s="395"/>
      <c r="B180" s="383" t="s">
        <v>950</v>
      </c>
      <c r="C180" s="375">
        <v>491.65111111111116</v>
      </c>
      <c r="D180" s="375">
        <v>446.95555555555558</v>
      </c>
      <c r="E180" s="378">
        <v>239.57777777777778</v>
      </c>
      <c r="F180" s="377">
        <v>207.37777777777779</v>
      </c>
      <c r="G180" s="377">
        <v>44.695555555555558</v>
      </c>
      <c r="H180" s="377">
        <v>23.957777777777778</v>
      </c>
      <c r="I180" s="377">
        <v>20.737777777777779</v>
      </c>
      <c r="J180" s="378">
        <v>79.9251851851852</v>
      </c>
      <c r="K180" s="378">
        <v>72.659259259259272</v>
      </c>
      <c r="L180" s="377">
        <v>20.814814814814817</v>
      </c>
      <c r="M180" s="530">
        <v>51.844444444444449</v>
      </c>
      <c r="N180" s="378">
        <v>7.2659259259259272</v>
      </c>
      <c r="O180" s="378"/>
      <c r="P180" s="375">
        <v>2.0814814814814819</v>
      </c>
      <c r="Q180" s="375"/>
      <c r="R180" s="375"/>
      <c r="S180" s="378">
        <v>5.1844444444444449</v>
      </c>
      <c r="T180" s="369"/>
    </row>
    <row r="181" spans="1:20" ht="49.5" hidden="1" x14ac:dyDescent="0.25">
      <c r="A181" s="366" t="s">
        <v>659</v>
      </c>
      <c r="B181" s="387" t="s">
        <v>907</v>
      </c>
      <c r="C181" s="374"/>
      <c r="D181" s="374"/>
      <c r="E181" s="374"/>
      <c r="F181" s="374"/>
      <c r="G181" s="374"/>
      <c r="H181" s="374"/>
      <c r="I181" s="374"/>
      <c r="J181" s="368"/>
      <c r="K181" s="374"/>
      <c r="L181" s="374"/>
      <c r="M181" s="529">
        <f>P181+N181</f>
        <v>0</v>
      </c>
      <c r="N181" s="374"/>
      <c r="O181" s="374"/>
      <c r="P181" s="374"/>
      <c r="Q181" s="374"/>
      <c r="R181" s="374"/>
      <c r="S181" s="378"/>
      <c r="T181" s="369"/>
    </row>
    <row r="182" spans="1:20" ht="33" hidden="1" x14ac:dyDescent="0.25">
      <c r="A182" s="366" t="s">
        <v>660</v>
      </c>
      <c r="B182" s="387" t="s">
        <v>908</v>
      </c>
      <c r="C182" s="374">
        <f t="shared" ref="C182:S182" si="54">+C183+C195</f>
        <v>3502.3999999999996</v>
      </c>
      <c r="D182" s="374">
        <f t="shared" si="54"/>
        <v>3184</v>
      </c>
      <c r="E182" s="374">
        <f t="shared" si="54"/>
        <v>0</v>
      </c>
      <c r="F182" s="374">
        <f t="shared" si="54"/>
        <v>3184</v>
      </c>
      <c r="G182" s="374">
        <f t="shared" si="54"/>
        <v>318.39999999999998</v>
      </c>
      <c r="H182" s="374">
        <f t="shared" si="54"/>
        <v>0</v>
      </c>
      <c r="I182" s="374">
        <f t="shared" si="54"/>
        <v>318.39999999999998</v>
      </c>
      <c r="J182" s="374">
        <f t="shared" si="54"/>
        <v>875.59999999999991</v>
      </c>
      <c r="K182" s="374">
        <f t="shared" si="54"/>
        <v>796</v>
      </c>
      <c r="L182" s="374">
        <f t="shared" si="54"/>
        <v>0</v>
      </c>
      <c r="M182" s="532">
        <f t="shared" si="54"/>
        <v>796</v>
      </c>
      <c r="N182" s="374">
        <f t="shared" si="54"/>
        <v>79.599999999999994</v>
      </c>
      <c r="O182" s="374"/>
      <c r="P182" s="374">
        <f t="shared" si="54"/>
        <v>0</v>
      </c>
      <c r="Q182" s="374"/>
      <c r="R182" s="374"/>
      <c r="S182" s="374">
        <f t="shared" si="54"/>
        <v>79.599999999999994</v>
      </c>
      <c r="T182" s="369"/>
    </row>
    <row r="183" spans="1:20" s="390" customFormat="1" ht="33" hidden="1" x14ac:dyDescent="0.25">
      <c r="A183" s="366">
        <v>1</v>
      </c>
      <c r="B183" s="387" t="s">
        <v>909</v>
      </c>
      <c r="C183" s="374">
        <f t="shared" ref="C183:S183" si="55">+C184+C186</f>
        <v>1557.6</v>
      </c>
      <c r="D183" s="374">
        <f t="shared" si="55"/>
        <v>1416</v>
      </c>
      <c r="E183" s="374">
        <f t="shared" si="55"/>
        <v>0</v>
      </c>
      <c r="F183" s="374">
        <f t="shared" si="55"/>
        <v>1416</v>
      </c>
      <c r="G183" s="374">
        <f t="shared" si="55"/>
        <v>141.6</v>
      </c>
      <c r="H183" s="374">
        <f t="shared" si="55"/>
        <v>0</v>
      </c>
      <c r="I183" s="374">
        <f t="shared" si="55"/>
        <v>141.6</v>
      </c>
      <c r="J183" s="374">
        <f t="shared" si="55"/>
        <v>389.4</v>
      </c>
      <c r="K183" s="374">
        <f t="shared" si="55"/>
        <v>354</v>
      </c>
      <c r="L183" s="374">
        <f t="shared" si="55"/>
        <v>0</v>
      </c>
      <c r="M183" s="532">
        <f t="shared" si="55"/>
        <v>354</v>
      </c>
      <c r="N183" s="374">
        <f t="shared" si="55"/>
        <v>35.4</v>
      </c>
      <c r="O183" s="374"/>
      <c r="P183" s="374">
        <f t="shared" si="55"/>
        <v>0</v>
      </c>
      <c r="Q183" s="374"/>
      <c r="R183" s="374"/>
      <c r="S183" s="374">
        <f t="shared" si="55"/>
        <v>35.4</v>
      </c>
      <c r="T183" s="482"/>
    </row>
    <row r="184" spans="1:20" hidden="1" x14ac:dyDescent="0.25">
      <c r="A184" s="367" t="s">
        <v>848</v>
      </c>
      <c r="B184" s="387" t="s">
        <v>857</v>
      </c>
      <c r="C184" s="374">
        <f t="shared" ref="C184:S184" si="56">+C185</f>
        <v>1557.6</v>
      </c>
      <c r="D184" s="374">
        <f t="shared" si="56"/>
        <v>1416</v>
      </c>
      <c r="E184" s="374">
        <f t="shared" si="56"/>
        <v>0</v>
      </c>
      <c r="F184" s="374">
        <f t="shared" si="56"/>
        <v>1416</v>
      </c>
      <c r="G184" s="374">
        <f t="shared" si="56"/>
        <v>141.6</v>
      </c>
      <c r="H184" s="374">
        <f t="shared" si="56"/>
        <v>0</v>
      </c>
      <c r="I184" s="374">
        <f t="shared" si="56"/>
        <v>141.6</v>
      </c>
      <c r="J184" s="374">
        <f t="shared" si="56"/>
        <v>389.4</v>
      </c>
      <c r="K184" s="374">
        <f t="shared" si="56"/>
        <v>354</v>
      </c>
      <c r="L184" s="374">
        <f t="shared" si="56"/>
        <v>0</v>
      </c>
      <c r="M184" s="532">
        <f t="shared" si="56"/>
        <v>354</v>
      </c>
      <c r="N184" s="374">
        <f t="shared" si="56"/>
        <v>35.4</v>
      </c>
      <c r="O184" s="374"/>
      <c r="P184" s="374">
        <f t="shared" si="56"/>
        <v>0</v>
      </c>
      <c r="Q184" s="374"/>
      <c r="R184" s="374"/>
      <c r="S184" s="374">
        <f t="shared" si="56"/>
        <v>35.4</v>
      </c>
      <c r="T184" s="369"/>
    </row>
    <row r="185" spans="1:20" hidden="1" x14ac:dyDescent="0.25">
      <c r="A185" s="367"/>
      <c r="B185" s="383" t="s">
        <v>910</v>
      </c>
      <c r="C185" s="375">
        <v>1557.6</v>
      </c>
      <c r="D185" s="375">
        <v>1416</v>
      </c>
      <c r="E185" s="375"/>
      <c r="F185" s="375">
        <v>1416</v>
      </c>
      <c r="G185" s="375">
        <v>141.6</v>
      </c>
      <c r="H185" s="375"/>
      <c r="I185" s="375">
        <v>141.6</v>
      </c>
      <c r="J185" s="375">
        <v>389.4</v>
      </c>
      <c r="K185" s="374">
        <v>354</v>
      </c>
      <c r="L185" s="374"/>
      <c r="M185" s="532">
        <v>354</v>
      </c>
      <c r="N185" s="374">
        <v>35.4</v>
      </c>
      <c r="O185" s="374"/>
      <c r="P185" s="374"/>
      <c r="Q185" s="374"/>
      <c r="R185" s="374"/>
      <c r="S185" s="374">
        <v>35.4</v>
      </c>
      <c r="T185" s="369"/>
    </row>
    <row r="186" spans="1:20" hidden="1" x14ac:dyDescent="0.25">
      <c r="A186" s="367" t="s">
        <v>848</v>
      </c>
      <c r="B186" s="387" t="s">
        <v>853</v>
      </c>
      <c r="C186" s="374">
        <f>+D186+G186</f>
        <v>0</v>
      </c>
      <c r="D186" s="376">
        <f t="shared" ref="D186:S186" si="57">+SUM(D187:D194)</f>
        <v>0</v>
      </c>
      <c r="E186" s="376">
        <f t="shared" si="57"/>
        <v>0</v>
      </c>
      <c r="F186" s="376">
        <f t="shared" si="57"/>
        <v>0</v>
      </c>
      <c r="G186" s="376">
        <f t="shared" si="57"/>
        <v>0</v>
      </c>
      <c r="H186" s="376">
        <f t="shared" si="57"/>
        <v>0</v>
      </c>
      <c r="I186" s="376">
        <f t="shared" si="57"/>
        <v>0</v>
      </c>
      <c r="J186" s="376">
        <f t="shared" si="57"/>
        <v>0</v>
      </c>
      <c r="K186" s="376">
        <f t="shared" si="57"/>
        <v>0</v>
      </c>
      <c r="L186" s="376">
        <f t="shared" si="57"/>
        <v>0</v>
      </c>
      <c r="M186" s="534">
        <f t="shared" si="57"/>
        <v>0</v>
      </c>
      <c r="N186" s="376">
        <f t="shared" si="57"/>
        <v>0</v>
      </c>
      <c r="O186" s="376"/>
      <c r="P186" s="376">
        <f t="shared" si="57"/>
        <v>0</v>
      </c>
      <c r="Q186" s="376"/>
      <c r="R186" s="376"/>
      <c r="S186" s="376">
        <f t="shared" si="57"/>
        <v>0</v>
      </c>
      <c r="T186" s="369"/>
    </row>
    <row r="187" spans="1:20" hidden="1" x14ac:dyDescent="0.25">
      <c r="A187" s="395"/>
      <c r="B187" s="383" t="s">
        <v>945</v>
      </c>
      <c r="C187" s="375"/>
      <c r="D187" s="375"/>
      <c r="E187" s="378"/>
      <c r="F187" s="377"/>
      <c r="G187" s="377"/>
      <c r="H187" s="377"/>
      <c r="I187" s="377"/>
      <c r="J187" s="378"/>
      <c r="K187" s="378"/>
      <c r="L187" s="377"/>
      <c r="M187" s="530"/>
      <c r="N187" s="378"/>
      <c r="O187" s="378"/>
      <c r="P187" s="375"/>
      <c r="Q187" s="375"/>
      <c r="R187" s="375"/>
      <c r="S187" s="378"/>
      <c r="T187" s="369"/>
    </row>
    <row r="188" spans="1:20" hidden="1" x14ac:dyDescent="0.25">
      <c r="A188" s="395"/>
      <c r="B188" s="383" t="s">
        <v>946</v>
      </c>
      <c r="C188" s="375"/>
      <c r="D188" s="375"/>
      <c r="E188" s="378"/>
      <c r="F188" s="377"/>
      <c r="G188" s="377"/>
      <c r="H188" s="377"/>
      <c r="I188" s="377"/>
      <c r="J188" s="378"/>
      <c r="K188" s="378"/>
      <c r="L188" s="377"/>
      <c r="M188" s="530"/>
      <c r="N188" s="378"/>
      <c r="O188" s="378"/>
      <c r="P188" s="375"/>
      <c r="Q188" s="375"/>
      <c r="R188" s="375"/>
      <c r="S188" s="378"/>
      <c r="T188" s="369"/>
    </row>
    <row r="189" spans="1:20" hidden="1" x14ac:dyDescent="0.25">
      <c r="A189" s="395"/>
      <c r="B189" s="383" t="s">
        <v>947</v>
      </c>
      <c r="C189" s="375"/>
      <c r="D189" s="375"/>
      <c r="E189" s="378"/>
      <c r="F189" s="377"/>
      <c r="G189" s="377"/>
      <c r="H189" s="377"/>
      <c r="I189" s="377"/>
      <c r="J189" s="378"/>
      <c r="K189" s="378"/>
      <c r="L189" s="377"/>
      <c r="M189" s="530"/>
      <c r="N189" s="378"/>
      <c r="O189" s="378"/>
      <c r="P189" s="375"/>
      <c r="Q189" s="375"/>
      <c r="R189" s="375"/>
      <c r="S189" s="378"/>
      <c r="T189" s="369"/>
    </row>
    <row r="190" spans="1:20" hidden="1" x14ac:dyDescent="0.25">
      <c r="A190" s="395"/>
      <c r="B190" s="383" t="s">
        <v>951</v>
      </c>
      <c r="C190" s="375"/>
      <c r="D190" s="375"/>
      <c r="E190" s="378"/>
      <c r="F190" s="377"/>
      <c r="G190" s="377"/>
      <c r="H190" s="377"/>
      <c r="I190" s="377"/>
      <c r="J190" s="378"/>
      <c r="K190" s="378"/>
      <c r="L190" s="377"/>
      <c r="M190" s="530"/>
      <c r="N190" s="378"/>
      <c r="O190" s="378"/>
      <c r="P190" s="375"/>
      <c r="Q190" s="375"/>
      <c r="R190" s="375"/>
      <c r="S190" s="378"/>
      <c r="T190" s="369"/>
    </row>
    <row r="191" spans="1:20" hidden="1" x14ac:dyDescent="0.25">
      <c r="A191" s="395"/>
      <c r="B191" s="383" t="s">
        <v>949</v>
      </c>
      <c r="C191" s="375"/>
      <c r="D191" s="375"/>
      <c r="E191" s="378"/>
      <c r="F191" s="377"/>
      <c r="G191" s="377"/>
      <c r="H191" s="377"/>
      <c r="I191" s="377"/>
      <c r="J191" s="378"/>
      <c r="K191" s="378"/>
      <c r="L191" s="377"/>
      <c r="M191" s="530"/>
      <c r="N191" s="378"/>
      <c r="O191" s="378"/>
      <c r="P191" s="375"/>
      <c r="Q191" s="375"/>
      <c r="R191" s="375"/>
      <c r="S191" s="378"/>
      <c r="T191" s="369"/>
    </row>
    <row r="192" spans="1:20" hidden="1" x14ac:dyDescent="0.25">
      <c r="A192" s="395"/>
      <c r="B192" s="383" t="s">
        <v>943</v>
      </c>
      <c r="C192" s="375"/>
      <c r="D192" s="375"/>
      <c r="E192" s="378"/>
      <c r="F192" s="377"/>
      <c r="G192" s="377"/>
      <c r="H192" s="377"/>
      <c r="I192" s="377"/>
      <c r="J192" s="378"/>
      <c r="K192" s="378"/>
      <c r="L192" s="377"/>
      <c r="M192" s="530"/>
      <c r="N192" s="378"/>
      <c r="O192" s="378"/>
      <c r="P192" s="375"/>
      <c r="Q192" s="375"/>
      <c r="R192" s="375"/>
      <c r="S192" s="378"/>
      <c r="T192" s="369"/>
    </row>
    <row r="193" spans="1:20" hidden="1" x14ac:dyDescent="0.25">
      <c r="A193" s="395"/>
      <c r="B193" s="383" t="s">
        <v>944</v>
      </c>
      <c r="C193" s="375"/>
      <c r="D193" s="375"/>
      <c r="E193" s="378"/>
      <c r="F193" s="377"/>
      <c r="G193" s="377"/>
      <c r="H193" s="377"/>
      <c r="I193" s="377"/>
      <c r="J193" s="378"/>
      <c r="K193" s="378"/>
      <c r="L193" s="377"/>
      <c r="M193" s="530"/>
      <c r="N193" s="378"/>
      <c r="O193" s="378"/>
      <c r="P193" s="375"/>
      <c r="Q193" s="375"/>
      <c r="R193" s="375"/>
      <c r="S193" s="378"/>
      <c r="T193" s="369"/>
    </row>
    <row r="194" spans="1:20" hidden="1" x14ac:dyDescent="0.25">
      <c r="A194" s="395"/>
      <c r="B194" s="383" t="s">
        <v>950</v>
      </c>
      <c r="C194" s="375"/>
      <c r="D194" s="375"/>
      <c r="E194" s="378"/>
      <c r="F194" s="377"/>
      <c r="G194" s="377"/>
      <c r="H194" s="377"/>
      <c r="I194" s="377"/>
      <c r="J194" s="378"/>
      <c r="K194" s="378"/>
      <c r="L194" s="377"/>
      <c r="M194" s="530"/>
      <c r="N194" s="378"/>
      <c r="O194" s="378"/>
      <c r="P194" s="375"/>
      <c r="Q194" s="375"/>
      <c r="R194" s="375"/>
      <c r="S194" s="378"/>
      <c r="T194" s="369"/>
    </row>
    <row r="195" spans="1:20" s="390" customFormat="1" ht="33" hidden="1" x14ac:dyDescent="0.25">
      <c r="A195" s="366">
        <v>2</v>
      </c>
      <c r="B195" s="387" t="s">
        <v>911</v>
      </c>
      <c r="C195" s="374">
        <f t="shared" ref="C195:S195" si="58">+C196+C198</f>
        <v>1944.8</v>
      </c>
      <c r="D195" s="374">
        <f t="shared" si="58"/>
        <v>1768</v>
      </c>
      <c r="E195" s="374">
        <f t="shared" si="58"/>
        <v>0</v>
      </c>
      <c r="F195" s="374">
        <f t="shared" si="58"/>
        <v>1768</v>
      </c>
      <c r="G195" s="374">
        <f t="shared" si="58"/>
        <v>176.8</v>
      </c>
      <c r="H195" s="374">
        <f t="shared" si="58"/>
        <v>0</v>
      </c>
      <c r="I195" s="374">
        <f t="shared" si="58"/>
        <v>176.8</v>
      </c>
      <c r="J195" s="374">
        <f t="shared" si="58"/>
        <v>486.2</v>
      </c>
      <c r="K195" s="374">
        <f t="shared" si="58"/>
        <v>442</v>
      </c>
      <c r="L195" s="374">
        <f t="shared" si="58"/>
        <v>0</v>
      </c>
      <c r="M195" s="532">
        <f t="shared" si="58"/>
        <v>442</v>
      </c>
      <c r="N195" s="374">
        <f t="shared" si="58"/>
        <v>44.2</v>
      </c>
      <c r="O195" s="374"/>
      <c r="P195" s="374">
        <f t="shared" si="58"/>
        <v>0</v>
      </c>
      <c r="Q195" s="374"/>
      <c r="R195" s="374"/>
      <c r="S195" s="374">
        <f t="shared" si="58"/>
        <v>44.2</v>
      </c>
      <c r="T195" s="482"/>
    </row>
    <row r="196" spans="1:20" hidden="1" x14ac:dyDescent="0.25">
      <c r="A196" s="367" t="s">
        <v>848</v>
      </c>
      <c r="B196" s="387" t="s">
        <v>857</v>
      </c>
      <c r="C196" s="374">
        <f t="shared" ref="C196:S196" si="59">+C197</f>
        <v>1944.8</v>
      </c>
      <c r="D196" s="374">
        <f t="shared" si="59"/>
        <v>1768</v>
      </c>
      <c r="E196" s="374">
        <f t="shared" si="59"/>
        <v>0</v>
      </c>
      <c r="F196" s="374">
        <f t="shared" si="59"/>
        <v>1768</v>
      </c>
      <c r="G196" s="374">
        <f t="shared" si="59"/>
        <v>176.8</v>
      </c>
      <c r="H196" s="374">
        <f t="shared" si="59"/>
        <v>0</v>
      </c>
      <c r="I196" s="374">
        <f t="shared" si="59"/>
        <v>176.8</v>
      </c>
      <c r="J196" s="374">
        <f t="shared" si="59"/>
        <v>486.2</v>
      </c>
      <c r="K196" s="374">
        <f t="shared" si="59"/>
        <v>442</v>
      </c>
      <c r="L196" s="374">
        <f t="shared" si="59"/>
        <v>0</v>
      </c>
      <c r="M196" s="532">
        <f t="shared" si="59"/>
        <v>442</v>
      </c>
      <c r="N196" s="374">
        <f t="shared" si="59"/>
        <v>44.2</v>
      </c>
      <c r="O196" s="374"/>
      <c r="P196" s="374">
        <f t="shared" si="59"/>
        <v>0</v>
      </c>
      <c r="Q196" s="374"/>
      <c r="R196" s="374"/>
      <c r="S196" s="374">
        <f t="shared" si="59"/>
        <v>44.2</v>
      </c>
      <c r="T196" s="369"/>
    </row>
    <row r="197" spans="1:20" hidden="1" x14ac:dyDescent="0.25">
      <c r="A197" s="395"/>
      <c r="B197" s="383" t="s">
        <v>904</v>
      </c>
      <c r="C197" s="375">
        <v>1944.8</v>
      </c>
      <c r="D197" s="375">
        <v>1768</v>
      </c>
      <c r="E197" s="378"/>
      <c r="F197" s="377">
        <v>1768</v>
      </c>
      <c r="G197" s="377">
        <v>176.8</v>
      </c>
      <c r="H197" s="377">
        <v>0</v>
      </c>
      <c r="I197" s="377">
        <v>176.8</v>
      </c>
      <c r="J197" s="378">
        <v>486.2</v>
      </c>
      <c r="K197" s="378">
        <v>442</v>
      </c>
      <c r="L197" s="377"/>
      <c r="M197" s="530">
        <v>442</v>
      </c>
      <c r="N197" s="378">
        <v>44.2</v>
      </c>
      <c r="O197" s="378"/>
      <c r="P197" s="375">
        <v>0</v>
      </c>
      <c r="Q197" s="375"/>
      <c r="R197" s="375"/>
      <c r="S197" s="378">
        <v>44.2</v>
      </c>
      <c r="T197" s="369"/>
    </row>
    <row r="198" spans="1:20" s="390" customFormat="1" hidden="1" x14ac:dyDescent="0.25">
      <c r="A198" s="367" t="s">
        <v>848</v>
      </c>
      <c r="B198" s="387" t="s">
        <v>853</v>
      </c>
      <c r="C198" s="374"/>
      <c r="D198" s="374"/>
      <c r="E198" s="368"/>
      <c r="F198" s="376"/>
      <c r="G198" s="376"/>
      <c r="H198" s="376"/>
      <c r="I198" s="376"/>
      <c r="J198" s="368"/>
      <c r="K198" s="368"/>
      <c r="L198" s="376"/>
      <c r="M198" s="529"/>
      <c r="N198" s="368"/>
      <c r="O198" s="368"/>
      <c r="P198" s="374"/>
      <c r="Q198" s="374"/>
      <c r="R198" s="374"/>
      <c r="S198" s="368"/>
      <c r="T198" s="482"/>
    </row>
    <row r="199" spans="1:20" hidden="1" x14ac:dyDescent="0.25">
      <c r="A199" s="381"/>
      <c r="B199" s="383" t="s">
        <v>945</v>
      </c>
      <c r="C199" s="375"/>
      <c r="D199" s="375"/>
      <c r="E199" s="378"/>
      <c r="F199" s="377"/>
      <c r="G199" s="377"/>
      <c r="H199" s="377"/>
      <c r="I199" s="377"/>
      <c r="J199" s="378"/>
      <c r="K199" s="378"/>
      <c r="L199" s="377"/>
      <c r="M199" s="530"/>
      <c r="N199" s="378"/>
      <c r="O199" s="378"/>
      <c r="P199" s="375"/>
      <c r="Q199" s="375"/>
      <c r="R199" s="375"/>
      <c r="S199" s="378"/>
      <c r="T199" s="369"/>
    </row>
    <row r="200" spans="1:20" hidden="1" x14ac:dyDescent="0.25">
      <c r="A200" s="381"/>
      <c r="B200" s="383" t="s">
        <v>946</v>
      </c>
      <c r="C200" s="375"/>
      <c r="D200" s="375"/>
      <c r="E200" s="378"/>
      <c r="F200" s="377"/>
      <c r="G200" s="377"/>
      <c r="H200" s="377"/>
      <c r="I200" s="377"/>
      <c r="J200" s="378"/>
      <c r="K200" s="378"/>
      <c r="L200" s="377"/>
      <c r="M200" s="530"/>
      <c r="N200" s="378"/>
      <c r="O200" s="378"/>
      <c r="P200" s="375"/>
      <c r="Q200" s="375"/>
      <c r="R200" s="375"/>
      <c r="S200" s="378"/>
      <c r="T200" s="369"/>
    </row>
    <row r="201" spans="1:20" hidden="1" x14ac:dyDescent="0.25">
      <c r="A201" s="395"/>
      <c r="B201" s="383" t="s">
        <v>947</v>
      </c>
      <c r="C201" s="375"/>
      <c r="D201" s="375"/>
      <c r="E201" s="378"/>
      <c r="F201" s="377"/>
      <c r="G201" s="377"/>
      <c r="H201" s="377"/>
      <c r="I201" s="377"/>
      <c r="J201" s="378"/>
      <c r="K201" s="378"/>
      <c r="L201" s="377"/>
      <c r="M201" s="530"/>
      <c r="N201" s="378"/>
      <c r="O201" s="378"/>
      <c r="P201" s="375"/>
      <c r="Q201" s="375"/>
      <c r="R201" s="375"/>
      <c r="S201" s="378"/>
      <c r="T201" s="369"/>
    </row>
    <row r="202" spans="1:20" hidden="1" x14ac:dyDescent="0.25">
      <c r="A202" s="395"/>
      <c r="B202" s="383" t="s">
        <v>951</v>
      </c>
      <c r="C202" s="375"/>
      <c r="D202" s="375"/>
      <c r="E202" s="378"/>
      <c r="F202" s="377"/>
      <c r="G202" s="377"/>
      <c r="H202" s="377"/>
      <c r="I202" s="377"/>
      <c r="J202" s="378"/>
      <c r="K202" s="378"/>
      <c r="L202" s="377"/>
      <c r="M202" s="530"/>
      <c r="N202" s="378"/>
      <c r="O202" s="378"/>
      <c r="P202" s="375"/>
      <c r="Q202" s="375"/>
      <c r="R202" s="375"/>
      <c r="S202" s="378"/>
      <c r="T202" s="369"/>
    </row>
    <row r="203" spans="1:20" hidden="1" x14ac:dyDescent="0.25">
      <c r="A203" s="395"/>
      <c r="B203" s="383" t="s">
        <v>949</v>
      </c>
      <c r="C203" s="375"/>
      <c r="D203" s="375"/>
      <c r="E203" s="378"/>
      <c r="F203" s="377"/>
      <c r="G203" s="377"/>
      <c r="H203" s="377"/>
      <c r="I203" s="377"/>
      <c r="J203" s="378"/>
      <c r="K203" s="378"/>
      <c r="L203" s="377"/>
      <c r="M203" s="530"/>
      <c r="N203" s="378"/>
      <c r="O203" s="378"/>
      <c r="P203" s="375"/>
      <c r="Q203" s="375"/>
      <c r="R203" s="375"/>
      <c r="S203" s="378"/>
      <c r="T203" s="369"/>
    </row>
    <row r="204" spans="1:20" hidden="1" x14ac:dyDescent="0.25">
      <c r="A204" s="395"/>
      <c r="B204" s="383" t="s">
        <v>943</v>
      </c>
      <c r="C204" s="375"/>
      <c r="D204" s="375"/>
      <c r="E204" s="378"/>
      <c r="F204" s="377"/>
      <c r="G204" s="377"/>
      <c r="H204" s="377"/>
      <c r="I204" s="377"/>
      <c r="J204" s="378"/>
      <c r="K204" s="378"/>
      <c r="L204" s="377"/>
      <c r="M204" s="530"/>
      <c r="N204" s="378"/>
      <c r="O204" s="378"/>
      <c r="P204" s="375"/>
      <c r="Q204" s="375"/>
      <c r="R204" s="375"/>
      <c r="S204" s="378"/>
      <c r="T204" s="369"/>
    </row>
    <row r="205" spans="1:20" hidden="1" x14ac:dyDescent="0.25">
      <c r="A205" s="395"/>
      <c r="B205" s="383" t="s">
        <v>944</v>
      </c>
      <c r="C205" s="375"/>
      <c r="D205" s="375"/>
      <c r="E205" s="378"/>
      <c r="F205" s="377"/>
      <c r="G205" s="377"/>
      <c r="H205" s="377"/>
      <c r="I205" s="377"/>
      <c r="J205" s="378"/>
      <c r="K205" s="378"/>
      <c r="L205" s="377"/>
      <c r="M205" s="530"/>
      <c r="N205" s="378"/>
      <c r="O205" s="378"/>
      <c r="P205" s="375"/>
      <c r="Q205" s="375"/>
      <c r="R205" s="375"/>
      <c r="S205" s="378"/>
      <c r="T205" s="369"/>
    </row>
    <row r="206" spans="1:20" hidden="1" x14ac:dyDescent="0.25">
      <c r="A206" s="395"/>
      <c r="B206" s="383" t="s">
        <v>950</v>
      </c>
      <c r="C206" s="375"/>
      <c r="D206" s="375"/>
      <c r="E206" s="378"/>
      <c r="F206" s="377"/>
      <c r="G206" s="377"/>
      <c r="H206" s="377"/>
      <c r="I206" s="377"/>
      <c r="J206" s="378"/>
      <c r="K206" s="378"/>
      <c r="L206" s="377"/>
      <c r="M206" s="530"/>
      <c r="N206" s="378"/>
      <c r="O206" s="378"/>
      <c r="P206" s="375"/>
      <c r="Q206" s="375"/>
      <c r="R206" s="375"/>
      <c r="S206" s="378"/>
      <c r="T206" s="369"/>
    </row>
    <row r="207" spans="1:20" ht="57.75" hidden="1" customHeight="1" x14ac:dyDescent="0.25">
      <c r="A207" s="395" t="s">
        <v>661</v>
      </c>
      <c r="B207" s="387" t="s">
        <v>952</v>
      </c>
      <c r="C207" s="374">
        <f t="shared" ref="C207:S207" si="60">+C208+C210</f>
        <v>19256.159999999996</v>
      </c>
      <c r="D207" s="374">
        <f t="shared" si="60"/>
        <v>17505.599999999999</v>
      </c>
      <c r="E207" s="374">
        <f t="shared" si="60"/>
        <v>0</v>
      </c>
      <c r="F207" s="374">
        <f t="shared" si="60"/>
        <v>17505.599999999999</v>
      </c>
      <c r="G207" s="374">
        <f t="shared" si="60"/>
        <v>1750.5600000000002</v>
      </c>
      <c r="H207" s="374">
        <f t="shared" si="60"/>
        <v>0</v>
      </c>
      <c r="I207" s="374">
        <f t="shared" si="60"/>
        <v>1750.5600000000002</v>
      </c>
      <c r="J207" s="374">
        <f t="shared" si="60"/>
        <v>4814.0399999999991</v>
      </c>
      <c r="K207" s="374">
        <f t="shared" si="60"/>
        <v>4376.3999999999996</v>
      </c>
      <c r="L207" s="374">
        <f t="shared" si="60"/>
        <v>0</v>
      </c>
      <c r="M207" s="532">
        <f t="shared" si="60"/>
        <v>4376.3999999999996</v>
      </c>
      <c r="N207" s="374">
        <f t="shared" si="60"/>
        <v>437.64000000000004</v>
      </c>
      <c r="O207" s="374"/>
      <c r="P207" s="374">
        <f t="shared" si="60"/>
        <v>0</v>
      </c>
      <c r="Q207" s="374"/>
      <c r="R207" s="374"/>
      <c r="S207" s="374">
        <f t="shared" si="60"/>
        <v>437.64000000000004</v>
      </c>
      <c r="T207" s="369"/>
    </row>
    <row r="208" spans="1:20" hidden="1" x14ac:dyDescent="0.25">
      <c r="A208" s="367" t="s">
        <v>848</v>
      </c>
      <c r="B208" s="387" t="s">
        <v>857</v>
      </c>
      <c r="C208" s="374">
        <f t="shared" ref="C208:S208" si="61">+C209</f>
        <v>7701.76</v>
      </c>
      <c r="D208" s="374">
        <f t="shared" si="61"/>
        <v>7001.6</v>
      </c>
      <c r="E208" s="374">
        <f t="shared" si="61"/>
        <v>0</v>
      </c>
      <c r="F208" s="374">
        <f t="shared" si="61"/>
        <v>7001.6</v>
      </c>
      <c r="G208" s="374">
        <f t="shared" si="61"/>
        <v>700.16000000000008</v>
      </c>
      <c r="H208" s="374">
        <f t="shared" si="61"/>
        <v>0</v>
      </c>
      <c r="I208" s="374">
        <f t="shared" si="61"/>
        <v>700.16000000000008</v>
      </c>
      <c r="J208" s="374">
        <f t="shared" si="61"/>
        <v>1925.44</v>
      </c>
      <c r="K208" s="374">
        <f t="shared" si="61"/>
        <v>1750.4</v>
      </c>
      <c r="L208" s="374">
        <f t="shared" si="61"/>
        <v>0</v>
      </c>
      <c r="M208" s="532">
        <f t="shared" si="61"/>
        <v>1750.4</v>
      </c>
      <c r="N208" s="374">
        <f t="shared" si="61"/>
        <v>175.04000000000002</v>
      </c>
      <c r="O208" s="374"/>
      <c r="P208" s="374">
        <f t="shared" si="61"/>
        <v>0</v>
      </c>
      <c r="Q208" s="374"/>
      <c r="R208" s="374"/>
      <c r="S208" s="374">
        <f t="shared" si="61"/>
        <v>175.04000000000002</v>
      </c>
      <c r="T208" s="369"/>
    </row>
    <row r="209" spans="1:20" hidden="1" x14ac:dyDescent="0.25">
      <c r="A209" s="395"/>
      <c r="B209" s="383" t="s">
        <v>904</v>
      </c>
      <c r="C209" s="375">
        <v>7701.76</v>
      </c>
      <c r="D209" s="375">
        <v>7001.6</v>
      </c>
      <c r="E209" s="375"/>
      <c r="F209" s="375">
        <v>7001.6</v>
      </c>
      <c r="G209" s="375">
        <v>700.16000000000008</v>
      </c>
      <c r="H209" s="375"/>
      <c r="I209" s="375">
        <v>700.16000000000008</v>
      </c>
      <c r="J209" s="375">
        <v>1925.44</v>
      </c>
      <c r="K209" s="375">
        <v>1750.4</v>
      </c>
      <c r="L209" s="375"/>
      <c r="M209" s="533">
        <v>1750.4</v>
      </c>
      <c r="N209" s="375">
        <v>175.04000000000002</v>
      </c>
      <c r="O209" s="375"/>
      <c r="P209" s="375"/>
      <c r="Q209" s="375"/>
      <c r="R209" s="375"/>
      <c r="S209" s="375">
        <v>175.04000000000002</v>
      </c>
      <c r="T209" s="369"/>
    </row>
    <row r="210" spans="1:20" hidden="1" x14ac:dyDescent="0.25">
      <c r="A210" s="367" t="s">
        <v>848</v>
      </c>
      <c r="B210" s="387" t="s">
        <v>853</v>
      </c>
      <c r="C210" s="376">
        <f t="shared" ref="C210:S210" si="62">+SUM(C211:C218)</f>
        <v>11554.399999999998</v>
      </c>
      <c r="D210" s="376">
        <f t="shared" si="62"/>
        <v>10503.999999999998</v>
      </c>
      <c r="E210" s="376">
        <f t="shared" si="62"/>
        <v>0</v>
      </c>
      <c r="F210" s="376">
        <f t="shared" si="62"/>
        <v>10503.999999999998</v>
      </c>
      <c r="G210" s="376">
        <f t="shared" si="62"/>
        <v>1050.4000000000001</v>
      </c>
      <c r="H210" s="376">
        <f t="shared" si="62"/>
        <v>0</v>
      </c>
      <c r="I210" s="376">
        <f t="shared" si="62"/>
        <v>1050.4000000000001</v>
      </c>
      <c r="J210" s="376">
        <f t="shared" si="62"/>
        <v>2888.5999999999995</v>
      </c>
      <c r="K210" s="376">
        <f t="shared" si="62"/>
        <v>2625.9999999999995</v>
      </c>
      <c r="L210" s="376">
        <f t="shared" si="62"/>
        <v>0</v>
      </c>
      <c r="M210" s="534">
        <f t="shared" si="62"/>
        <v>2625.9999999999995</v>
      </c>
      <c r="N210" s="376">
        <f t="shared" si="62"/>
        <v>262.60000000000002</v>
      </c>
      <c r="O210" s="376"/>
      <c r="P210" s="376">
        <f t="shared" si="62"/>
        <v>0</v>
      </c>
      <c r="Q210" s="376"/>
      <c r="R210" s="376"/>
      <c r="S210" s="376">
        <f t="shared" si="62"/>
        <v>262.60000000000002</v>
      </c>
      <c r="T210" s="369"/>
    </row>
    <row r="211" spans="1:20" hidden="1" x14ac:dyDescent="0.25">
      <c r="A211" s="381"/>
      <c r="B211" s="383" t="s">
        <v>945</v>
      </c>
      <c r="C211" s="375">
        <v>1610.1449275362315</v>
      </c>
      <c r="D211" s="375">
        <v>1463.7681159420288</v>
      </c>
      <c r="E211" s="378"/>
      <c r="F211" s="377">
        <v>1463.7681159420288</v>
      </c>
      <c r="G211" s="377">
        <v>146.37681159420288</v>
      </c>
      <c r="H211" s="377"/>
      <c r="I211" s="377">
        <v>146.37681159420288</v>
      </c>
      <c r="J211" s="378">
        <v>402.53623188405788</v>
      </c>
      <c r="K211" s="378">
        <v>365.94202898550719</v>
      </c>
      <c r="L211" s="377"/>
      <c r="M211" s="530">
        <v>365.94202898550719</v>
      </c>
      <c r="N211" s="378">
        <v>36.594202898550719</v>
      </c>
      <c r="O211" s="378"/>
      <c r="P211" s="375"/>
      <c r="Q211" s="375"/>
      <c r="R211" s="375"/>
      <c r="S211" s="378">
        <v>36.594202898550719</v>
      </c>
      <c r="T211" s="369"/>
    </row>
    <row r="212" spans="1:20" hidden="1" x14ac:dyDescent="0.25">
      <c r="A212" s="381"/>
      <c r="B212" s="383" t="s">
        <v>946</v>
      </c>
      <c r="C212" s="375">
        <v>1352.5217391304348</v>
      </c>
      <c r="D212" s="375">
        <v>1229.5652173913043</v>
      </c>
      <c r="E212" s="378"/>
      <c r="F212" s="377">
        <v>1229.5652173913043</v>
      </c>
      <c r="G212" s="377">
        <v>122.95652173913044</v>
      </c>
      <c r="H212" s="377"/>
      <c r="I212" s="377">
        <v>122.95652173913044</v>
      </c>
      <c r="J212" s="378">
        <v>338.13043478260869</v>
      </c>
      <c r="K212" s="378">
        <v>307.39130434782606</v>
      </c>
      <c r="L212" s="377"/>
      <c r="M212" s="530">
        <v>307.39130434782606</v>
      </c>
      <c r="N212" s="378">
        <v>30.739130434782609</v>
      </c>
      <c r="O212" s="378"/>
      <c r="P212" s="375"/>
      <c r="Q212" s="375"/>
      <c r="R212" s="375"/>
      <c r="S212" s="378">
        <v>30.739130434782609</v>
      </c>
      <c r="T212" s="369"/>
    </row>
    <row r="213" spans="1:20" hidden="1" x14ac:dyDescent="0.25">
      <c r="A213" s="395"/>
      <c r="B213" s="383" t="s">
        <v>947</v>
      </c>
      <c r="C213" s="375">
        <v>1416.927536231884</v>
      </c>
      <c r="D213" s="375">
        <v>1288.1159420289855</v>
      </c>
      <c r="E213" s="378"/>
      <c r="F213" s="377">
        <v>1288.1159420289855</v>
      </c>
      <c r="G213" s="377">
        <v>128.81159420289856</v>
      </c>
      <c r="H213" s="377"/>
      <c r="I213" s="377">
        <v>128.81159420289856</v>
      </c>
      <c r="J213" s="378">
        <v>354.231884057971</v>
      </c>
      <c r="K213" s="378">
        <v>322.02898550724638</v>
      </c>
      <c r="L213" s="377"/>
      <c r="M213" s="530">
        <v>322.02898550724638</v>
      </c>
      <c r="N213" s="378">
        <v>32.20289855072464</v>
      </c>
      <c r="O213" s="378"/>
      <c r="P213" s="375"/>
      <c r="Q213" s="375"/>
      <c r="R213" s="375"/>
      <c r="S213" s="378">
        <v>32.20289855072464</v>
      </c>
      <c r="T213" s="369"/>
    </row>
    <row r="214" spans="1:20" hidden="1" x14ac:dyDescent="0.25">
      <c r="A214" s="395"/>
      <c r="B214" s="383" t="s">
        <v>951</v>
      </c>
      <c r="C214" s="375">
        <v>1223.710144927536</v>
      </c>
      <c r="D214" s="375">
        <v>1112.4637681159418</v>
      </c>
      <c r="E214" s="378"/>
      <c r="F214" s="377">
        <v>1112.4637681159418</v>
      </c>
      <c r="G214" s="377">
        <v>111.24637681159419</v>
      </c>
      <c r="H214" s="377"/>
      <c r="I214" s="377">
        <v>111.24637681159419</v>
      </c>
      <c r="J214" s="378">
        <v>305.92753623188401</v>
      </c>
      <c r="K214" s="378">
        <v>278.11594202898544</v>
      </c>
      <c r="L214" s="377"/>
      <c r="M214" s="530">
        <v>278.11594202898544</v>
      </c>
      <c r="N214" s="378">
        <v>27.811594202898547</v>
      </c>
      <c r="O214" s="378"/>
      <c r="P214" s="375"/>
      <c r="Q214" s="375"/>
      <c r="R214" s="375"/>
      <c r="S214" s="378">
        <v>27.811594202898547</v>
      </c>
      <c r="T214" s="369"/>
    </row>
    <row r="215" spans="1:20" hidden="1" x14ac:dyDescent="0.25">
      <c r="A215" s="395"/>
      <c r="B215" s="383" t="s">
        <v>949</v>
      </c>
      <c r="C215" s="474">
        <v>1416.927536231884</v>
      </c>
      <c r="D215" s="474">
        <v>1288.1159420289855</v>
      </c>
      <c r="E215" s="474"/>
      <c r="F215" s="474">
        <v>1288.1159420289855</v>
      </c>
      <c r="G215" s="474">
        <v>128.81159420289856</v>
      </c>
      <c r="H215" s="473"/>
      <c r="I215" s="474">
        <v>128.81159420289856</v>
      </c>
      <c r="J215" s="474">
        <v>354.231884057971</v>
      </c>
      <c r="K215" s="474">
        <v>322.02898550724638</v>
      </c>
      <c r="L215" s="474"/>
      <c r="M215" s="535">
        <v>322.02898550724638</v>
      </c>
      <c r="N215" s="475">
        <v>32.20289855072464</v>
      </c>
      <c r="O215" s="475"/>
      <c r="P215" s="476"/>
      <c r="Q215" s="476"/>
      <c r="R215" s="476"/>
      <c r="S215" s="475">
        <v>32.20289855072464</v>
      </c>
      <c r="T215" s="369"/>
    </row>
    <row r="216" spans="1:20" hidden="1" x14ac:dyDescent="0.25">
      <c r="A216" s="395"/>
      <c r="B216" s="383" t="s">
        <v>943</v>
      </c>
      <c r="C216" s="474">
        <v>1687.4318840579708</v>
      </c>
      <c r="D216" s="474">
        <v>1534.0289855072463</v>
      </c>
      <c r="E216" s="474"/>
      <c r="F216" s="474">
        <v>1534.0289855072463</v>
      </c>
      <c r="G216" s="474">
        <v>153.40289855072464</v>
      </c>
      <c r="H216" s="473"/>
      <c r="I216" s="474">
        <v>153.40289855072464</v>
      </c>
      <c r="J216" s="474">
        <v>421.8579710144927</v>
      </c>
      <c r="K216" s="474">
        <v>383.50724637681157</v>
      </c>
      <c r="L216" s="474"/>
      <c r="M216" s="535">
        <v>383.50724637681157</v>
      </c>
      <c r="N216" s="475">
        <v>38.350724637681161</v>
      </c>
      <c r="O216" s="475"/>
      <c r="P216" s="476"/>
      <c r="Q216" s="476"/>
      <c r="R216" s="476"/>
      <c r="S216" s="475">
        <v>38.350724637681161</v>
      </c>
      <c r="T216" s="369"/>
    </row>
    <row r="217" spans="1:20" hidden="1" x14ac:dyDescent="0.25">
      <c r="A217" s="395"/>
      <c r="B217" s="383" t="s">
        <v>944</v>
      </c>
      <c r="C217" s="378">
        <v>1687.4318840579708</v>
      </c>
      <c r="D217" s="378">
        <v>1534.0289855072463</v>
      </c>
      <c r="E217" s="378"/>
      <c r="F217" s="378">
        <v>1534.0289855072463</v>
      </c>
      <c r="G217" s="378">
        <v>153.40289855072464</v>
      </c>
      <c r="H217" s="378"/>
      <c r="I217" s="378">
        <v>153.40289855072464</v>
      </c>
      <c r="J217" s="378">
        <v>421.8579710144927</v>
      </c>
      <c r="K217" s="377">
        <v>383.50724637681157</v>
      </c>
      <c r="L217" s="376"/>
      <c r="M217" s="529">
        <v>383.50724637681157</v>
      </c>
      <c r="N217" s="368">
        <v>38.350724637681161</v>
      </c>
      <c r="O217" s="368"/>
      <c r="P217" s="368"/>
      <c r="Q217" s="368"/>
      <c r="R217" s="368"/>
      <c r="S217" s="378">
        <v>38.350724637681161</v>
      </c>
      <c r="T217" s="369"/>
    </row>
    <row r="218" spans="1:20" s="365" customFormat="1" hidden="1" x14ac:dyDescent="0.25">
      <c r="A218" s="395"/>
      <c r="B218" s="383" t="s">
        <v>950</v>
      </c>
      <c r="C218" s="477">
        <v>1159.3043478260868</v>
      </c>
      <c r="D218" s="477">
        <v>1053.9130434782608</v>
      </c>
      <c r="E218" s="477"/>
      <c r="F218" s="477">
        <v>1053.9130434782608</v>
      </c>
      <c r="G218" s="477">
        <v>105.39130434782608</v>
      </c>
      <c r="H218" s="477"/>
      <c r="I218" s="477">
        <v>105.39130434782608</v>
      </c>
      <c r="J218" s="477">
        <v>289.82608695652169</v>
      </c>
      <c r="K218" s="477">
        <v>263.47826086956519</v>
      </c>
      <c r="L218" s="477"/>
      <c r="M218" s="536">
        <v>263.47826086956519</v>
      </c>
      <c r="N218" s="477">
        <v>26.34782608695652</v>
      </c>
      <c r="O218" s="477"/>
      <c r="P218" s="477"/>
      <c r="Q218" s="477"/>
      <c r="R218" s="477"/>
      <c r="S218" s="477">
        <v>26.34782608695652</v>
      </c>
      <c r="T218" s="363"/>
    </row>
    <row r="219" spans="1:20" hidden="1" x14ac:dyDescent="0.25"/>
  </sheetData>
  <mergeCells count="29">
    <mergeCell ref="L8:L9"/>
    <mergeCell ref="M8:M9"/>
    <mergeCell ref="N8:N9"/>
    <mergeCell ref="F8:F9"/>
    <mergeCell ref="G8:G9"/>
    <mergeCell ref="H8:H9"/>
    <mergeCell ref="I8:I9"/>
    <mergeCell ref="K8:K9"/>
    <mergeCell ref="A1:T1"/>
    <mergeCell ref="A2:T2"/>
    <mergeCell ref="A3:T3"/>
    <mergeCell ref="B4:T4"/>
    <mergeCell ref="C5:T5"/>
    <mergeCell ref="A6:A9"/>
    <mergeCell ref="B6:B9"/>
    <mergeCell ref="C6:I6"/>
    <mergeCell ref="J6:S6"/>
    <mergeCell ref="T6:T9"/>
    <mergeCell ref="C7:C9"/>
    <mergeCell ref="D7:F7"/>
    <mergeCell ref="O8:P8"/>
    <mergeCell ref="R8:S8"/>
    <mergeCell ref="Q8:Q9"/>
    <mergeCell ref="G7:I7"/>
    <mergeCell ref="J7:J9"/>
    <mergeCell ref="K7:M7"/>
    <mergeCell ref="N7:S7"/>
    <mergeCell ref="D8:D9"/>
    <mergeCell ref="E8:E9"/>
  </mergeCells>
  <conditionalFormatting sqref="B16">
    <cfRule type="duplicateValues" dxfId="38" priority="5"/>
  </conditionalFormatting>
  <conditionalFormatting sqref="B13">
    <cfRule type="duplicateValues" dxfId="37" priority="88"/>
  </conditionalFormatting>
  <pageMargins left="0.24" right="0.16" top="0.27" bottom="0.22" header="0.2"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06D2-1C96-4497-B671-B7602F287287}">
  <dimension ref="A1:BG42"/>
  <sheetViews>
    <sheetView topLeftCell="A28" workbookViewId="0">
      <selection activeCell="B9" sqref="B9"/>
    </sheetView>
  </sheetViews>
  <sheetFormatPr defaultRowHeight="19.5" x14ac:dyDescent="0.25"/>
  <cols>
    <col min="1" max="1" width="6.125" style="355" customWidth="1"/>
    <col min="2" max="2" width="33.25" style="356" customWidth="1"/>
    <col min="3" max="3" width="7.5" style="356" hidden="1" customWidth="1"/>
    <col min="4" max="4" width="17.5" style="400" hidden="1" customWidth="1"/>
    <col min="5" max="5" width="12.5" style="400" hidden="1" customWidth="1"/>
    <col min="6" max="8" width="17.375" style="400" hidden="1" customWidth="1"/>
    <col min="9" max="10" width="24.875" style="400" hidden="1" customWidth="1"/>
    <col min="11" max="11" width="18.625" style="400" hidden="1" customWidth="1"/>
    <col min="12" max="12" width="17.25" style="400" hidden="1" customWidth="1"/>
    <col min="13" max="14" width="14.5" style="400" hidden="1" customWidth="1"/>
    <col min="15" max="16" width="14.75" style="400" hidden="1" customWidth="1"/>
    <col min="17" max="18" width="14.875" style="400" hidden="1" customWidth="1"/>
    <col min="19" max="22" width="15.5" style="400" hidden="1" customWidth="1"/>
    <col min="23" max="23" width="16.625" style="400" hidden="1" customWidth="1"/>
    <col min="24" max="24" width="15" style="400" hidden="1" customWidth="1"/>
    <col min="25" max="25" width="14.125" style="400" hidden="1" customWidth="1"/>
    <col min="26" max="26" width="12.75" style="401" hidden="1" customWidth="1"/>
    <col min="27" max="28" width="14.375" style="401" hidden="1" customWidth="1"/>
    <col min="29" max="29" width="13.25" style="401" hidden="1" customWidth="1"/>
    <col min="30" max="31" width="14.375" style="401" hidden="1" customWidth="1"/>
    <col min="32" max="32" width="13.875" style="401" hidden="1" customWidth="1"/>
    <col min="33" max="33" width="18" style="401" hidden="1" customWidth="1"/>
    <col min="34" max="34" width="16.625" style="401" hidden="1" customWidth="1"/>
    <col min="35" max="35" width="29.5" style="401" hidden="1" customWidth="1"/>
    <col min="36" max="36" width="28.875" style="401" hidden="1" customWidth="1"/>
    <col min="37" max="38" width="18.75" style="401" hidden="1" customWidth="1"/>
    <col min="39" max="39" width="7.125" style="401" hidden="1" customWidth="1"/>
    <col min="40" max="40" width="13.25" style="401" hidden="1" customWidth="1"/>
    <col min="41" max="41" width="10.5" style="401" hidden="1" customWidth="1"/>
    <col min="42" max="42" width="12.25" style="401" hidden="1" customWidth="1"/>
    <col min="43" max="44" width="12.375" style="401" hidden="1" customWidth="1"/>
    <col min="45" max="45" width="18.875" style="401" hidden="1" customWidth="1"/>
    <col min="46" max="46" width="12.875" style="401" hidden="1" customWidth="1"/>
    <col min="47" max="47" width="9.375" style="401" customWidth="1"/>
    <col min="48" max="48" width="9.5" style="401" customWidth="1"/>
    <col min="49" max="49" width="10.25" style="401" customWidth="1"/>
    <col min="50" max="51" width="8.5" style="401" customWidth="1"/>
    <col min="52" max="52" width="7.75" style="401" customWidth="1"/>
    <col min="53" max="55" width="7.625" style="401" customWidth="1"/>
    <col min="56" max="56" width="7.5" style="401" customWidth="1"/>
    <col min="57" max="57" width="8.875" style="402" customWidth="1"/>
    <col min="58" max="58" width="8.875" style="403" hidden="1" customWidth="1"/>
    <col min="59" max="59" width="10.75" style="355" customWidth="1"/>
    <col min="60" max="252" width="9" style="355"/>
    <col min="253" max="253" width="11.625" style="355" customWidth="1"/>
    <col min="254" max="254" width="70.125" style="355" customWidth="1"/>
    <col min="255" max="287" width="0" style="355" hidden="1" customWidth="1"/>
    <col min="288" max="288" width="28.875" style="355" customWidth="1"/>
    <col min="289" max="291" width="0" style="355" hidden="1" customWidth="1"/>
    <col min="292" max="292" width="17.5" style="355" customWidth="1"/>
    <col min="293" max="294" width="0" style="355" hidden="1" customWidth="1"/>
    <col min="295" max="295" width="17.25" style="355" customWidth="1"/>
    <col min="296" max="298" width="16.875" style="355" customWidth="1"/>
    <col min="299" max="313" width="15.875" style="355" customWidth="1"/>
    <col min="314" max="314" width="42.875" style="355" customWidth="1"/>
    <col min="315" max="315" width="10.75" style="355" bestFit="1" customWidth="1"/>
    <col min="316" max="508" width="9" style="355"/>
    <col min="509" max="509" width="11.625" style="355" customWidth="1"/>
    <col min="510" max="510" width="70.125" style="355" customWidth="1"/>
    <col min="511" max="543" width="0" style="355" hidden="1" customWidth="1"/>
    <col min="544" max="544" width="28.875" style="355" customWidth="1"/>
    <col min="545" max="547" width="0" style="355" hidden="1" customWidth="1"/>
    <col min="548" max="548" width="17.5" style="355" customWidth="1"/>
    <col min="549" max="550" width="0" style="355" hidden="1" customWidth="1"/>
    <col min="551" max="551" width="17.25" style="355" customWidth="1"/>
    <col min="552" max="554" width="16.875" style="355" customWidth="1"/>
    <col min="555" max="569" width="15.875" style="355" customWidth="1"/>
    <col min="570" max="570" width="42.875" style="355" customWidth="1"/>
    <col min="571" max="571" width="10.75" style="355" bestFit="1" customWidth="1"/>
    <col min="572" max="764" width="9" style="355"/>
    <col min="765" max="765" width="11.625" style="355" customWidth="1"/>
    <col min="766" max="766" width="70.125" style="355" customWidth="1"/>
    <col min="767" max="799" width="0" style="355" hidden="1" customWidth="1"/>
    <col min="800" max="800" width="28.875" style="355" customWidth="1"/>
    <col min="801" max="803" width="0" style="355" hidden="1" customWidth="1"/>
    <col min="804" max="804" width="17.5" style="355" customWidth="1"/>
    <col min="805" max="806" width="0" style="355" hidden="1" customWidth="1"/>
    <col min="807" max="807" width="17.25" style="355" customWidth="1"/>
    <col min="808" max="810" width="16.875" style="355" customWidth="1"/>
    <col min="811" max="825" width="15.875" style="355" customWidth="1"/>
    <col min="826" max="826" width="42.875" style="355" customWidth="1"/>
    <col min="827" max="827" width="10.75" style="355" bestFit="1" customWidth="1"/>
    <col min="828" max="1020" width="9" style="355"/>
    <col min="1021" max="1021" width="11.625" style="355" customWidth="1"/>
    <col min="1022" max="1022" width="70.125" style="355" customWidth="1"/>
    <col min="1023" max="1055" width="0" style="355" hidden="1" customWidth="1"/>
    <col min="1056" max="1056" width="28.875" style="355" customWidth="1"/>
    <col min="1057" max="1059" width="0" style="355" hidden="1" customWidth="1"/>
    <col min="1060" max="1060" width="17.5" style="355" customWidth="1"/>
    <col min="1061" max="1062" width="0" style="355" hidden="1" customWidth="1"/>
    <col min="1063" max="1063" width="17.25" style="355" customWidth="1"/>
    <col min="1064" max="1066" width="16.875" style="355" customWidth="1"/>
    <col min="1067" max="1081" width="15.875" style="355" customWidth="1"/>
    <col min="1082" max="1082" width="42.875" style="355" customWidth="1"/>
    <col min="1083" max="1083" width="10.75" style="355" bestFit="1" customWidth="1"/>
    <col min="1084" max="1276" width="9" style="355"/>
    <col min="1277" max="1277" width="11.625" style="355" customWidth="1"/>
    <col min="1278" max="1278" width="70.125" style="355" customWidth="1"/>
    <col min="1279" max="1311" width="0" style="355" hidden="1" customWidth="1"/>
    <col min="1312" max="1312" width="28.875" style="355" customWidth="1"/>
    <col min="1313" max="1315" width="0" style="355" hidden="1" customWidth="1"/>
    <col min="1316" max="1316" width="17.5" style="355" customWidth="1"/>
    <col min="1317" max="1318" width="0" style="355" hidden="1" customWidth="1"/>
    <col min="1319" max="1319" width="17.25" style="355" customWidth="1"/>
    <col min="1320" max="1322" width="16.875" style="355" customWidth="1"/>
    <col min="1323" max="1337" width="15.875" style="355" customWidth="1"/>
    <col min="1338" max="1338" width="42.875" style="355" customWidth="1"/>
    <col min="1339" max="1339" width="10.75" style="355" bestFit="1" customWidth="1"/>
    <col min="1340" max="1532" width="9" style="355"/>
    <col min="1533" max="1533" width="11.625" style="355" customWidth="1"/>
    <col min="1534" max="1534" width="70.125" style="355" customWidth="1"/>
    <col min="1535" max="1567" width="0" style="355" hidden="1" customWidth="1"/>
    <col min="1568" max="1568" width="28.875" style="355" customWidth="1"/>
    <col min="1569" max="1571" width="0" style="355" hidden="1" customWidth="1"/>
    <col min="1572" max="1572" width="17.5" style="355" customWidth="1"/>
    <col min="1573" max="1574" width="0" style="355" hidden="1" customWidth="1"/>
    <col min="1575" max="1575" width="17.25" style="355" customWidth="1"/>
    <col min="1576" max="1578" width="16.875" style="355" customWidth="1"/>
    <col min="1579" max="1593" width="15.875" style="355" customWidth="1"/>
    <col min="1594" max="1594" width="42.875" style="355" customWidth="1"/>
    <col min="1595" max="1595" width="10.75" style="355" bestFit="1" customWidth="1"/>
    <col min="1596" max="1788" width="9" style="355"/>
    <col min="1789" max="1789" width="11.625" style="355" customWidth="1"/>
    <col min="1790" max="1790" width="70.125" style="355" customWidth="1"/>
    <col min="1791" max="1823" width="0" style="355" hidden="1" customWidth="1"/>
    <col min="1824" max="1824" width="28.875" style="355" customWidth="1"/>
    <col min="1825" max="1827" width="0" style="355" hidden="1" customWidth="1"/>
    <col min="1828" max="1828" width="17.5" style="355" customWidth="1"/>
    <col min="1829" max="1830" width="0" style="355" hidden="1" customWidth="1"/>
    <col min="1831" max="1831" width="17.25" style="355" customWidth="1"/>
    <col min="1832" max="1834" width="16.875" style="355" customWidth="1"/>
    <col min="1835" max="1849" width="15.875" style="355" customWidth="1"/>
    <col min="1850" max="1850" width="42.875" style="355" customWidth="1"/>
    <col min="1851" max="1851" width="10.75" style="355" bestFit="1" customWidth="1"/>
    <col min="1852" max="2044" width="9" style="355"/>
    <col min="2045" max="2045" width="11.625" style="355" customWidth="1"/>
    <col min="2046" max="2046" width="70.125" style="355" customWidth="1"/>
    <col min="2047" max="2079" width="0" style="355" hidden="1" customWidth="1"/>
    <col min="2080" max="2080" width="28.875" style="355" customWidth="1"/>
    <col min="2081" max="2083" width="0" style="355" hidden="1" customWidth="1"/>
    <col min="2084" max="2084" width="17.5" style="355" customWidth="1"/>
    <col min="2085" max="2086" width="0" style="355" hidden="1" customWidth="1"/>
    <col min="2087" max="2087" width="17.25" style="355" customWidth="1"/>
    <col min="2088" max="2090" width="16.875" style="355" customWidth="1"/>
    <col min="2091" max="2105" width="15.875" style="355" customWidth="1"/>
    <col min="2106" max="2106" width="42.875" style="355" customWidth="1"/>
    <col min="2107" max="2107" width="10.75" style="355" bestFit="1" customWidth="1"/>
    <col min="2108" max="2300" width="9" style="355"/>
    <col min="2301" max="2301" width="11.625" style="355" customWidth="1"/>
    <col min="2302" max="2302" width="70.125" style="355" customWidth="1"/>
    <col min="2303" max="2335" width="0" style="355" hidden="1" customWidth="1"/>
    <col min="2336" max="2336" width="28.875" style="355" customWidth="1"/>
    <col min="2337" max="2339" width="0" style="355" hidden="1" customWidth="1"/>
    <col min="2340" max="2340" width="17.5" style="355" customWidth="1"/>
    <col min="2341" max="2342" width="0" style="355" hidden="1" customWidth="1"/>
    <col min="2343" max="2343" width="17.25" style="355" customWidth="1"/>
    <col min="2344" max="2346" width="16.875" style="355" customWidth="1"/>
    <col min="2347" max="2361" width="15.875" style="355" customWidth="1"/>
    <col min="2362" max="2362" width="42.875" style="355" customWidth="1"/>
    <col min="2363" max="2363" width="10.75" style="355" bestFit="1" customWidth="1"/>
    <col min="2364" max="2556" width="9" style="355"/>
    <col min="2557" max="2557" width="11.625" style="355" customWidth="1"/>
    <col min="2558" max="2558" width="70.125" style="355" customWidth="1"/>
    <col min="2559" max="2591" width="0" style="355" hidden="1" customWidth="1"/>
    <col min="2592" max="2592" width="28.875" style="355" customWidth="1"/>
    <col min="2593" max="2595" width="0" style="355" hidden="1" customWidth="1"/>
    <col min="2596" max="2596" width="17.5" style="355" customWidth="1"/>
    <col min="2597" max="2598" width="0" style="355" hidden="1" customWidth="1"/>
    <col min="2599" max="2599" width="17.25" style="355" customWidth="1"/>
    <col min="2600" max="2602" width="16.875" style="355" customWidth="1"/>
    <col min="2603" max="2617" width="15.875" style="355" customWidth="1"/>
    <col min="2618" max="2618" width="42.875" style="355" customWidth="1"/>
    <col min="2619" max="2619" width="10.75" style="355" bestFit="1" customWidth="1"/>
    <col min="2620" max="2812" width="9" style="355"/>
    <col min="2813" max="2813" width="11.625" style="355" customWidth="1"/>
    <col min="2814" max="2814" width="70.125" style="355" customWidth="1"/>
    <col min="2815" max="2847" width="0" style="355" hidden="1" customWidth="1"/>
    <col min="2848" max="2848" width="28.875" style="355" customWidth="1"/>
    <col min="2849" max="2851" width="0" style="355" hidden="1" customWidth="1"/>
    <col min="2852" max="2852" width="17.5" style="355" customWidth="1"/>
    <col min="2853" max="2854" width="0" style="355" hidden="1" customWidth="1"/>
    <col min="2855" max="2855" width="17.25" style="355" customWidth="1"/>
    <col min="2856" max="2858" width="16.875" style="355" customWidth="1"/>
    <col min="2859" max="2873" width="15.875" style="355" customWidth="1"/>
    <col min="2874" max="2874" width="42.875" style="355" customWidth="1"/>
    <col min="2875" max="2875" width="10.75" style="355" bestFit="1" customWidth="1"/>
    <col min="2876" max="3068" width="9" style="355"/>
    <col min="3069" max="3069" width="11.625" style="355" customWidth="1"/>
    <col min="3070" max="3070" width="70.125" style="355" customWidth="1"/>
    <col min="3071" max="3103" width="0" style="355" hidden="1" customWidth="1"/>
    <col min="3104" max="3104" width="28.875" style="355" customWidth="1"/>
    <col min="3105" max="3107" width="0" style="355" hidden="1" customWidth="1"/>
    <col min="3108" max="3108" width="17.5" style="355" customWidth="1"/>
    <col min="3109" max="3110" width="0" style="355" hidden="1" customWidth="1"/>
    <col min="3111" max="3111" width="17.25" style="355" customWidth="1"/>
    <col min="3112" max="3114" width="16.875" style="355" customWidth="1"/>
    <col min="3115" max="3129" width="15.875" style="355" customWidth="1"/>
    <col min="3130" max="3130" width="42.875" style="355" customWidth="1"/>
    <col min="3131" max="3131" width="10.75" style="355" bestFit="1" customWidth="1"/>
    <col min="3132" max="3324" width="9" style="355"/>
    <col min="3325" max="3325" width="11.625" style="355" customWidth="1"/>
    <col min="3326" max="3326" width="70.125" style="355" customWidth="1"/>
    <col min="3327" max="3359" width="0" style="355" hidden="1" customWidth="1"/>
    <col min="3360" max="3360" width="28.875" style="355" customWidth="1"/>
    <col min="3361" max="3363" width="0" style="355" hidden="1" customWidth="1"/>
    <col min="3364" max="3364" width="17.5" style="355" customWidth="1"/>
    <col min="3365" max="3366" width="0" style="355" hidden="1" customWidth="1"/>
    <col min="3367" max="3367" width="17.25" style="355" customWidth="1"/>
    <col min="3368" max="3370" width="16.875" style="355" customWidth="1"/>
    <col min="3371" max="3385" width="15.875" style="355" customWidth="1"/>
    <col min="3386" max="3386" width="42.875" style="355" customWidth="1"/>
    <col min="3387" max="3387" width="10.75" style="355" bestFit="1" customWidth="1"/>
    <col min="3388" max="3580" width="9" style="355"/>
    <col min="3581" max="3581" width="11.625" style="355" customWidth="1"/>
    <col min="3582" max="3582" width="70.125" style="355" customWidth="1"/>
    <col min="3583" max="3615" width="0" style="355" hidden="1" customWidth="1"/>
    <col min="3616" max="3616" width="28.875" style="355" customWidth="1"/>
    <col min="3617" max="3619" width="0" style="355" hidden="1" customWidth="1"/>
    <col min="3620" max="3620" width="17.5" style="355" customWidth="1"/>
    <col min="3621" max="3622" width="0" style="355" hidden="1" customWidth="1"/>
    <col min="3623" max="3623" width="17.25" style="355" customWidth="1"/>
    <col min="3624" max="3626" width="16.875" style="355" customWidth="1"/>
    <col min="3627" max="3641" width="15.875" style="355" customWidth="1"/>
    <col min="3642" max="3642" width="42.875" style="355" customWidth="1"/>
    <col min="3643" max="3643" width="10.75" style="355" bestFit="1" customWidth="1"/>
    <col min="3644" max="3836" width="9" style="355"/>
    <col min="3837" max="3837" width="11.625" style="355" customWidth="1"/>
    <col min="3838" max="3838" width="70.125" style="355" customWidth="1"/>
    <col min="3839" max="3871" width="0" style="355" hidden="1" customWidth="1"/>
    <col min="3872" max="3872" width="28.875" style="355" customWidth="1"/>
    <col min="3873" max="3875" width="0" style="355" hidden="1" customWidth="1"/>
    <col min="3876" max="3876" width="17.5" style="355" customWidth="1"/>
    <col min="3877" max="3878" width="0" style="355" hidden="1" customWidth="1"/>
    <col min="3879" max="3879" width="17.25" style="355" customWidth="1"/>
    <col min="3880" max="3882" width="16.875" style="355" customWidth="1"/>
    <col min="3883" max="3897" width="15.875" style="355" customWidth="1"/>
    <col min="3898" max="3898" width="42.875" style="355" customWidth="1"/>
    <col min="3899" max="3899" width="10.75" style="355" bestFit="1" customWidth="1"/>
    <col min="3900" max="4092" width="9" style="355"/>
    <col min="4093" max="4093" width="11.625" style="355" customWidth="1"/>
    <col min="4094" max="4094" width="70.125" style="355" customWidth="1"/>
    <col min="4095" max="4127" width="0" style="355" hidden="1" customWidth="1"/>
    <col min="4128" max="4128" width="28.875" style="355" customWidth="1"/>
    <col min="4129" max="4131" width="0" style="355" hidden="1" customWidth="1"/>
    <col min="4132" max="4132" width="17.5" style="355" customWidth="1"/>
    <col min="4133" max="4134" width="0" style="355" hidden="1" customWidth="1"/>
    <col min="4135" max="4135" width="17.25" style="355" customWidth="1"/>
    <col min="4136" max="4138" width="16.875" style="355" customWidth="1"/>
    <col min="4139" max="4153" width="15.875" style="355" customWidth="1"/>
    <col min="4154" max="4154" width="42.875" style="355" customWidth="1"/>
    <col min="4155" max="4155" width="10.75" style="355" bestFit="1" customWidth="1"/>
    <col min="4156" max="4348" width="9" style="355"/>
    <col min="4349" max="4349" width="11.625" style="355" customWidth="1"/>
    <col min="4350" max="4350" width="70.125" style="355" customWidth="1"/>
    <col min="4351" max="4383" width="0" style="355" hidden="1" customWidth="1"/>
    <col min="4384" max="4384" width="28.875" style="355" customWidth="1"/>
    <col min="4385" max="4387" width="0" style="355" hidden="1" customWidth="1"/>
    <col min="4388" max="4388" width="17.5" style="355" customWidth="1"/>
    <col min="4389" max="4390" width="0" style="355" hidden="1" customWidth="1"/>
    <col min="4391" max="4391" width="17.25" style="355" customWidth="1"/>
    <col min="4392" max="4394" width="16.875" style="355" customWidth="1"/>
    <col min="4395" max="4409" width="15.875" style="355" customWidth="1"/>
    <col min="4410" max="4410" width="42.875" style="355" customWidth="1"/>
    <col min="4411" max="4411" width="10.75" style="355" bestFit="1" customWidth="1"/>
    <col min="4412" max="4604" width="9" style="355"/>
    <col min="4605" max="4605" width="11.625" style="355" customWidth="1"/>
    <col min="4606" max="4606" width="70.125" style="355" customWidth="1"/>
    <col min="4607" max="4639" width="0" style="355" hidden="1" customWidth="1"/>
    <col min="4640" max="4640" width="28.875" style="355" customWidth="1"/>
    <col min="4641" max="4643" width="0" style="355" hidden="1" customWidth="1"/>
    <col min="4644" max="4644" width="17.5" style="355" customWidth="1"/>
    <col min="4645" max="4646" width="0" style="355" hidden="1" customWidth="1"/>
    <col min="4647" max="4647" width="17.25" style="355" customWidth="1"/>
    <col min="4648" max="4650" width="16.875" style="355" customWidth="1"/>
    <col min="4651" max="4665" width="15.875" style="355" customWidth="1"/>
    <col min="4666" max="4666" width="42.875" style="355" customWidth="1"/>
    <col min="4667" max="4667" width="10.75" style="355" bestFit="1" customWidth="1"/>
    <col min="4668" max="4860" width="9" style="355"/>
    <col min="4861" max="4861" width="11.625" style="355" customWidth="1"/>
    <col min="4862" max="4862" width="70.125" style="355" customWidth="1"/>
    <col min="4863" max="4895" width="0" style="355" hidden="1" customWidth="1"/>
    <col min="4896" max="4896" width="28.875" style="355" customWidth="1"/>
    <col min="4897" max="4899" width="0" style="355" hidden="1" customWidth="1"/>
    <col min="4900" max="4900" width="17.5" style="355" customWidth="1"/>
    <col min="4901" max="4902" width="0" style="355" hidden="1" customWidth="1"/>
    <col min="4903" max="4903" width="17.25" style="355" customWidth="1"/>
    <col min="4904" max="4906" width="16.875" style="355" customWidth="1"/>
    <col min="4907" max="4921" width="15.875" style="355" customWidth="1"/>
    <col min="4922" max="4922" width="42.875" style="355" customWidth="1"/>
    <col min="4923" max="4923" width="10.75" style="355" bestFit="1" customWidth="1"/>
    <col min="4924" max="5116" width="9" style="355"/>
    <col min="5117" max="5117" width="11.625" style="355" customWidth="1"/>
    <col min="5118" max="5118" width="70.125" style="355" customWidth="1"/>
    <col min="5119" max="5151" width="0" style="355" hidden="1" customWidth="1"/>
    <col min="5152" max="5152" width="28.875" style="355" customWidth="1"/>
    <col min="5153" max="5155" width="0" style="355" hidden="1" customWidth="1"/>
    <col min="5156" max="5156" width="17.5" style="355" customWidth="1"/>
    <col min="5157" max="5158" width="0" style="355" hidden="1" customWidth="1"/>
    <col min="5159" max="5159" width="17.25" style="355" customWidth="1"/>
    <col min="5160" max="5162" width="16.875" style="355" customWidth="1"/>
    <col min="5163" max="5177" width="15.875" style="355" customWidth="1"/>
    <col min="5178" max="5178" width="42.875" style="355" customWidth="1"/>
    <col min="5179" max="5179" width="10.75" style="355" bestFit="1" customWidth="1"/>
    <col min="5180" max="5372" width="9" style="355"/>
    <col min="5373" max="5373" width="11.625" style="355" customWidth="1"/>
    <col min="5374" max="5374" width="70.125" style="355" customWidth="1"/>
    <col min="5375" max="5407" width="0" style="355" hidden="1" customWidth="1"/>
    <col min="5408" max="5408" width="28.875" style="355" customWidth="1"/>
    <col min="5409" max="5411" width="0" style="355" hidden="1" customWidth="1"/>
    <col min="5412" max="5412" width="17.5" style="355" customWidth="1"/>
    <col min="5413" max="5414" width="0" style="355" hidden="1" customWidth="1"/>
    <col min="5415" max="5415" width="17.25" style="355" customWidth="1"/>
    <col min="5416" max="5418" width="16.875" style="355" customWidth="1"/>
    <col min="5419" max="5433" width="15.875" style="355" customWidth="1"/>
    <col min="5434" max="5434" width="42.875" style="355" customWidth="1"/>
    <col min="5435" max="5435" width="10.75" style="355" bestFit="1" customWidth="1"/>
    <col min="5436" max="5628" width="9" style="355"/>
    <col min="5629" max="5629" width="11.625" style="355" customWidth="1"/>
    <col min="5630" max="5630" width="70.125" style="355" customWidth="1"/>
    <col min="5631" max="5663" width="0" style="355" hidden="1" customWidth="1"/>
    <col min="5664" max="5664" width="28.875" style="355" customWidth="1"/>
    <col min="5665" max="5667" width="0" style="355" hidden="1" customWidth="1"/>
    <col min="5668" max="5668" width="17.5" style="355" customWidth="1"/>
    <col min="5669" max="5670" width="0" style="355" hidden="1" customWidth="1"/>
    <col min="5671" max="5671" width="17.25" style="355" customWidth="1"/>
    <col min="5672" max="5674" width="16.875" style="355" customWidth="1"/>
    <col min="5675" max="5689" width="15.875" style="355" customWidth="1"/>
    <col min="5690" max="5690" width="42.875" style="355" customWidth="1"/>
    <col min="5691" max="5691" width="10.75" style="355" bestFit="1" customWidth="1"/>
    <col min="5692" max="5884" width="9" style="355"/>
    <col min="5885" max="5885" width="11.625" style="355" customWidth="1"/>
    <col min="5886" max="5886" width="70.125" style="355" customWidth="1"/>
    <col min="5887" max="5919" width="0" style="355" hidden="1" customWidth="1"/>
    <col min="5920" max="5920" width="28.875" style="355" customWidth="1"/>
    <col min="5921" max="5923" width="0" style="355" hidden="1" customWidth="1"/>
    <col min="5924" max="5924" width="17.5" style="355" customWidth="1"/>
    <col min="5925" max="5926" width="0" style="355" hidden="1" customWidth="1"/>
    <col min="5927" max="5927" width="17.25" style="355" customWidth="1"/>
    <col min="5928" max="5930" width="16.875" style="355" customWidth="1"/>
    <col min="5931" max="5945" width="15.875" style="355" customWidth="1"/>
    <col min="5946" max="5946" width="42.875" style="355" customWidth="1"/>
    <col min="5947" max="5947" width="10.75" style="355" bestFit="1" customWidth="1"/>
    <col min="5948" max="6140" width="9" style="355"/>
    <col min="6141" max="6141" width="11.625" style="355" customWidth="1"/>
    <col min="6142" max="6142" width="70.125" style="355" customWidth="1"/>
    <col min="6143" max="6175" width="0" style="355" hidden="1" customWidth="1"/>
    <col min="6176" max="6176" width="28.875" style="355" customWidth="1"/>
    <col min="6177" max="6179" width="0" style="355" hidden="1" customWidth="1"/>
    <col min="6180" max="6180" width="17.5" style="355" customWidth="1"/>
    <col min="6181" max="6182" width="0" style="355" hidden="1" customWidth="1"/>
    <col min="6183" max="6183" width="17.25" style="355" customWidth="1"/>
    <col min="6184" max="6186" width="16.875" style="355" customWidth="1"/>
    <col min="6187" max="6201" width="15.875" style="355" customWidth="1"/>
    <col min="6202" max="6202" width="42.875" style="355" customWidth="1"/>
    <col min="6203" max="6203" width="10.75" style="355" bestFit="1" customWidth="1"/>
    <col min="6204" max="6396" width="9" style="355"/>
    <col min="6397" max="6397" width="11.625" style="355" customWidth="1"/>
    <col min="6398" max="6398" width="70.125" style="355" customWidth="1"/>
    <col min="6399" max="6431" width="0" style="355" hidden="1" customWidth="1"/>
    <col min="6432" max="6432" width="28.875" style="355" customWidth="1"/>
    <col min="6433" max="6435" width="0" style="355" hidden="1" customWidth="1"/>
    <col min="6436" max="6436" width="17.5" style="355" customWidth="1"/>
    <col min="6437" max="6438" width="0" style="355" hidden="1" customWidth="1"/>
    <col min="6439" max="6439" width="17.25" style="355" customWidth="1"/>
    <col min="6440" max="6442" width="16.875" style="355" customWidth="1"/>
    <col min="6443" max="6457" width="15.875" style="355" customWidth="1"/>
    <col min="6458" max="6458" width="42.875" style="355" customWidth="1"/>
    <col min="6459" max="6459" width="10.75" style="355" bestFit="1" customWidth="1"/>
    <col min="6460" max="6652" width="9" style="355"/>
    <col min="6653" max="6653" width="11.625" style="355" customWidth="1"/>
    <col min="6654" max="6654" width="70.125" style="355" customWidth="1"/>
    <col min="6655" max="6687" width="0" style="355" hidden="1" customWidth="1"/>
    <col min="6688" max="6688" width="28.875" style="355" customWidth="1"/>
    <col min="6689" max="6691" width="0" style="355" hidden="1" customWidth="1"/>
    <col min="6692" max="6692" width="17.5" style="355" customWidth="1"/>
    <col min="6693" max="6694" width="0" style="355" hidden="1" customWidth="1"/>
    <col min="6695" max="6695" width="17.25" style="355" customWidth="1"/>
    <col min="6696" max="6698" width="16.875" style="355" customWidth="1"/>
    <col min="6699" max="6713" width="15.875" style="355" customWidth="1"/>
    <col min="6714" max="6714" width="42.875" style="355" customWidth="1"/>
    <col min="6715" max="6715" width="10.75" style="355" bestFit="1" customWidth="1"/>
    <col min="6716" max="6908" width="9" style="355"/>
    <col min="6909" max="6909" width="11.625" style="355" customWidth="1"/>
    <col min="6910" max="6910" width="70.125" style="355" customWidth="1"/>
    <col min="6911" max="6943" width="0" style="355" hidden="1" customWidth="1"/>
    <col min="6944" max="6944" width="28.875" style="355" customWidth="1"/>
    <col min="6945" max="6947" width="0" style="355" hidden="1" customWidth="1"/>
    <col min="6948" max="6948" width="17.5" style="355" customWidth="1"/>
    <col min="6949" max="6950" width="0" style="355" hidden="1" customWidth="1"/>
    <col min="6951" max="6951" width="17.25" style="355" customWidth="1"/>
    <col min="6952" max="6954" width="16.875" style="355" customWidth="1"/>
    <col min="6955" max="6969" width="15.875" style="355" customWidth="1"/>
    <col min="6970" max="6970" width="42.875" style="355" customWidth="1"/>
    <col min="6971" max="6971" width="10.75" style="355" bestFit="1" customWidth="1"/>
    <col min="6972" max="7164" width="9" style="355"/>
    <col min="7165" max="7165" width="11.625" style="355" customWidth="1"/>
    <col min="7166" max="7166" width="70.125" style="355" customWidth="1"/>
    <col min="7167" max="7199" width="0" style="355" hidden="1" customWidth="1"/>
    <col min="7200" max="7200" width="28.875" style="355" customWidth="1"/>
    <col min="7201" max="7203" width="0" style="355" hidden="1" customWidth="1"/>
    <col min="7204" max="7204" width="17.5" style="355" customWidth="1"/>
    <col min="7205" max="7206" width="0" style="355" hidden="1" customWidth="1"/>
    <col min="7207" max="7207" width="17.25" style="355" customWidth="1"/>
    <col min="7208" max="7210" width="16.875" style="355" customWidth="1"/>
    <col min="7211" max="7225" width="15.875" style="355" customWidth="1"/>
    <col min="7226" max="7226" width="42.875" style="355" customWidth="1"/>
    <col min="7227" max="7227" width="10.75" style="355" bestFit="1" customWidth="1"/>
    <col min="7228" max="7420" width="9" style="355"/>
    <col min="7421" max="7421" width="11.625" style="355" customWidth="1"/>
    <col min="7422" max="7422" width="70.125" style="355" customWidth="1"/>
    <col min="7423" max="7455" width="0" style="355" hidden="1" customWidth="1"/>
    <col min="7456" max="7456" width="28.875" style="355" customWidth="1"/>
    <col min="7457" max="7459" width="0" style="355" hidden="1" customWidth="1"/>
    <col min="7460" max="7460" width="17.5" style="355" customWidth="1"/>
    <col min="7461" max="7462" width="0" style="355" hidden="1" customWidth="1"/>
    <col min="7463" max="7463" width="17.25" style="355" customWidth="1"/>
    <col min="7464" max="7466" width="16.875" style="355" customWidth="1"/>
    <col min="7467" max="7481" width="15.875" style="355" customWidth="1"/>
    <col min="7482" max="7482" width="42.875" style="355" customWidth="1"/>
    <col min="7483" max="7483" width="10.75" style="355" bestFit="1" customWidth="1"/>
    <col min="7484" max="7676" width="9" style="355"/>
    <col min="7677" max="7677" width="11.625" style="355" customWidth="1"/>
    <col min="7678" max="7678" width="70.125" style="355" customWidth="1"/>
    <col min="7679" max="7711" width="0" style="355" hidden="1" customWidth="1"/>
    <col min="7712" max="7712" width="28.875" style="355" customWidth="1"/>
    <col min="7713" max="7715" width="0" style="355" hidden="1" customWidth="1"/>
    <col min="7716" max="7716" width="17.5" style="355" customWidth="1"/>
    <col min="7717" max="7718" width="0" style="355" hidden="1" customWidth="1"/>
    <col min="7719" max="7719" width="17.25" style="355" customWidth="1"/>
    <col min="7720" max="7722" width="16.875" style="355" customWidth="1"/>
    <col min="7723" max="7737" width="15.875" style="355" customWidth="1"/>
    <col min="7738" max="7738" width="42.875" style="355" customWidth="1"/>
    <col min="7739" max="7739" width="10.75" style="355" bestFit="1" customWidth="1"/>
    <col min="7740" max="7932" width="9" style="355"/>
    <col min="7933" max="7933" width="11.625" style="355" customWidth="1"/>
    <col min="7934" max="7934" width="70.125" style="355" customWidth="1"/>
    <col min="7935" max="7967" width="0" style="355" hidden="1" customWidth="1"/>
    <col min="7968" max="7968" width="28.875" style="355" customWidth="1"/>
    <col min="7969" max="7971" width="0" style="355" hidden="1" customWidth="1"/>
    <col min="7972" max="7972" width="17.5" style="355" customWidth="1"/>
    <col min="7973" max="7974" width="0" style="355" hidden="1" customWidth="1"/>
    <col min="7975" max="7975" width="17.25" style="355" customWidth="1"/>
    <col min="7976" max="7978" width="16.875" style="355" customWidth="1"/>
    <col min="7979" max="7993" width="15.875" style="355" customWidth="1"/>
    <col min="7994" max="7994" width="42.875" style="355" customWidth="1"/>
    <col min="7995" max="7995" width="10.75" style="355" bestFit="1" customWidth="1"/>
    <col min="7996" max="8188" width="9" style="355"/>
    <col min="8189" max="8189" width="11.625" style="355" customWidth="1"/>
    <col min="8190" max="8190" width="70.125" style="355" customWidth="1"/>
    <col min="8191" max="8223" width="0" style="355" hidden="1" customWidth="1"/>
    <col min="8224" max="8224" width="28.875" style="355" customWidth="1"/>
    <col min="8225" max="8227" width="0" style="355" hidden="1" customWidth="1"/>
    <col min="8228" max="8228" width="17.5" style="355" customWidth="1"/>
    <col min="8229" max="8230" width="0" style="355" hidden="1" customWidth="1"/>
    <col min="8231" max="8231" width="17.25" style="355" customWidth="1"/>
    <col min="8232" max="8234" width="16.875" style="355" customWidth="1"/>
    <col min="8235" max="8249" width="15.875" style="355" customWidth="1"/>
    <col min="8250" max="8250" width="42.875" style="355" customWidth="1"/>
    <col min="8251" max="8251" width="10.75" style="355" bestFit="1" customWidth="1"/>
    <col min="8252" max="8444" width="9" style="355"/>
    <col min="8445" max="8445" width="11.625" style="355" customWidth="1"/>
    <col min="8446" max="8446" width="70.125" style="355" customWidth="1"/>
    <col min="8447" max="8479" width="0" style="355" hidden="1" customWidth="1"/>
    <col min="8480" max="8480" width="28.875" style="355" customWidth="1"/>
    <col min="8481" max="8483" width="0" style="355" hidden="1" customWidth="1"/>
    <col min="8484" max="8484" width="17.5" style="355" customWidth="1"/>
    <col min="8485" max="8486" width="0" style="355" hidden="1" customWidth="1"/>
    <col min="8487" max="8487" width="17.25" style="355" customWidth="1"/>
    <col min="8488" max="8490" width="16.875" style="355" customWidth="1"/>
    <col min="8491" max="8505" width="15.875" style="355" customWidth="1"/>
    <col min="8506" max="8506" width="42.875" style="355" customWidth="1"/>
    <col min="8507" max="8507" width="10.75" style="355" bestFit="1" customWidth="1"/>
    <col min="8508" max="8700" width="9" style="355"/>
    <col min="8701" max="8701" width="11.625" style="355" customWidth="1"/>
    <col min="8702" max="8702" width="70.125" style="355" customWidth="1"/>
    <col min="8703" max="8735" width="0" style="355" hidden="1" customWidth="1"/>
    <col min="8736" max="8736" width="28.875" style="355" customWidth="1"/>
    <col min="8737" max="8739" width="0" style="355" hidden="1" customWidth="1"/>
    <col min="8740" max="8740" width="17.5" style="355" customWidth="1"/>
    <col min="8741" max="8742" width="0" style="355" hidden="1" customWidth="1"/>
    <col min="8743" max="8743" width="17.25" style="355" customWidth="1"/>
    <col min="8744" max="8746" width="16.875" style="355" customWidth="1"/>
    <col min="8747" max="8761" width="15.875" style="355" customWidth="1"/>
    <col min="8762" max="8762" width="42.875" style="355" customWidth="1"/>
    <col min="8763" max="8763" width="10.75" style="355" bestFit="1" customWidth="1"/>
    <col min="8764" max="8956" width="9" style="355"/>
    <col min="8957" max="8957" width="11.625" style="355" customWidth="1"/>
    <col min="8958" max="8958" width="70.125" style="355" customWidth="1"/>
    <col min="8959" max="8991" width="0" style="355" hidden="1" customWidth="1"/>
    <col min="8992" max="8992" width="28.875" style="355" customWidth="1"/>
    <col min="8993" max="8995" width="0" style="355" hidden="1" customWidth="1"/>
    <col min="8996" max="8996" width="17.5" style="355" customWidth="1"/>
    <col min="8997" max="8998" width="0" style="355" hidden="1" customWidth="1"/>
    <col min="8999" max="8999" width="17.25" style="355" customWidth="1"/>
    <col min="9000" max="9002" width="16.875" style="355" customWidth="1"/>
    <col min="9003" max="9017" width="15.875" style="355" customWidth="1"/>
    <col min="9018" max="9018" width="42.875" style="355" customWidth="1"/>
    <col min="9019" max="9019" width="10.75" style="355" bestFit="1" customWidth="1"/>
    <col min="9020" max="9212" width="9" style="355"/>
    <col min="9213" max="9213" width="11.625" style="355" customWidth="1"/>
    <col min="9214" max="9214" width="70.125" style="355" customWidth="1"/>
    <col min="9215" max="9247" width="0" style="355" hidden="1" customWidth="1"/>
    <col min="9248" max="9248" width="28.875" style="355" customWidth="1"/>
    <col min="9249" max="9251" width="0" style="355" hidden="1" customWidth="1"/>
    <col min="9252" max="9252" width="17.5" style="355" customWidth="1"/>
    <col min="9253" max="9254" width="0" style="355" hidden="1" customWidth="1"/>
    <col min="9255" max="9255" width="17.25" style="355" customWidth="1"/>
    <col min="9256" max="9258" width="16.875" style="355" customWidth="1"/>
    <col min="9259" max="9273" width="15.875" style="355" customWidth="1"/>
    <col min="9274" max="9274" width="42.875" style="355" customWidth="1"/>
    <col min="9275" max="9275" width="10.75" style="355" bestFit="1" customWidth="1"/>
    <col min="9276" max="9468" width="9" style="355"/>
    <col min="9469" max="9469" width="11.625" style="355" customWidth="1"/>
    <col min="9470" max="9470" width="70.125" style="355" customWidth="1"/>
    <col min="9471" max="9503" width="0" style="355" hidden="1" customWidth="1"/>
    <col min="9504" max="9504" width="28.875" style="355" customWidth="1"/>
    <col min="9505" max="9507" width="0" style="355" hidden="1" customWidth="1"/>
    <col min="9508" max="9508" width="17.5" style="355" customWidth="1"/>
    <col min="9509" max="9510" width="0" style="355" hidden="1" customWidth="1"/>
    <col min="9511" max="9511" width="17.25" style="355" customWidth="1"/>
    <col min="9512" max="9514" width="16.875" style="355" customWidth="1"/>
    <col min="9515" max="9529" width="15.875" style="355" customWidth="1"/>
    <col min="9530" max="9530" width="42.875" style="355" customWidth="1"/>
    <col min="9531" max="9531" width="10.75" style="355" bestFit="1" customWidth="1"/>
    <col min="9532" max="9724" width="9" style="355"/>
    <col min="9725" max="9725" width="11.625" style="355" customWidth="1"/>
    <col min="9726" max="9726" width="70.125" style="355" customWidth="1"/>
    <col min="9727" max="9759" width="0" style="355" hidden="1" customWidth="1"/>
    <col min="9760" max="9760" width="28.875" style="355" customWidth="1"/>
    <col min="9761" max="9763" width="0" style="355" hidden="1" customWidth="1"/>
    <col min="9764" max="9764" width="17.5" style="355" customWidth="1"/>
    <col min="9765" max="9766" width="0" style="355" hidden="1" customWidth="1"/>
    <col min="9767" max="9767" width="17.25" style="355" customWidth="1"/>
    <col min="9768" max="9770" width="16.875" style="355" customWidth="1"/>
    <col min="9771" max="9785" width="15.875" style="355" customWidth="1"/>
    <col min="9786" max="9786" width="42.875" style="355" customWidth="1"/>
    <col min="9787" max="9787" width="10.75" style="355" bestFit="1" customWidth="1"/>
    <col min="9788" max="9980" width="9" style="355"/>
    <col min="9981" max="9981" width="11.625" style="355" customWidth="1"/>
    <col min="9982" max="9982" width="70.125" style="355" customWidth="1"/>
    <col min="9983" max="10015" width="0" style="355" hidden="1" customWidth="1"/>
    <col min="10016" max="10016" width="28.875" style="355" customWidth="1"/>
    <col min="10017" max="10019" width="0" style="355" hidden="1" customWidth="1"/>
    <col min="10020" max="10020" width="17.5" style="355" customWidth="1"/>
    <col min="10021" max="10022" width="0" style="355" hidden="1" customWidth="1"/>
    <col min="10023" max="10023" width="17.25" style="355" customWidth="1"/>
    <col min="10024" max="10026" width="16.875" style="355" customWidth="1"/>
    <col min="10027" max="10041" width="15.875" style="355" customWidth="1"/>
    <col min="10042" max="10042" width="42.875" style="355" customWidth="1"/>
    <col min="10043" max="10043" width="10.75" style="355" bestFit="1" customWidth="1"/>
    <col min="10044" max="10236" width="9" style="355"/>
    <col min="10237" max="10237" width="11.625" style="355" customWidth="1"/>
    <col min="10238" max="10238" width="70.125" style="355" customWidth="1"/>
    <col min="10239" max="10271" width="0" style="355" hidden="1" customWidth="1"/>
    <col min="10272" max="10272" width="28.875" style="355" customWidth="1"/>
    <col min="10273" max="10275" width="0" style="355" hidden="1" customWidth="1"/>
    <col min="10276" max="10276" width="17.5" style="355" customWidth="1"/>
    <col min="10277" max="10278" width="0" style="355" hidden="1" customWidth="1"/>
    <col min="10279" max="10279" width="17.25" style="355" customWidth="1"/>
    <col min="10280" max="10282" width="16.875" style="355" customWidth="1"/>
    <col min="10283" max="10297" width="15.875" style="355" customWidth="1"/>
    <col min="10298" max="10298" width="42.875" style="355" customWidth="1"/>
    <col min="10299" max="10299" width="10.75" style="355" bestFit="1" customWidth="1"/>
    <col min="10300" max="10492" width="9" style="355"/>
    <col min="10493" max="10493" width="11.625" style="355" customWidth="1"/>
    <col min="10494" max="10494" width="70.125" style="355" customWidth="1"/>
    <col min="10495" max="10527" width="0" style="355" hidden="1" customWidth="1"/>
    <col min="10528" max="10528" width="28.875" style="355" customWidth="1"/>
    <col min="10529" max="10531" width="0" style="355" hidden="1" customWidth="1"/>
    <col min="10532" max="10532" width="17.5" style="355" customWidth="1"/>
    <col min="10533" max="10534" width="0" style="355" hidden="1" customWidth="1"/>
    <col min="10535" max="10535" width="17.25" style="355" customWidth="1"/>
    <col min="10536" max="10538" width="16.875" style="355" customWidth="1"/>
    <col min="10539" max="10553" width="15.875" style="355" customWidth="1"/>
    <col min="10554" max="10554" width="42.875" style="355" customWidth="1"/>
    <col min="10555" max="10555" width="10.75" style="355" bestFit="1" customWidth="1"/>
    <col min="10556" max="10748" width="9" style="355"/>
    <col min="10749" max="10749" width="11.625" style="355" customWidth="1"/>
    <col min="10750" max="10750" width="70.125" style="355" customWidth="1"/>
    <col min="10751" max="10783" width="0" style="355" hidden="1" customWidth="1"/>
    <col min="10784" max="10784" width="28.875" style="355" customWidth="1"/>
    <col min="10785" max="10787" width="0" style="355" hidden="1" customWidth="1"/>
    <col min="10788" max="10788" width="17.5" style="355" customWidth="1"/>
    <col min="10789" max="10790" width="0" style="355" hidden="1" customWidth="1"/>
    <col min="10791" max="10791" width="17.25" style="355" customWidth="1"/>
    <col min="10792" max="10794" width="16.875" style="355" customWidth="1"/>
    <col min="10795" max="10809" width="15.875" style="355" customWidth="1"/>
    <col min="10810" max="10810" width="42.875" style="355" customWidth="1"/>
    <col min="10811" max="10811" width="10.75" style="355" bestFit="1" customWidth="1"/>
    <col min="10812" max="11004" width="9" style="355"/>
    <col min="11005" max="11005" width="11.625" style="355" customWidth="1"/>
    <col min="11006" max="11006" width="70.125" style="355" customWidth="1"/>
    <col min="11007" max="11039" width="0" style="355" hidden="1" customWidth="1"/>
    <col min="11040" max="11040" width="28.875" style="355" customWidth="1"/>
    <col min="11041" max="11043" width="0" style="355" hidden="1" customWidth="1"/>
    <col min="11044" max="11044" width="17.5" style="355" customWidth="1"/>
    <col min="11045" max="11046" width="0" style="355" hidden="1" customWidth="1"/>
    <col min="11047" max="11047" width="17.25" style="355" customWidth="1"/>
    <col min="11048" max="11050" width="16.875" style="355" customWidth="1"/>
    <col min="11051" max="11065" width="15.875" style="355" customWidth="1"/>
    <col min="11066" max="11066" width="42.875" style="355" customWidth="1"/>
    <col min="11067" max="11067" width="10.75" style="355" bestFit="1" customWidth="1"/>
    <col min="11068" max="11260" width="9" style="355"/>
    <col min="11261" max="11261" width="11.625" style="355" customWidth="1"/>
    <col min="11262" max="11262" width="70.125" style="355" customWidth="1"/>
    <col min="11263" max="11295" width="0" style="355" hidden="1" customWidth="1"/>
    <col min="11296" max="11296" width="28.875" style="355" customWidth="1"/>
    <col min="11297" max="11299" width="0" style="355" hidden="1" customWidth="1"/>
    <col min="11300" max="11300" width="17.5" style="355" customWidth="1"/>
    <col min="11301" max="11302" width="0" style="355" hidden="1" customWidth="1"/>
    <col min="11303" max="11303" width="17.25" style="355" customWidth="1"/>
    <col min="11304" max="11306" width="16.875" style="355" customWidth="1"/>
    <col min="11307" max="11321" width="15.875" style="355" customWidth="1"/>
    <col min="11322" max="11322" width="42.875" style="355" customWidth="1"/>
    <col min="11323" max="11323" width="10.75" style="355" bestFit="1" customWidth="1"/>
    <col min="11324" max="11516" width="9" style="355"/>
    <col min="11517" max="11517" width="11.625" style="355" customWidth="1"/>
    <col min="11518" max="11518" width="70.125" style="355" customWidth="1"/>
    <col min="11519" max="11551" width="0" style="355" hidden="1" customWidth="1"/>
    <col min="11552" max="11552" width="28.875" style="355" customWidth="1"/>
    <col min="11553" max="11555" width="0" style="355" hidden="1" customWidth="1"/>
    <col min="11556" max="11556" width="17.5" style="355" customWidth="1"/>
    <col min="11557" max="11558" width="0" style="355" hidden="1" customWidth="1"/>
    <col min="11559" max="11559" width="17.25" style="355" customWidth="1"/>
    <col min="11560" max="11562" width="16.875" style="355" customWidth="1"/>
    <col min="11563" max="11577" width="15.875" style="355" customWidth="1"/>
    <col min="11578" max="11578" width="42.875" style="355" customWidth="1"/>
    <col min="11579" max="11579" width="10.75" style="355" bestFit="1" customWidth="1"/>
    <col min="11580" max="11772" width="9" style="355"/>
    <col min="11773" max="11773" width="11.625" style="355" customWidth="1"/>
    <col min="11774" max="11774" width="70.125" style="355" customWidth="1"/>
    <col min="11775" max="11807" width="0" style="355" hidden="1" customWidth="1"/>
    <col min="11808" max="11808" width="28.875" style="355" customWidth="1"/>
    <col min="11809" max="11811" width="0" style="355" hidden="1" customWidth="1"/>
    <col min="11812" max="11812" width="17.5" style="355" customWidth="1"/>
    <col min="11813" max="11814" width="0" style="355" hidden="1" customWidth="1"/>
    <col min="11815" max="11815" width="17.25" style="355" customWidth="1"/>
    <col min="11816" max="11818" width="16.875" style="355" customWidth="1"/>
    <col min="11819" max="11833" width="15.875" style="355" customWidth="1"/>
    <col min="11834" max="11834" width="42.875" style="355" customWidth="1"/>
    <col min="11835" max="11835" width="10.75" style="355" bestFit="1" customWidth="1"/>
    <col min="11836" max="12028" width="9" style="355"/>
    <col min="12029" max="12029" width="11.625" style="355" customWidth="1"/>
    <col min="12030" max="12030" width="70.125" style="355" customWidth="1"/>
    <col min="12031" max="12063" width="0" style="355" hidden="1" customWidth="1"/>
    <col min="12064" max="12064" width="28.875" style="355" customWidth="1"/>
    <col min="12065" max="12067" width="0" style="355" hidden="1" customWidth="1"/>
    <col min="12068" max="12068" width="17.5" style="355" customWidth="1"/>
    <col min="12069" max="12070" width="0" style="355" hidden="1" customWidth="1"/>
    <col min="12071" max="12071" width="17.25" style="355" customWidth="1"/>
    <col min="12072" max="12074" width="16.875" style="355" customWidth="1"/>
    <col min="12075" max="12089" width="15.875" style="355" customWidth="1"/>
    <col min="12090" max="12090" width="42.875" style="355" customWidth="1"/>
    <col min="12091" max="12091" width="10.75" style="355" bestFit="1" customWidth="1"/>
    <col min="12092" max="12284" width="9" style="355"/>
    <col min="12285" max="12285" width="11.625" style="355" customWidth="1"/>
    <col min="12286" max="12286" width="70.125" style="355" customWidth="1"/>
    <col min="12287" max="12319" width="0" style="355" hidden="1" customWidth="1"/>
    <col min="12320" max="12320" width="28.875" style="355" customWidth="1"/>
    <col min="12321" max="12323" width="0" style="355" hidden="1" customWidth="1"/>
    <col min="12324" max="12324" width="17.5" style="355" customWidth="1"/>
    <col min="12325" max="12326" width="0" style="355" hidden="1" customWidth="1"/>
    <col min="12327" max="12327" width="17.25" style="355" customWidth="1"/>
    <col min="12328" max="12330" width="16.875" style="355" customWidth="1"/>
    <col min="12331" max="12345" width="15.875" style="355" customWidth="1"/>
    <col min="12346" max="12346" width="42.875" style="355" customWidth="1"/>
    <col min="12347" max="12347" width="10.75" style="355" bestFit="1" customWidth="1"/>
    <col min="12348" max="12540" width="9" style="355"/>
    <col min="12541" max="12541" width="11.625" style="355" customWidth="1"/>
    <col min="12542" max="12542" width="70.125" style="355" customWidth="1"/>
    <col min="12543" max="12575" width="0" style="355" hidden="1" customWidth="1"/>
    <col min="12576" max="12576" width="28.875" style="355" customWidth="1"/>
    <col min="12577" max="12579" width="0" style="355" hidden="1" customWidth="1"/>
    <col min="12580" max="12580" width="17.5" style="355" customWidth="1"/>
    <col min="12581" max="12582" width="0" style="355" hidden="1" customWidth="1"/>
    <col min="12583" max="12583" width="17.25" style="355" customWidth="1"/>
    <col min="12584" max="12586" width="16.875" style="355" customWidth="1"/>
    <col min="12587" max="12601" width="15.875" style="355" customWidth="1"/>
    <col min="12602" max="12602" width="42.875" style="355" customWidth="1"/>
    <col min="12603" max="12603" width="10.75" style="355" bestFit="1" customWidth="1"/>
    <col min="12604" max="12796" width="9" style="355"/>
    <col min="12797" max="12797" width="11.625" style="355" customWidth="1"/>
    <col min="12798" max="12798" width="70.125" style="355" customWidth="1"/>
    <col min="12799" max="12831" width="0" style="355" hidden="1" customWidth="1"/>
    <col min="12832" max="12832" width="28.875" style="355" customWidth="1"/>
    <col min="12833" max="12835" width="0" style="355" hidden="1" customWidth="1"/>
    <col min="12836" max="12836" width="17.5" style="355" customWidth="1"/>
    <col min="12837" max="12838" width="0" style="355" hidden="1" customWidth="1"/>
    <col min="12839" max="12839" width="17.25" style="355" customWidth="1"/>
    <col min="12840" max="12842" width="16.875" style="355" customWidth="1"/>
    <col min="12843" max="12857" width="15.875" style="355" customWidth="1"/>
    <col min="12858" max="12858" width="42.875" style="355" customWidth="1"/>
    <col min="12859" max="12859" width="10.75" style="355" bestFit="1" customWidth="1"/>
    <col min="12860" max="13052" width="9" style="355"/>
    <col min="13053" max="13053" width="11.625" style="355" customWidth="1"/>
    <col min="13054" max="13054" width="70.125" style="355" customWidth="1"/>
    <col min="13055" max="13087" width="0" style="355" hidden="1" customWidth="1"/>
    <col min="13088" max="13088" width="28.875" style="355" customWidth="1"/>
    <col min="13089" max="13091" width="0" style="355" hidden="1" customWidth="1"/>
    <col min="13092" max="13092" width="17.5" style="355" customWidth="1"/>
    <col min="13093" max="13094" width="0" style="355" hidden="1" customWidth="1"/>
    <col min="13095" max="13095" width="17.25" style="355" customWidth="1"/>
    <col min="13096" max="13098" width="16.875" style="355" customWidth="1"/>
    <col min="13099" max="13113" width="15.875" style="355" customWidth="1"/>
    <col min="13114" max="13114" width="42.875" style="355" customWidth="1"/>
    <col min="13115" max="13115" width="10.75" style="355" bestFit="1" customWidth="1"/>
    <col min="13116" max="13308" width="9" style="355"/>
    <col min="13309" max="13309" width="11.625" style="355" customWidth="1"/>
    <col min="13310" max="13310" width="70.125" style="355" customWidth="1"/>
    <col min="13311" max="13343" width="0" style="355" hidden="1" customWidth="1"/>
    <col min="13344" max="13344" width="28.875" style="355" customWidth="1"/>
    <col min="13345" max="13347" width="0" style="355" hidden="1" customWidth="1"/>
    <col min="13348" max="13348" width="17.5" style="355" customWidth="1"/>
    <col min="13349" max="13350" width="0" style="355" hidden="1" customWidth="1"/>
    <col min="13351" max="13351" width="17.25" style="355" customWidth="1"/>
    <col min="13352" max="13354" width="16.875" style="355" customWidth="1"/>
    <col min="13355" max="13369" width="15.875" style="355" customWidth="1"/>
    <col min="13370" max="13370" width="42.875" style="355" customWidth="1"/>
    <col min="13371" max="13371" width="10.75" style="355" bestFit="1" customWidth="1"/>
    <col min="13372" max="13564" width="9" style="355"/>
    <col min="13565" max="13565" width="11.625" style="355" customWidth="1"/>
    <col min="13566" max="13566" width="70.125" style="355" customWidth="1"/>
    <col min="13567" max="13599" width="0" style="355" hidden="1" customWidth="1"/>
    <col min="13600" max="13600" width="28.875" style="355" customWidth="1"/>
    <col min="13601" max="13603" width="0" style="355" hidden="1" customWidth="1"/>
    <col min="13604" max="13604" width="17.5" style="355" customWidth="1"/>
    <col min="13605" max="13606" width="0" style="355" hidden="1" customWidth="1"/>
    <col min="13607" max="13607" width="17.25" style="355" customWidth="1"/>
    <col min="13608" max="13610" width="16.875" style="355" customWidth="1"/>
    <col min="13611" max="13625" width="15.875" style="355" customWidth="1"/>
    <col min="13626" max="13626" width="42.875" style="355" customWidth="1"/>
    <col min="13627" max="13627" width="10.75" style="355" bestFit="1" customWidth="1"/>
    <col min="13628" max="13820" width="9" style="355"/>
    <col min="13821" max="13821" width="11.625" style="355" customWidth="1"/>
    <col min="13822" max="13822" width="70.125" style="355" customWidth="1"/>
    <col min="13823" max="13855" width="0" style="355" hidden="1" customWidth="1"/>
    <col min="13856" max="13856" width="28.875" style="355" customWidth="1"/>
    <col min="13857" max="13859" width="0" style="355" hidden="1" customWidth="1"/>
    <col min="13860" max="13860" width="17.5" style="355" customWidth="1"/>
    <col min="13861" max="13862" width="0" style="355" hidden="1" customWidth="1"/>
    <col min="13863" max="13863" width="17.25" style="355" customWidth="1"/>
    <col min="13864" max="13866" width="16.875" style="355" customWidth="1"/>
    <col min="13867" max="13881" width="15.875" style="355" customWidth="1"/>
    <col min="13882" max="13882" width="42.875" style="355" customWidth="1"/>
    <col min="13883" max="13883" width="10.75" style="355" bestFit="1" customWidth="1"/>
    <col min="13884" max="14076" width="9" style="355"/>
    <col min="14077" max="14077" width="11.625" style="355" customWidth="1"/>
    <col min="14078" max="14078" width="70.125" style="355" customWidth="1"/>
    <col min="14079" max="14111" width="0" style="355" hidden="1" customWidth="1"/>
    <col min="14112" max="14112" width="28.875" style="355" customWidth="1"/>
    <col min="14113" max="14115" width="0" style="355" hidden="1" customWidth="1"/>
    <col min="14116" max="14116" width="17.5" style="355" customWidth="1"/>
    <col min="14117" max="14118" width="0" style="355" hidden="1" customWidth="1"/>
    <col min="14119" max="14119" width="17.25" style="355" customWidth="1"/>
    <col min="14120" max="14122" width="16.875" style="355" customWidth="1"/>
    <col min="14123" max="14137" width="15.875" style="355" customWidth="1"/>
    <col min="14138" max="14138" width="42.875" style="355" customWidth="1"/>
    <col min="14139" max="14139" width="10.75" style="355" bestFit="1" customWidth="1"/>
    <col min="14140" max="14332" width="9" style="355"/>
    <col min="14333" max="14333" width="11.625" style="355" customWidth="1"/>
    <col min="14334" max="14334" width="70.125" style="355" customWidth="1"/>
    <col min="14335" max="14367" width="0" style="355" hidden="1" customWidth="1"/>
    <col min="14368" max="14368" width="28.875" style="355" customWidth="1"/>
    <col min="14369" max="14371" width="0" style="355" hidden="1" customWidth="1"/>
    <col min="14372" max="14372" width="17.5" style="355" customWidth="1"/>
    <col min="14373" max="14374" width="0" style="355" hidden="1" customWidth="1"/>
    <col min="14375" max="14375" width="17.25" style="355" customWidth="1"/>
    <col min="14376" max="14378" width="16.875" style="355" customWidth="1"/>
    <col min="14379" max="14393" width="15.875" style="355" customWidth="1"/>
    <col min="14394" max="14394" width="42.875" style="355" customWidth="1"/>
    <col min="14395" max="14395" width="10.75" style="355" bestFit="1" customWidth="1"/>
    <col min="14396" max="14588" width="9" style="355"/>
    <col min="14589" max="14589" width="11.625" style="355" customWidth="1"/>
    <col min="14590" max="14590" width="70.125" style="355" customWidth="1"/>
    <col min="14591" max="14623" width="0" style="355" hidden="1" customWidth="1"/>
    <col min="14624" max="14624" width="28.875" style="355" customWidth="1"/>
    <col min="14625" max="14627" width="0" style="355" hidden="1" customWidth="1"/>
    <col min="14628" max="14628" width="17.5" style="355" customWidth="1"/>
    <col min="14629" max="14630" width="0" style="355" hidden="1" customWidth="1"/>
    <col min="14631" max="14631" width="17.25" style="355" customWidth="1"/>
    <col min="14632" max="14634" width="16.875" style="355" customWidth="1"/>
    <col min="14635" max="14649" width="15.875" style="355" customWidth="1"/>
    <col min="14650" max="14650" width="42.875" style="355" customWidth="1"/>
    <col min="14651" max="14651" width="10.75" style="355" bestFit="1" customWidth="1"/>
    <col min="14652" max="14844" width="9" style="355"/>
    <col min="14845" max="14845" width="11.625" style="355" customWidth="1"/>
    <col min="14846" max="14846" width="70.125" style="355" customWidth="1"/>
    <col min="14847" max="14879" width="0" style="355" hidden="1" customWidth="1"/>
    <col min="14880" max="14880" width="28.875" style="355" customWidth="1"/>
    <col min="14881" max="14883" width="0" style="355" hidden="1" customWidth="1"/>
    <col min="14884" max="14884" width="17.5" style="355" customWidth="1"/>
    <col min="14885" max="14886" width="0" style="355" hidden="1" customWidth="1"/>
    <col min="14887" max="14887" width="17.25" style="355" customWidth="1"/>
    <col min="14888" max="14890" width="16.875" style="355" customWidth="1"/>
    <col min="14891" max="14905" width="15.875" style="355" customWidth="1"/>
    <col min="14906" max="14906" width="42.875" style="355" customWidth="1"/>
    <col min="14907" max="14907" width="10.75" style="355" bestFit="1" customWidth="1"/>
    <col min="14908" max="15100" width="9" style="355"/>
    <col min="15101" max="15101" width="11.625" style="355" customWidth="1"/>
    <col min="15102" max="15102" width="70.125" style="355" customWidth="1"/>
    <col min="15103" max="15135" width="0" style="355" hidden="1" customWidth="1"/>
    <col min="15136" max="15136" width="28.875" style="355" customWidth="1"/>
    <col min="15137" max="15139" width="0" style="355" hidden="1" customWidth="1"/>
    <col min="15140" max="15140" width="17.5" style="355" customWidth="1"/>
    <col min="15141" max="15142" width="0" style="355" hidden="1" customWidth="1"/>
    <col min="15143" max="15143" width="17.25" style="355" customWidth="1"/>
    <col min="15144" max="15146" width="16.875" style="355" customWidth="1"/>
    <col min="15147" max="15161" width="15.875" style="355" customWidth="1"/>
    <col min="15162" max="15162" width="42.875" style="355" customWidth="1"/>
    <col min="15163" max="15163" width="10.75" style="355" bestFit="1" customWidth="1"/>
    <col min="15164" max="15356" width="9" style="355"/>
    <col min="15357" max="15357" width="11.625" style="355" customWidth="1"/>
    <col min="15358" max="15358" width="70.125" style="355" customWidth="1"/>
    <col min="15359" max="15391" width="0" style="355" hidden="1" customWidth="1"/>
    <col min="15392" max="15392" width="28.875" style="355" customWidth="1"/>
    <col min="15393" max="15395" width="0" style="355" hidden="1" customWidth="1"/>
    <col min="15396" max="15396" width="17.5" style="355" customWidth="1"/>
    <col min="15397" max="15398" width="0" style="355" hidden="1" customWidth="1"/>
    <col min="15399" max="15399" width="17.25" style="355" customWidth="1"/>
    <col min="15400" max="15402" width="16.875" style="355" customWidth="1"/>
    <col min="15403" max="15417" width="15.875" style="355" customWidth="1"/>
    <col min="15418" max="15418" width="42.875" style="355" customWidth="1"/>
    <col min="15419" max="15419" width="10.75" style="355" bestFit="1" customWidth="1"/>
    <col min="15420" max="15612" width="9" style="355"/>
    <col min="15613" max="15613" width="11.625" style="355" customWidth="1"/>
    <col min="15614" max="15614" width="70.125" style="355" customWidth="1"/>
    <col min="15615" max="15647" width="0" style="355" hidden="1" customWidth="1"/>
    <col min="15648" max="15648" width="28.875" style="355" customWidth="1"/>
    <col min="15649" max="15651" width="0" style="355" hidden="1" customWidth="1"/>
    <col min="15652" max="15652" width="17.5" style="355" customWidth="1"/>
    <col min="15653" max="15654" width="0" style="355" hidden="1" customWidth="1"/>
    <col min="15655" max="15655" width="17.25" style="355" customWidth="1"/>
    <col min="15656" max="15658" width="16.875" style="355" customWidth="1"/>
    <col min="15659" max="15673" width="15.875" style="355" customWidth="1"/>
    <col min="15674" max="15674" width="42.875" style="355" customWidth="1"/>
    <col min="15675" max="15675" width="10.75" style="355" bestFit="1" customWidth="1"/>
    <col min="15676" max="15868" width="9" style="355"/>
    <col min="15869" max="15869" width="11.625" style="355" customWidth="1"/>
    <col min="15870" max="15870" width="70.125" style="355" customWidth="1"/>
    <col min="15871" max="15903" width="0" style="355" hidden="1" customWidth="1"/>
    <col min="15904" max="15904" width="28.875" style="355" customWidth="1"/>
    <col min="15905" max="15907" width="0" style="355" hidden="1" customWidth="1"/>
    <col min="15908" max="15908" width="17.5" style="355" customWidth="1"/>
    <col min="15909" max="15910" width="0" style="355" hidden="1" customWidth="1"/>
    <col min="15911" max="15911" width="17.25" style="355" customWidth="1"/>
    <col min="15912" max="15914" width="16.875" style="355" customWidth="1"/>
    <col min="15915" max="15929" width="15.875" style="355" customWidth="1"/>
    <col min="15930" max="15930" width="42.875" style="355" customWidth="1"/>
    <col min="15931" max="15931" width="10.75" style="355" bestFit="1" customWidth="1"/>
    <col min="15932" max="16124" width="9" style="355"/>
    <col min="16125" max="16125" width="11.625" style="355" customWidth="1"/>
    <col min="16126" max="16126" width="70.125" style="355" customWidth="1"/>
    <col min="16127" max="16159" width="0" style="355" hidden="1" customWidth="1"/>
    <col min="16160" max="16160" width="28.875" style="355" customWidth="1"/>
    <col min="16161" max="16163" width="0" style="355" hidden="1" customWidth="1"/>
    <col min="16164" max="16164" width="17.5" style="355" customWidth="1"/>
    <col min="16165" max="16166" width="0" style="355" hidden="1" customWidth="1"/>
    <col min="16167" max="16167" width="17.25" style="355" customWidth="1"/>
    <col min="16168" max="16170" width="16.875" style="355" customWidth="1"/>
    <col min="16171" max="16185" width="15.875" style="355" customWidth="1"/>
    <col min="16186" max="16186" width="42.875" style="355" customWidth="1"/>
    <col min="16187" max="16187" width="10.75" style="355" bestFit="1" customWidth="1"/>
    <col min="16188" max="16384" width="9" style="355"/>
  </cols>
  <sheetData>
    <row r="1" spans="1:59" ht="21.75" customHeight="1" x14ac:dyDescent="0.25">
      <c r="A1" s="729" t="s">
        <v>1013</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row>
    <row r="2" spans="1:59" ht="39" customHeight="1" x14ac:dyDescent="0.25">
      <c r="A2" s="729" t="s">
        <v>892</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c r="AP2" s="729"/>
      <c r="AQ2" s="729"/>
      <c r="AR2" s="729"/>
      <c r="AS2" s="729"/>
      <c r="AT2" s="729"/>
      <c r="AU2" s="729"/>
      <c r="AV2" s="729"/>
      <c r="AW2" s="729"/>
      <c r="AX2" s="729"/>
      <c r="AY2" s="729"/>
      <c r="AZ2" s="729"/>
      <c r="BA2" s="729"/>
      <c r="BB2" s="729"/>
      <c r="BC2" s="729"/>
      <c r="BD2" s="729"/>
      <c r="BE2" s="729"/>
      <c r="BF2" s="729"/>
    </row>
    <row r="3" spans="1:59" x14ac:dyDescent="0.25">
      <c r="A3" s="730" t="s">
        <v>926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row>
    <row r="4" spans="1:59" x14ac:dyDescent="0.25">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716" t="s">
        <v>806</v>
      </c>
      <c r="AK4" s="716"/>
      <c r="AL4" s="716"/>
      <c r="AM4" s="716"/>
      <c r="AN4" s="716"/>
      <c r="AO4" s="716"/>
      <c r="AP4" s="716"/>
      <c r="AQ4" s="716"/>
      <c r="AR4" s="716"/>
      <c r="AS4" s="716"/>
      <c r="AT4" s="716"/>
      <c r="AU4" s="716"/>
      <c r="AV4" s="716"/>
      <c r="AW4" s="716"/>
      <c r="AX4" s="716"/>
      <c r="AY4" s="716"/>
      <c r="AZ4" s="716"/>
      <c r="BA4" s="716"/>
      <c r="BB4" s="716"/>
      <c r="BC4" s="716"/>
      <c r="BD4" s="716"/>
      <c r="BE4" s="716"/>
      <c r="BF4" s="716"/>
    </row>
    <row r="5" spans="1:59" s="359" customFormat="1" ht="24.75" customHeight="1" x14ac:dyDescent="0.25">
      <c r="A5" s="717" t="s">
        <v>6</v>
      </c>
      <c r="B5" s="718" t="s">
        <v>807</v>
      </c>
      <c r="C5" s="718" t="s">
        <v>808</v>
      </c>
      <c r="D5" s="715" t="s">
        <v>809</v>
      </c>
      <c r="E5" s="715"/>
      <c r="F5" s="715"/>
      <c r="G5" s="715"/>
      <c r="H5" s="715"/>
      <c r="I5" s="715"/>
      <c r="J5" s="715"/>
      <c r="K5" s="715"/>
      <c r="L5" s="715"/>
      <c r="M5" s="715"/>
      <c r="N5" s="715"/>
      <c r="O5" s="715"/>
      <c r="P5" s="715"/>
      <c r="Q5" s="715"/>
      <c r="R5" s="715"/>
      <c r="S5" s="715"/>
      <c r="T5" s="715"/>
      <c r="U5" s="715"/>
      <c r="V5" s="715"/>
      <c r="W5" s="715"/>
      <c r="X5" s="715" t="s">
        <v>810</v>
      </c>
      <c r="Y5" s="715"/>
      <c r="Z5" s="715"/>
      <c r="AA5" s="715" t="s">
        <v>811</v>
      </c>
      <c r="AB5" s="715"/>
      <c r="AC5" s="715"/>
      <c r="AD5" s="715" t="s">
        <v>812</v>
      </c>
      <c r="AE5" s="715"/>
      <c r="AF5" s="715"/>
      <c r="AG5" s="715" t="s">
        <v>813</v>
      </c>
      <c r="AH5" s="715" t="s">
        <v>814</v>
      </c>
      <c r="AI5" s="715" t="s">
        <v>815</v>
      </c>
      <c r="AJ5" s="715" t="s">
        <v>816</v>
      </c>
      <c r="AK5" s="715" t="s">
        <v>817</v>
      </c>
      <c r="AL5" s="715"/>
      <c r="AM5" s="715"/>
      <c r="AN5" s="731" t="s">
        <v>818</v>
      </c>
      <c r="AO5" s="732"/>
      <c r="AP5" s="732"/>
      <c r="AQ5" s="732"/>
      <c r="AR5" s="732"/>
      <c r="AS5" s="732"/>
      <c r="AT5" s="732"/>
      <c r="AU5" s="715" t="s">
        <v>893</v>
      </c>
      <c r="AV5" s="715"/>
      <c r="AW5" s="715"/>
      <c r="AX5" s="715"/>
      <c r="AY5" s="715"/>
      <c r="AZ5" s="715"/>
      <c r="BA5" s="715"/>
      <c r="BB5" s="715"/>
      <c r="BC5" s="715"/>
      <c r="BD5" s="715"/>
      <c r="BE5" s="715"/>
      <c r="BF5" s="358" t="s">
        <v>721</v>
      </c>
    </row>
    <row r="6" spans="1:59" s="359" customFormat="1" ht="34.5" customHeight="1" x14ac:dyDescent="0.25">
      <c r="A6" s="717"/>
      <c r="B6" s="718"/>
      <c r="C6" s="718"/>
      <c r="D6" s="715" t="s">
        <v>8</v>
      </c>
      <c r="E6" s="360"/>
      <c r="F6" s="360"/>
      <c r="G6" s="360"/>
      <c r="H6" s="360"/>
      <c r="I6" s="360"/>
      <c r="J6" s="361"/>
      <c r="K6" s="715" t="s">
        <v>17</v>
      </c>
      <c r="L6" s="715"/>
      <c r="M6" s="715"/>
      <c r="N6" s="715"/>
      <c r="O6" s="715"/>
      <c r="P6" s="715"/>
      <c r="Q6" s="715"/>
      <c r="R6" s="715"/>
      <c r="S6" s="715"/>
      <c r="T6" s="715"/>
      <c r="U6" s="715"/>
      <c r="V6" s="715"/>
      <c r="W6" s="715"/>
      <c r="X6" s="715" t="s">
        <v>8</v>
      </c>
      <c r="Y6" s="715" t="s">
        <v>17</v>
      </c>
      <c r="Z6" s="715"/>
      <c r="AA6" s="715" t="s">
        <v>8</v>
      </c>
      <c r="AB6" s="715" t="s">
        <v>17</v>
      </c>
      <c r="AC6" s="715"/>
      <c r="AD6" s="715" t="s">
        <v>8</v>
      </c>
      <c r="AE6" s="715" t="s">
        <v>17</v>
      </c>
      <c r="AF6" s="715"/>
      <c r="AG6" s="715"/>
      <c r="AH6" s="715"/>
      <c r="AI6" s="715"/>
      <c r="AJ6" s="715"/>
      <c r="AK6" s="715"/>
      <c r="AL6" s="715"/>
      <c r="AM6" s="715"/>
      <c r="AN6" s="715" t="s">
        <v>8</v>
      </c>
      <c r="AO6" s="731" t="s">
        <v>820</v>
      </c>
      <c r="AP6" s="732"/>
      <c r="AQ6" s="733"/>
      <c r="AR6" s="731" t="s">
        <v>821</v>
      </c>
      <c r="AS6" s="732"/>
      <c r="AT6" s="733"/>
      <c r="AU6" s="715" t="s">
        <v>8</v>
      </c>
      <c r="AV6" s="731" t="s">
        <v>820</v>
      </c>
      <c r="AW6" s="732"/>
      <c r="AX6" s="733"/>
      <c r="AY6" s="731" t="s">
        <v>821</v>
      </c>
      <c r="AZ6" s="732"/>
      <c r="BA6" s="732"/>
      <c r="BB6" s="732"/>
      <c r="BC6" s="732"/>
      <c r="BD6" s="732"/>
      <c r="BE6" s="733"/>
      <c r="BF6" s="362"/>
    </row>
    <row r="7" spans="1:59" s="359" customFormat="1" ht="27.75" customHeight="1" x14ac:dyDescent="0.25">
      <c r="A7" s="717"/>
      <c r="B7" s="718"/>
      <c r="C7" s="718"/>
      <c r="D7" s="715"/>
      <c r="E7" s="360"/>
      <c r="F7" s="360"/>
      <c r="G7" s="360"/>
      <c r="H7" s="360"/>
      <c r="I7" s="360"/>
      <c r="J7" s="361"/>
      <c r="K7" s="715" t="s">
        <v>822</v>
      </c>
      <c r="L7" s="715" t="s">
        <v>17</v>
      </c>
      <c r="M7" s="715"/>
      <c r="N7" s="715"/>
      <c r="O7" s="715"/>
      <c r="P7" s="715"/>
      <c r="Q7" s="715"/>
      <c r="R7" s="715"/>
      <c r="S7" s="715"/>
      <c r="T7" s="715"/>
      <c r="U7" s="715"/>
      <c r="V7" s="361"/>
      <c r="W7" s="715" t="s">
        <v>823</v>
      </c>
      <c r="X7" s="715"/>
      <c r="Y7" s="715" t="s">
        <v>824</v>
      </c>
      <c r="Z7" s="715" t="s">
        <v>825</v>
      </c>
      <c r="AA7" s="715"/>
      <c r="AB7" s="715" t="s">
        <v>824</v>
      </c>
      <c r="AC7" s="715" t="s">
        <v>825</v>
      </c>
      <c r="AD7" s="715"/>
      <c r="AE7" s="715" t="s">
        <v>824</v>
      </c>
      <c r="AF7" s="715" t="s">
        <v>825</v>
      </c>
      <c r="AG7" s="715"/>
      <c r="AH7" s="715"/>
      <c r="AI7" s="715"/>
      <c r="AJ7" s="715"/>
      <c r="AK7" s="715"/>
      <c r="AL7" s="715"/>
      <c r="AM7" s="715"/>
      <c r="AN7" s="715"/>
      <c r="AO7" s="734" t="s">
        <v>693</v>
      </c>
      <c r="AP7" s="715" t="s">
        <v>826</v>
      </c>
      <c r="AQ7" s="715" t="s">
        <v>794</v>
      </c>
      <c r="AR7" s="734" t="s">
        <v>693</v>
      </c>
      <c r="AS7" s="715" t="s">
        <v>826</v>
      </c>
      <c r="AT7" s="715" t="s">
        <v>794</v>
      </c>
      <c r="AU7" s="715"/>
      <c r="AV7" s="734" t="s">
        <v>693</v>
      </c>
      <c r="AW7" s="734" t="s">
        <v>826</v>
      </c>
      <c r="AX7" s="734" t="s">
        <v>794</v>
      </c>
      <c r="AY7" s="734" t="s">
        <v>693</v>
      </c>
      <c r="AZ7" s="731" t="s">
        <v>826</v>
      </c>
      <c r="BA7" s="733"/>
      <c r="BB7" s="734" t="s">
        <v>693</v>
      </c>
      <c r="BC7" s="736" t="s">
        <v>794</v>
      </c>
      <c r="BD7" s="737"/>
      <c r="BE7" s="738"/>
      <c r="BF7" s="362"/>
    </row>
    <row r="8" spans="1:59" s="359" customFormat="1" ht="30" customHeight="1" x14ac:dyDescent="0.25">
      <c r="A8" s="717"/>
      <c r="B8" s="718"/>
      <c r="C8" s="718"/>
      <c r="D8" s="715"/>
      <c r="E8" s="360"/>
      <c r="F8" s="360"/>
      <c r="G8" s="360"/>
      <c r="H8" s="360"/>
      <c r="I8" s="360"/>
      <c r="J8" s="361"/>
      <c r="K8" s="715"/>
      <c r="L8" s="361"/>
      <c r="M8" s="360"/>
      <c r="N8" s="360"/>
      <c r="O8" s="360"/>
      <c r="P8" s="360"/>
      <c r="Q8" s="360"/>
      <c r="R8" s="360"/>
      <c r="S8" s="360"/>
      <c r="T8" s="360"/>
      <c r="U8" s="361"/>
      <c r="V8" s="361"/>
      <c r="W8" s="715"/>
      <c r="X8" s="715"/>
      <c r="Y8" s="715"/>
      <c r="Z8" s="715"/>
      <c r="AA8" s="715"/>
      <c r="AB8" s="715"/>
      <c r="AC8" s="715"/>
      <c r="AD8" s="715"/>
      <c r="AE8" s="715"/>
      <c r="AF8" s="715"/>
      <c r="AG8" s="715"/>
      <c r="AH8" s="715"/>
      <c r="AI8" s="715"/>
      <c r="AJ8" s="715"/>
      <c r="AK8" s="715"/>
      <c r="AL8" s="715"/>
      <c r="AM8" s="715"/>
      <c r="AN8" s="715"/>
      <c r="AO8" s="735"/>
      <c r="AP8" s="715"/>
      <c r="AQ8" s="715"/>
      <c r="AR8" s="735"/>
      <c r="AS8" s="715"/>
      <c r="AT8" s="715"/>
      <c r="AU8" s="715"/>
      <c r="AV8" s="735"/>
      <c r="AW8" s="735"/>
      <c r="AX8" s="735"/>
      <c r="AY8" s="735"/>
      <c r="AZ8" s="586" t="s">
        <v>824</v>
      </c>
      <c r="BA8" s="484" t="s">
        <v>825</v>
      </c>
      <c r="BB8" s="735"/>
      <c r="BC8" s="587" t="s">
        <v>824</v>
      </c>
      <c r="BD8" s="585" t="s">
        <v>825</v>
      </c>
      <c r="BE8" s="483" t="s">
        <v>920</v>
      </c>
      <c r="BF8" s="362"/>
    </row>
    <row r="9" spans="1:59" s="359" customFormat="1" ht="16.5" x14ac:dyDescent="0.25">
      <c r="A9" s="366"/>
      <c r="B9" s="372" t="s">
        <v>1026</v>
      </c>
      <c r="C9" s="385"/>
      <c r="D9" s="378"/>
      <c r="E9" s="378"/>
      <c r="F9" s="378"/>
      <c r="G9" s="378"/>
      <c r="H9" s="378"/>
      <c r="I9" s="378"/>
      <c r="J9" s="378"/>
      <c r="K9" s="378"/>
      <c r="L9" s="378"/>
      <c r="M9" s="378"/>
      <c r="N9" s="378"/>
      <c r="O9" s="378"/>
      <c r="P9" s="378"/>
      <c r="Q9" s="378"/>
      <c r="R9" s="378"/>
      <c r="S9" s="378"/>
      <c r="T9" s="378"/>
      <c r="U9" s="378"/>
      <c r="V9" s="378"/>
      <c r="W9" s="378"/>
      <c r="X9" s="378"/>
      <c r="Y9" s="378"/>
      <c r="Z9" s="386"/>
      <c r="AA9" s="386"/>
      <c r="AB9" s="386"/>
      <c r="AC9" s="386"/>
      <c r="AD9" s="386"/>
      <c r="AE9" s="386"/>
      <c r="AF9" s="386"/>
      <c r="AG9" s="386"/>
      <c r="AH9" s="386"/>
      <c r="AI9" s="386"/>
      <c r="AJ9" s="386"/>
      <c r="AK9" s="386"/>
      <c r="AL9" s="386"/>
      <c r="AM9" s="386"/>
      <c r="AN9" s="368" t="e">
        <f>#REF!+AN10+AN12+AN26+#REF!+#REF!+#REF!</f>
        <v>#REF!</v>
      </c>
      <c r="AO9" s="368" t="e">
        <f>#REF!+AO10+AO12+AO26+#REF!+#REF!+AO41</f>
        <v>#REF!</v>
      </c>
      <c r="AP9" s="368" t="e">
        <f>#REF!+AP10+AP12+AP26+#REF!+#REF!+AP41</f>
        <v>#REF!</v>
      </c>
      <c r="AQ9" s="368" t="e">
        <f>#REF!+AQ10+AQ12+AQ26+#REF!+#REF!+AQ41</f>
        <v>#REF!</v>
      </c>
      <c r="AR9" s="368" t="e">
        <f>#REF!+AR10+AR12+AR26+#REF!+#REF!+AR41</f>
        <v>#REF!</v>
      </c>
      <c r="AS9" s="368" t="e">
        <f>#REF!+AS10+AS12+AS26+#REF!+#REF!+AS41</f>
        <v>#REF!</v>
      </c>
      <c r="AT9" s="368" t="e">
        <f>#REF!+AT10+AT12+AT26+#REF!+#REF!+AT41</f>
        <v>#REF!</v>
      </c>
      <c r="AU9" s="368">
        <f>AU10+AU12+AU26+AU41</f>
        <v>6887.8179782934003</v>
      </c>
      <c r="AV9" s="368">
        <f>AV10+AV12+AV26+AV41</f>
        <v>6260.8179782934003</v>
      </c>
      <c r="AW9" s="368">
        <f>AW10+AW12+AW26+AW41</f>
        <v>2074.9475542461651</v>
      </c>
      <c r="AX9" s="368">
        <f>AX10+AX12+AX26+AX41</f>
        <v>4185.8704240472352</v>
      </c>
      <c r="AY9" s="368">
        <f>AZ9+BA9</f>
        <v>207</v>
      </c>
      <c r="AZ9" s="368">
        <f>AZ10+AZ12+AZ26+AZ41</f>
        <v>62</v>
      </c>
      <c r="BA9" s="368">
        <f>BA10+BA12+BA26+BA41</f>
        <v>145</v>
      </c>
      <c r="BB9" s="368">
        <f>BB10+BB12+BB26+BB41</f>
        <v>420</v>
      </c>
      <c r="BC9" s="368">
        <f>BC10+BC12+BC26+BC41</f>
        <v>126</v>
      </c>
      <c r="BD9" s="368">
        <f>BD10+BD12+BD26+BD41</f>
        <v>250</v>
      </c>
      <c r="BE9" s="368">
        <f t="shared" ref="BE9:BF9" si="0">BE10+BE12+BE26+BE41</f>
        <v>43.999999999999993</v>
      </c>
      <c r="BF9" s="368">
        <f t="shared" si="0"/>
        <v>0</v>
      </c>
      <c r="BG9" s="501"/>
    </row>
    <row r="10" spans="1:59" s="359" customFormat="1" ht="33" x14ac:dyDescent="0.25">
      <c r="A10" s="366" t="s">
        <v>3</v>
      </c>
      <c r="B10" s="387" t="s">
        <v>897</v>
      </c>
      <c r="C10" s="385"/>
      <c r="D10" s="378"/>
      <c r="E10" s="378"/>
      <c r="F10" s="378"/>
      <c r="G10" s="378"/>
      <c r="H10" s="378"/>
      <c r="I10" s="378"/>
      <c r="J10" s="378"/>
      <c r="K10" s="378"/>
      <c r="L10" s="378"/>
      <c r="M10" s="378"/>
      <c r="N10" s="378"/>
      <c r="O10" s="378"/>
      <c r="P10" s="378"/>
      <c r="Q10" s="378"/>
      <c r="R10" s="378"/>
      <c r="S10" s="378"/>
      <c r="T10" s="378"/>
      <c r="U10" s="378"/>
      <c r="V10" s="378"/>
      <c r="W10" s="378"/>
      <c r="X10" s="378"/>
      <c r="Y10" s="378"/>
      <c r="Z10" s="386"/>
      <c r="AA10" s="386"/>
      <c r="AB10" s="386"/>
      <c r="AC10" s="386"/>
      <c r="AD10" s="386"/>
      <c r="AE10" s="386"/>
      <c r="AF10" s="386"/>
      <c r="AG10" s="386"/>
      <c r="AH10" s="386"/>
      <c r="AI10" s="386"/>
      <c r="AJ10" s="386"/>
      <c r="AK10" s="386"/>
      <c r="AL10" s="386"/>
      <c r="AM10" s="386"/>
      <c r="AN10" s="368" t="e">
        <f>+#REF!+#REF!</f>
        <v>#REF!</v>
      </c>
      <c r="AO10" s="374" t="e">
        <f>+#REF!+#REF!</f>
        <v>#REF!</v>
      </c>
      <c r="AP10" s="374" t="e">
        <f>+#REF!+#REF!</f>
        <v>#REF!</v>
      </c>
      <c r="AQ10" s="374" t="e">
        <f>+#REF!+#REF!</f>
        <v>#REF!</v>
      </c>
      <c r="AR10" s="374" t="e">
        <f>+#REF!+#REF!</f>
        <v>#REF!</v>
      </c>
      <c r="AS10" s="374" t="e">
        <f>+#REF!+#REF!</f>
        <v>#REF!</v>
      </c>
      <c r="AT10" s="374" t="e">
        <f>+#REF!+#REF!</f>
        <v>#REF!</v>
      </c>
      <c r="AU10" s="374">
        <f>AU11</f>
        <v>1595</v>
      </c>
      <c r="AV10" s="374">
        <f>AW10+AX10</f>
        <v>1450</v>
      </c>
      <c r="AW10" s="374">
        <f t="shared" ref="AW10:BE10" si="1">AW11</f>
        <v>0</v>
      </c>
      <c r="AX10" s="374">
        <f t="shared" si="1"/>
        <v>1450</v>
      </c>
      <c r="AY10" s="374">
        <f t="shared" si="1"/>
        <v>0</v>
      </c>
      <c r="AZ10" s="374">
        <f t="shared" si="1"/>
        <v>0</v>
      </c>
      <c r="BA10" s="374"/>
      <c r="BB10" s="374">
        <f t="shared" si="1"/>
        <v>145</v>
      </c>
      <c r="BC10" s="374">
        <f t="shared" si="1"/>
        <v>44</v>
      </c>
      <c r="BD10" s="374">
        <f t="shared" si="1"/>
        <v>101</v>
      </c>
      <c r="BE10" s="374">
        <f t="shared" si="1"/>
        <v>0</v>
      </c>
      <c r="BF10" s="369"/>
    </row>
    <row r="11" spans="1:59" s="359" customFormat="1" ht="33" x14ac:dyDescent="0.25">
      <c r="A11" s="366">
        <v>1</v>
      </c>
      <c r="B11" s="383" t="s">
        <v>923</v>
      </c>
      <c r="C11" s="385"/>
      <c r="D11" s="378"/>
      <c r="E11" s="378"/>
      <c r="F11" s="378"/>
      <c r="G11" s="378"/>
      <c r="H11" s="378"/>
      <c r="I11" s="378"/>
      <c r="J11" s="378"/>
      <c r="K11" s="378"/>
      <c r="L11" s="378"/>
      <c r="M11" s="378"/>
      <c r="N11" s="378"/>
      <c r="O11" s="378"/>
      <c r="P11" s="378"/>
      <c r="Q11" s="378"/>
      <c r="R11" s="378"/>
      <c r="S11" s="378"/>
      <c r="T11" s="378"/>
      <c r="U11" s="378"/>
      <c r="V11" s="378"/>
      <c r="W11" s="378"/>
      <c r="X11" s="378"/>
      <c r="Y11" s="378"/>
      <c r="Z11" s="386"/>
      <c r="AA11" s="386"/>
      <c r="AB11" s="386"/>
      <c r="AC11" s="386"/>
      <c r="AD11" s="386"/>
      <c r="AE11" s="386"/>
      <c r="AF11" s="386"/>
      <c r="AG11" s="386"/>
      <c r="AH11" s="386"/>
      <c r="AI11" s="386"/>
      <c r="AJ11" s="386"/>
      <c r="AK11" s="386"/>
      <c r="AL11" s="386"/>
      <c r="AM11" s="386"/>
      <c r="AN11" s="378">
        <f t="shared" ref="AN11" si="2">+AO11+AR11</f>
        <v>6384.782608695652</v>
      </c>
      <c r="AO11" s="375">
        <v>5804.347826086956</v>
      </c>
      <c r="AP11" s="368"/>
      <c r="AQ11" s="377">
        <v>5804.347826086956</v>
      </c>
      <c r="AR11" s="377">
        <v>580.43478260869563</v>
      </c>
      <c r="AS11" s="377"/>
      <c r="AT11" s="377">
        <v>580.43478260869563</v>
      </c>
      <c r="AU11" s="378">
        <f>AV11+BB11+AY11</f>
        <v>1595</v>
      </c>
      <c r="AV11" s="378">
        <f>AX11</f>
        <v>1450</v>
      </c>
      <c r="AW11" s="393"/>
      <c r="AX11" s="399">
        <v>1450</v>
      </c>
      <c r="AY11" s="399"/>
      <c r="AZ11" s="399"/>
      <c r="BA11" s="399"/>
      <c r="BB11" s="399">
        <f>BC11+BD11</f>
        <v>145</v>
      </c>
      <c r="BC11" s="399">
        <v>44</v>
      </c>
      <c r="BD11" s="399">
        <v>101</v>
      </c>
      <c r="BE11" s="378"/>
      <c r="BF11" s="369"/>
    </row>
    <row r="12" spans="1:59" s="359" customFormat="1" ht="33" x14ac:dyDescent="0.25">
      <c r="A12" s="367" t="s">
        <v>5</v>
      </c>
      <c r="B12" s="387" t="s">
        <v>898</v>
      </c>
      <c r="C12" s="385"/>
      <c r="D12" s="378"/>
      <c r="E12" s="378"/>
      <c r="F12" s="378"/>
      <c r="G12" s="378"/>
      <c r="H12" s="378"/>
      <c r="I12" s="378"/>
      <c r="J12" s="378"/>
      <c r="K12" s="378"/>
      <c r="L12" s="378"/>
      <c r="M12" s="378"/>
      <c r="N12" s="378"/>
      <c r="O12" s="378"/>
      <c r="P12" s="378"/>
      <c r="Q12" s="378"/>
      <c r="R12" s="378"/>
      <c r="S12" s="378"/>
      <c r="T12" s="378"/>
      <c r="U12" s="378"/>
      <c r="V12" s="378"/>
      <c r="W12" s="378"/>
      <c r="X12" s="378"/>
      <c r="Y12" s="378"/>
      <c r="Z12" s="386"/>
      <c r="AA12" s="386"/>
      <c r="AB12" s="386"/>
      <c r="AC12" s="386"/>
      <c r="AD12" s="386"/>
      <c r="AE12" s="386"/>
      <c r="AF12" s="386"/>
      <c r="AG12" s="386"/>
      <c r="AH12" s="386"/>
      <c r="AI12" s="386"/>
      <c r="AJ12" s="386"/>
      <c r="AK12" s="386"/>
      <c r="AL12" s="386"/>
      <c r="AM12" s="386"/>
      <c r="AN12" s="374" t="e">
        <f>+AN13+#REF!</f>
        <v>#REF!</v>
      </c>
      <c r="AO12" s="374" t="e">
        <f>+AO13+#REF!</f>
        <v>#REF!</v>
      </c>
      <c r="AP12" s="374" t="e">
        <f>+AP13+#REF!</f>
        <v>#REF!</v>
      </c>
      <c r="AQ12" s="374" t="e">
        <f>+AQ13+#REF!</f>
        <v>#REF!</v>
      </c>
      <c r="AR12" s="374" t="e">
        <f>+AR13+#REF!</f>
        <v>#REF!</v>
      </c>
      <c r="AS12" s="374" t="e">
        <f>+AS13+#REF!</f>
        <v>#REF!</v>
      </c>
      <c r="AT12" s="374" t="e">
        <f>+AT13+#REF!</f>
        <v>#REF!</v>
      </c>
      <c r="AU12" s="374">
        <f>+AU13</f>
        <v>691.99999999999989</v>
      </c>
      <c r="AV12" s="374">
        <f t="shared" ref="AV12:BC12" si="3">+AV13</f>
        <v>629</v>
      </c>
      <c r="AW12" s="374">
        <f t="shared" si="3"/>
        <v>0</v>
      </c>
      <c r="AX12" s="374">
        <f t="shared" si="3"/>
        <v>629</v>
      </c>
      <c r="AY12" s="374">
        <f t="shared" si="3"/>
        <v>0</v>
      </c>
      <c r="AZ12" s="374">
        <f t="shared" si="3"/>
        <v>0</v>
      </c>
      <c r="BA12" s="374">
        <f t="shared" si="3"/>
        <v>0</v>
      </c>
      <c r="BB12" s="374">
        <f t="shared" si="3"/>
        <v>63</v>
      </c>
      <c r="BC12" s="374">
        <f t="shared" si="3"/>
        <v>19</v>
      </c>
      <c r="BD12" s="374">
        <f>+BD13</f>
        <v>0</v>
      </c>
      <c r="BE12" s="374">
        <f>+BE13</f>
        <v>43.999999999999993</v>
      </c>
      <c r="BF12" s="369"/>
    </row>
    <row r="13" spans="1:59" s="390" customFormat="1" ht="49.5" x14ac:dyDescent="0.25">
      <c r="A13" s="367" t="s">
        <v>899</v>
      </c>
      <c r="B13" s="387" t="s">
        <v>900</v>
      </c>
      <c r="C13" s="394"/>
      <c r="D13" s="368"/>
      <c r="E13" s="368"/>
      <c r="F13" s="368"/>
      <c r="G13" s="368"/>
      <c r="H13" s="368"/>
      <c r="I13" s="368"/>
      <c r="J13" s="368"/>
      <c r="K13" s="368"/>
      <c r="L13" s="368"/>
      <c r="M13" s="368"/>
      <c r="N13" s="368"/>
      <c r="O13" s="368"/>
      <c r="P13" s="368"/>
      <c r="Q13" s="368"/>
      <c r="R13" s="368"/>
      <c r="S13" s="368"/>
      <c r="T13" s="368"/>
      <c r="U13" s="368"/>
      <c r="V13" s="368"/>
      <c r="W13" s="368"/>
      <c r="X13" s="368"/>
      <c r="Y13" s="368"/>
      <c r="Z13" s="388"/>
      <c r="AA13" s="388"/>
      <c r="AB13" s="388"/>
      <c r="AC13" s="388"/>
      <c r="AD13" s="388"/>
      <c r="AE13" s="388"/>
      <c r="AF13" s="388"/>
      <c r="AG13" s="388"/>
      <c r="AH13" s="388"/>
      <c r="AI13" s="388"/>
      <c r="AJ13" s="388"/>
      <c r="AK13" s="388"/>
      <c r="AL13" s="388"/>
      <c r="AM13" s="388"/>
      <c r="AN13" s="374" t="e">
        <f>+#REF!+#REF!</f>
        <v>#REF!</v>
      </c>
      <c r="AO13" s="374" t="e">
        <f>+#REF!+#REF!</f>
        <v>#REF!</v>
      </c>
      <c r="AP13" s="374" t="e">
        <f>+#REF!+#REF!</f>
        <v>#REF!</v>
      </c>
      <c r="AQ13" s="374" t="e">
        <f>+#REF!+#REF!</f>
        <v>#REF!</v>
      </c>
      <c r="AR13" s="374" t="e">
        <f>+#REF!+#REF!</f>
        <v>#REF!</v>
      </c>
      <c r="AS13" s="374" t="e">
        <f>+#REF!+#REF!</f>
        <v>#REF!</v>
      </c>
      <c r="AT13" s="374" t="e">
        <f>+#REF!+#REF!</f>
        <v>#REF!</v>
      </c>
      <c r="AU13" s="374">
        <f>SUM(AU14:AU25)</f>
        <v>691.99999999999989</v>
      </c>
      <c r="AV13" s="374">
        <f>AW13+AX13</f>
        <v>629</v>
      </c>
      <c r="AW13" s="392"/>
      <c r="AX13" s="392">
        <f>SUM(AX14:AX25)</f>
        <v>629</v>
      </c>
      <c r="AY13" s="392"/>
      <c r="AZ13" s="392"/>
      <c r="BA13" s="392"/>
      <c r="BB13" s="392">
        <f>SUM(BB14:BB25)</f>
        <v>63</v>
      </c>
      <c r="BC13" s="392">
        <f>SUM(BC14:BC25)</f>
        <v>19</v>
      </c>
      <c r="BD13" s="392"/>
      <c r="BE13" s="374">
        <f>SUM(BE14:BE25)</f>
        <v>43.999999999999993</v>
      </c>
      <c r="BF13" s="389"/>
    </row>
    <row r="14" spans="1:59" s="390" customFormat="1" ht="16.5" x14ac:dyDescent="0.25">
      <c r="A14" s="395" t="s">
        <v>33</v>
      </c>
      <c r="B14" s="344" t="s">
        <v>775</v>
      </c>
      <c r="C14" s="394"/>
      <c r="D14" s="368"/>
      <c r="E14" s="368"/>
      <c r="F14" s="368"/>
      <c r="G14" s="368"/>
      <c r="H14" s="368"/>
      <c r="I14" s="368"/>
      <c r="J14" s="368"/>
      <c r="K14" s="368"/>
      <c r="L14" s="368"/>
      <c r="M14" s="368"/>
      <c r="N14" s="368"/>
      <c r="O14" s="368"/>
      <c r="P14" s="368"/>
      <c r="Q14" s="368"/>
      <c r="R14" s="368"/>
      <c r="S14" s="368"/>
      <c r="T14" s="368"/>
      <c r="U14" s="368"/>
      <c r="V14" s="368"/>
      <c r="W14" s="368"/>
      <c r="X14" s="368"/>
      <c r="Y14" s="368"/>
      <c r="Z14" s="388"/>
      <c r="AA14" s="388"/>
      <c r="AB14" s="388"/>
      <c r="AC14" s="388"/>
      <c r="AD14" s="388"/>
      <c r="AE14" s="388"/>
      <c r="AF14" s="388"/>
      <c r="AG14" s="388"/>
      <c r="AH14" s="388"/>
      <c r="AI14" s="388"/>
      <c r="AJ14" s="388"/>
      <c r="AK14" s="388"/>
      <c r="AL14" s="388"/>
      <c r="AM14" s="388"/>
      <c r="AN14" s="374"/>
      <c r="AO14" s="374"/>
      <c r="AP14" s="374"/>
      <c r="AQ14" s="374"/>
      <c r="AR14" s="374"/>
      <c r="AS14" s="374"/>
      <c r="AT14" s="374"/>
      <c r="AU14" s="374">
        <f>AV14+BB14</f>
        <v>52</v>
      </c>
      <c r="AV14" s="612">
        <f>AW14+AX14</f>
        <v>47.3</v>
      </c>
      <c r="AW14" s="392"/>
      <c r="AX14" s="608">
        <v>47.3</v>
      </c>
      <c r="AY14" s="392"/>
      <c r="AZ14" s="392"/>
      <c r="BA14" s="392"/>
      <c r="BB14" s="392">
        <f>SUM(BC14:BE14)</f>
        <v>4.6999999999999993</v>
      </c>
      <c r="BC14" s="608">
        <v>1.4</v>
      </c>
      <c r="BD14" s="392"/>
      <c r="BE14" s="610">
        <v>3.3</v>
      </c>
      <c r="BF14" s="482"/>
    </row>
    <row r="15" spans="1:59" s="390" customFormat="1" ht="16.5" x14ac:dyDescent="0.2">
      <c r="A15" s="395" t="s">
        <v>924</v>
      </c>
      <c r="B15" s="349" t="s">
        <v>776</v>
      </c>
      <c r="C15" s="394"/>
      <c r="D15" s="368"/>
      <c r="E15" s="368"/>
      <c r="F15" s="368"/>
      <c r="G15" s="368"/>
      <c r="H15" s="368"/>
      <c r="I15" s="368"/>
      <c r="J15" s="368"/>
      <c r="K15" s="368"/>
      <c r="L15" s="368"/>
      <c r="M15" s="368"/>
      <c r="N15" s="368"/>
      <c r="O15" s="368"/>
      <c r="P15" s="368"/>
      <c r="Q15" s="368"/>
      <c r="R15" s="368"/>
      <c r="S15" s="368"/>
      <c r="T15" s="368"/>
      <c r="U15" s="368"/>
      <c r="V15" s="368"/>
      <c r="W15" s="368"/>
      <c r="X15" s="368"/>
      <c r="Y15" s="368"/>
      <c r="Z15" s="388"/>
      <c r="AA15" s="388"/>
      <c r="AB15" s="388"/>
      <c r="AC15" s="388"/>
      <c r="AD15" s="388"/>
      <c r="AE15" s="388"/>
      <c r="AF15" s="388"/>
      <c r="AG15" s="388"/>
      <c r="AH15" s="388"/>
      <c r="AI15" s="388"/>
      <c r="AJ15" s="388"/>
      <c r="AK15" s="388"/>
      <c r="AL15" s="388"/>
      <c r="AM15" s="388"/>
      <c r="AN15" s="374"/>
      <c r="AO15" s="374"/>
      <c r="AP15" s="374"/>
      <c r="AQ15" s="374"/>
      <c r="AR15" s="374"/>
      <c r="AS15" s="374"/>
      <c r="AT15" s="374"/>
      <c r="AU15" s="374">
        <f t="shared" ref="AU15:AU25" si="4">AV15+BB15</f>
        <v>54.5</v>
      </c>
      <c r="AV15" s="612">
        <f t="shared" ref="AV15:AV25" si="5">AW15+AX15</f>
        <v>49.5</v>
      </c>
      <c r="AW15" s="392"/>
      <c r="AX15" s="608">
        <v>49.5</v>
      </c>
      <c r="AY15" s="392"/>
      <c r="AZ15" s="392"/>
      <c r="BA15" s="392"/>
      <c r="BB15" s="392">
        <f t="shared" ref="BB15:BB25" si="6">SUM(BC15:BE15)</f>
        <v>5</v>
      </c>
      <c r="BC15" s="608">
        <v>1.5</v>
      </c>
      <c r="BD15" s="392"/>
      <c r="BE15" s="610">
        <v>3.5</v>
      </c>
      <c r="BF15" s="482"/>
    </row>
    <row r="16" spans="1:59" s="390" customFormat="1" ht="16.5" x14ac:dyDescent="0.2">
      <c r="A16" s="395" t="s">
        <v>123</v>
      </c>
      <c r="B16" s="349" t="s">
        <v>777</v>
      </c>
      <c r="C16" s="394"/>
      <c r="D16" s="368"/>
      <c r="E16" s="368"/>
      <c r="F16" s="368"/>
      <c r="G16" s="368"/>
      <c r="H16" s="368"/>
      <c r="I16" s="368"/>
      <c r="J16" s="368"/>
      <c r="K16" s="368"/>
      <c r="L16" s="368"/>
      <c r="M16" s="368"/>
      <c r="N16" s="368"/>
      <c r="O16" s="368"/>
      <c r="P16" s="368"/>
      <c r="Q16" s="368"/>
      <c r="R16" s="368"/>
      <c r="S16" s="368"/>
      <c r="T16" s="368"/>
      <c r="U16" s="368"/>
      <c r="V16" s="368"/>
      <c r="W16" s="368"/>
      <c r="X16" s="368"/>
      <c r="Y16" s="368"/>
      <c r="Z16" s="388"/>
      <c r="AA16" s="388"/>
      <c r="AB16" s="388"/>
      <c r="AC16" s="388"/>
      <c r="AD16" s="388"/>
      <c r="AE16" s="388"/>
      <c r="AF16" s="388"/>
      <c r="AG16" s="388"/>
      <c r="AH16" s="388"/>
      <c r="AI16" s="388"/>
      <c r="AJ16" s="388"/>
      <c r="AK16" s="388"/>
      <c r="AL16" s="388"/>
      <c r="AM16" s="388"/>
      <c r="AN16" s="374"/>
      <c r="AO16" s="374"/>
      <c r="AP16" s="374"/>
      <c r="AQ16" s="374"/>
      <c r="AR16" s="374"/>
      <c r="AS16" s="374"/>
      <c r="AT16" s="374"/>
      <c r="AU16" s="374">
        <f t="shared" si="4"/>
        <v>57</v>
      </c>
      <c r="AV16" s="612">
        <f t="shared" si="5"/>
        <v>51.8</v>
      </c>
      <c r="AW16" s="392"/>
      <c r="AX16" s="608">
        <v>51.8</v>
      </c>
      <c r="AY16" s="392"/>
      <c r="AZ16" s="392"/>
      <c r="BA16" s="392"/>
      <c r="BB16" s="392">
        <f t="shared" si="6"/>
        <v>5.2</v>
      </c>
      <c r="BC16" s="608">
        <v>1.6</v>
      </c>
      <c r="BD16" s="392"/>
      <c r="BE16" s="610">
        <v>3.6</v>
      </c>
      <c r="BF16" s="482"/>
    </row>
    <row r="17" spans="1:58" s="390" customFormat="1" ht="16.5" x14ac:dyDescent="0.2">
      <c r="A17" s="395" t="s">
        <v>984</v>
      </c>
      <c r="B17" s="349" t="s">
        <v>778</v>
      </c>
      <c r="C17" s="394"/>
      <c r="D17" s="368"/>
      <c r="E17" s="368"/>
      <c r="F17" s="368"/>
      <c r="G17" s="368"/>
      <c r="H17" s="368"/>
      <c r="I17" s="368"/>
      <c r="J17" s="368"/>
      <c r="K17" s="368"/>
      <c r="L17" s="368"/>
      <c r="M17" s="368"/>
      <c r="N17" s="368"/>
      <c r="O17" s="368"/>
      <c r="P17" s="368"/>
      <c r="Q17" s="368"/>
      <c r="R17" s="368"/>
      <c r="S17" s="368"/>
      <c r="T17" s="368"/>
      <c r="U17" s="368"/>
      <c r="V17" s="368"/>
      <c r="W17" s="368"/>
      <c r="X17" s="368"/>
      <c r="Y17" s="368"/>
      <c r="Z17" s="388"/>
      <c r="AA17" s="388"/>
      <c r="AB17" s="388"/>
      <c r="AC17" s="388"/>
      <c r="AD17" s="388"/>
      <c r="AE17" s="388"/>
      <c r="AF17" s="388"/>
      <c r="AG17" s="388"/>
      <c r="AH17" s="388"/>
      <c r="AI17" s="388"/>
      <c r="AJ17" s="388"/>
      <c r="AK17" s="388"/>
      <c r="AL17" s="388"/>
      <c r="AM17" s="388"/>
      <c r="AN17" s="374"/>
      <c r="AO17" s="374"/>
      <c r="AP17" s="374"/>
      <c r="AQ17" s="374"/>
      <c r="AR17" s="374"/>
      <c r="AS17" s="374"/>
      <c r="AT17" s="374"/>
      <c r="AU17" s="374">
        <f t="shared" si="4"/>
        <v>64.400000000000006</v>
      </c>
      <c r="AV17" s="612">
        <f t="shared" si="5"/>
        <v>58.5</v>
      </c>
      <c r="AW17" s="392"/>
      <c r="AX17" s="608">
        <v>58.5</v>
      </c>
      <c r="AY17" s="392"/>
      <c r="AZ17" s="392"/>
      <c r="BA17" s="392"/>
      <c r="BB17" s="392">
        <f t="shared" si="6"/>
        <v>5.8999999999999995</v>
      </c>
      <c r="BC17" s="608">
        <v>1.8</v>
      </c>
      <c r="BD17" s="392"/>
      <c r="BE17" s="610">
        <v>4.0999999999999996</v>
      </c>
      <c r="BF17" s="482"/>
    </row>
    <row r="18" spans="1:58" s="390" customFormat="1" ht="16.5" x14ac:dyDescent="0.2">
      <c r="A18" s="395" t="s">
        <v>985</v>
      </c>
      <c r="B18" s="349" t="s">
        <v>779</v>
      </c>
      <c r="C18" s="394"/>
      <c r="D18" s="368"/>
      <c r="E18" s="368"/>
      <c r="F18" s="368"/>
      <c r="G18" s="368"/>
      <c r="H18" s="368"/>
      <c r="I18" s="368"/>
      <c r="J18" s="368"/>
      <c r="K18" s="368"/>
      <c r="L18" s="368"/>
      <c r="M18" s="368"/>
      <c r="N18" s="368"/>
      <c r="O18" s="368"/>
      <c r="P18" s="368"/>
      <c r="Q18" s="368"/>
      <c r="R18" s="368"/>
      <c r="S18" s="368"/>
      <c r="T18" s="368"/>
      <c r="U18" s="368"/>
      <c r="V18" s="368"/>
      <c r="W18" s="368"/>
      <c r="X18" s="368"/>
      <c r="Y18" s="368"/>
      <c r="Z18" s="388"/>
      <c r="AA18" s="388"/>
      <c r="AB18" s="388"/>
      <c r="AC18" s="388"/>
      <c r="AD18" s="388"/>
      <c r="AE18" s="388"/>
      <c r="AF18" s="388"/>
      <c r="AG18" s="388"/>
      <c r="AH18" s="388"/>
      <c r="AI18" s="388"/>
      <c r="AJ18" s="388"/>
      <c r="AK18" s="388"/>
      <c r="AL18" s="388"/>
      <c r="AM18" s="388"/>
      <c r="AN18" s="374"/>
      <c r="AO18" s="374"/>
      <c r="AP18" s="374"/>
      <c r="AQ18" s="374"/>
      <c r="AR18" s="374"/>
      <c r="AS18" s="374"/>
      <c r="AT18" s="374"/>
      <c r="AU18" s="374">
        <f t="shared" si="4"/>
        <v>48.1</v>
      </c>
      <c r="AV18" s="612">
        <f t="shared" si="5"/>
        <v>43.7</v>
      </c>
      <c r="AW18" s="392"/>
      <c r="AX18" s="608">
        <v>43.7</v>
      </c>
      <c r="AY18" s="392"/>
      <c r="AZ18" s="392"/>
      <c r="BA18" s="392"/>
      <c r="BB18" s="392">
        <f t="shared" si="6"/>
        <v>4.4000000000000004</v>
      </c>
      <c r="BC18" s="608">
        <v>1.3</v>
      </c>
      <c r="BD18" s="392"/>
      <c r="BE18" s="610">
        <v>3.1</v>
      </c>
      <c r="BF18" s="482"/>
    </row>
    <row r="19" spans="1:58" s="390" customFormat="1" ht="16.5" x14ac:dyDescent="0.2">
      <c r="A19" s="395" t="s">
        <v>986</v>
      </c>
      <c r="B19" s="351" t="s">
        <v>780</v>
      </c>
      <c r="C19" s="394"/>
      <c r="D19" s="368"/>
      <c r="E19" s="368"/>
      <c r="F19" s="368"/>
      <c r="G19" s="368"/>
      <c r="H19" s="368"/>
      <c r="I19" s="368"/>
      <c r="J19" s="368"/>
      <c r="K19" s="368"/>
      <c r="L19" s="368"/>
      <c r="M19" s="368"/>
      <c r="N19" s="368"/>
      <c r="O19" s="368"/>
      <c r="P19" s="368"/>
      <c r="Q19" s="368"/>
      <c r="R19" s="368"/>
      <c r="S19" s="368"/>
      <c r="T19" s="368"/>
      <c r="U19" s="368"/>
      <c r="V19" s="368"/>
      <c r="W19" s="368"/>
      <c r="X19" s="368"/>
      <c r="Y19" s="368"/>
      <c r="Z19" s="388"/>
      <c r="AA19" s="388"/>
      <c r="AB19" s="388"/>
      <c r="AC19" s="388"/>
      <c r="AD19" s="388"/>
      <c r="AE19" s="388"/>
      <c r="AF19" s="388"/>
      <c r="AG19" s="388"/>
      <c r="AH19" s="388"/>
      <c r="AI19" s="388"/>
      <c r="AJ19" s="388"/>
      <c r="AK19" s="388"/>
      <c r="AL19" s="388"/>
      <c r="AM19" s="388"/>
      <c r="AN19" s="374"/>
      <c r="AO19" s="374"/>
      <c r="AP19" s="374"/>
      <c r="AQ19" s="374"/>
      <c r="AR19" s="374"/>
      <c r="AS19" s="374"/>
      <c r="AT19" s="374"/>
      <c r="AU19" s="374">
        <f t="shared" si="4"/>
        <v>61.9</v>
      </c>
      <c r="AV19" s="612">
        <f t="shared" si="5"/>
        <v>56.3</v>
      </c>
      <c r="AW19" s="392"/>
      <c r="AX19" s="608">
        <v>56.3</v>
      </c>
      <c r="AY19" s="392"/>
      <c r="AZ19" s="392"/>
      <c r="BA19" s="392"/>
      <c r="BB19" s="392">
        <f t="shared" si="6"/>
        <v>5.6</v>
      </c>
      <c r="BC19" s="608">
        <v>1.7</v>
      </c>
      <c r="BD19" s="392"/>
      <c r="BE19" s="610">
        <v>3.9</v>
      </c>
      <c r="BF19" s="482"/>
    </row>
    <row r="20" spans="1:58" s="390" customFormat="1" ht="16.5" x14ac:dyDescent="0.2">
      <c r="A20" s="395" t="s">
        <v>987</v>
      </c>
      <c r="B20" s="351" t="s">
        <v>781</v>
      </c>
      <c r="C20" s="394"/>
      <c r="D20" s="368"/>
      <c r="E20" s="368"/>
      <c r="F20" s="368"/>
      <c r="G20" s="368"/>
      <c r="H20" s="368"/>
      <c r="I20" s="368"/>
      <c r="J20" s="368"/>
      <c r="K20" s="368"/>
      <c r="L20" s="368"/>
      <c r="M20" s="368"/>
      <c r="N20" s="368"/>
      <c r="O20" s="368"/>
      <c r="P20" s="368"/>
      <c r="Q20" s="368"/>
      <c r="R20" s="368"/>
      <c r="S20" s="368"/>
      <c r="T20" s="368"/>
      <c r="U20" s="368"/>
      <c r="V20" s="368"/>
      <c r="W20" s="368"/>
      <c r="X20" s="368"/>
      <c r="Y20" s="368"/>
      <c r="Z20" s="388"/>
      <c r="AA20" s="388"/>
      <c r="AB20" s="388"/>
      <c r="AC20" s="388"/>
      <c r="AD20" s="388"/>
      <c r="AE20" s="388"/>
      <c r="AF20" s="388"/>
      <c r="AG20" s="388"/>
      <c r="AH20" s="388"/>
      <c r="AI20" s="388"/>
      <c r="AJ20" s="388"/>
      <c r="AK20" s="388"/>
      <c r="AL20" s="388"/>
      <c r="AM20" s="388"/>
      <c r="AN20" s="374"/>
      <c r="AO20" s="374"/>
      <c r="AP20" s="374"/>
      <c r="AQ20" s="374"/>
      <c r="AR20" s="374"/>
      <c r="AS20" s="374"/>
      <c r="AT20" s="374"/>
      <c r="AU20" s="374">
        <f t="shared" si="4"/>
        <v>57</v>
      </c>
      <c r="AV20" s="612">
        <f t="shared" si="5"/>
        <v>51.8</v>
      </c>
      <c r="AW20" s="392"/>
      <c r="AX20" s="608">
        <v>51.8</v>
      </c>
      <c r="AY20" s="392"/>
      <c r="AZ20" s="392"/>
      <c r="BA20" s="392"/>
      <c r="BB20" s="392">
        <f t="shared" si="6"/>
        <v>5.2</v>
      </c>
      <c r="BC20" s="608">
        <v>1.6</v>
      </c>
      <c r="BD20" s="392"/>
      <c r="BE20" s="610">
        <v>3.6</v>
      </c>
      <c r="BF20" s="482"/>
    </row>
    <row r="21" spans="1:58" s="390" customFormat="1" ht="16.5" x14ac:dyDescent="0.2">
      <c r="A21" s="395" t="s">
        <v>988</v>
      </c>
      <c r="B21" s="352" t="s">
        <v>782</v>
      </c>
      <c r="C21" s="394"/>
      <c r="D21" s="368"/>
      <c r="E21" s="368"/>
      <c r="F21" s="368"/>
      <c r="G21" s="368"/>
      <c r="H21" s="368"/>
      <c r="I21" s="368"/>
      <c r="J21" s="368"/>
      <c r="K21" s="368"/>
      <c r="L21" s="368"/>
      <c r="M21" s="368"/>
      <c r="N21" s="368"/>
      <c r="O21" s="368"/>
      <c r="P21" s="368"/>
      <c r="Q21" s="368"/>
      <c r="R21" s="368"/>
      <c r="S21" s="368"/>
      <c r="T21" s="368"/>
      <c r="U21" s="368"/>
      <c r="V21" s="368"/>
      <c r="W21" s="368"/>
      <c r="X21" s="368"/>
      <c r="Y21" s="368"/>
      <c r="Z21" s="388"/>
      <c r="AA21" s="388"/>
      <c r="AB21" s="388"/>
      <c r="AC21" s="388"/>
      <c r="AD21" s="388"/>
      <c r="AE21" s="388"/>
      <c r="AF21" s="388"/>
      <c r="AG21" s="388"/>
      <c r="AH21" s="388"/>
      <c r="AI21" s="388"/>
      <c r="AJ21" s="388"/>
      <c r="AK21" s="388"/>
      <c r="AL21" s="388"/>
      <c r="AM21" s="388"/>
      <c r="AN21" s="374"/>
      <c r="AO21" s="374"/>
      <c r="AP21" s="374"/>
      <c r="AQ21" s="374"/>
      <c r="AR21" s="374"/>
      <c r="AS21" s="374"/>
      <c r="AT21" s="374"/>
      <c r="AU21" s="374">
        <f t="shared" si="4"/>
        <v>57</v>
      </c>
      <c r="AV21" s="612">
        <f t="shared" si="5"/>
        <v>51.8</v>
      </c>
      <c r="AW21" s="392"/>
      <c r="AX21" s="609">
        <v>51.8</v>
      </c>
      <c r="AY21" s="392"/>
      <c r="AZ21" s="392"/>
      <c r="BA21" s="392"/>
      <c r="BB21" s="392">
        <f t="shared" si="6"/>
        <v>5.2</v>
      </c>
      <c r="BC21" s="608">
        <v>1.6</v>
      </c>
      <c r="BD21" s="392"/>
      <c r="BE21" s="610">
        <v>3.6</v>
      </c>
      <c r="BF21" s="482"/>
    </row>
    <row r="22" spans="1:58" s="359" customFormat="1" ht="16.5" x14ac:dyDescent="0.2">
      <c r="A22" s="395" t="s">
        <v>989</v>
      </c>
      <c r="B22" s="352" t="s">
        <v>783</v>
      </c>
      <c r="C22" s="385"/>
      <c r="D22" s="378"/>
      <c r="E22" s="378"/>
      <c r="F22" s="378"/>
      <c r="G22" s="378"/>
      <c r="H22" s="378"/>
      <c r="I22" s="378"/>
      <c r="J22" s="378"/>
      <c r="K22" s="378"/>
      <c r="L22" s="378"/>
      <c r="M22" s="378"/>
      <c r="N22" s="378"/>
      <c r="O22" s="378"/>
      <c r="P22" s="378"/>
      <c r="Q22" s="378"/>
      <c r="R22" s="378"/>
      <c r="S22" s="378"/>
      <c r="T22" s="378"/>
      <c r="U22" s="378"/>
      <c r="V22" s="378"/>
      <c r="W22" s="378"/>
      <c r="X22" s="378"/>
      <c r="Y22" s="378"/>
      <c r="Z22" s="386"/>
      <c r="AA22" s="386"/>
      <c r="AB22" s="386"/>
      <c r="AC22" s="386"/>
      <c r="AD22" s="386"/>
      <c r="AE22" s="386"/>
      <c r="AF22" s="386"/>
      <c r="AG22" s="386"/>
      <c r="AH22" s="386"/>
      <c r="AI22" s="386"/>
      <c r="AJ22" s="386"/>
      <c r="AK22" s="386"/>
      <c r="AL22" s="386"/>
      <c r="AM22" s="386"/>
      <c r="AN22" s="375">
        <v>2762.2630992196205</v>
      </c>
      <c r="AO22" s="375">
        <v>2511.1482720178369</v>
      </c>
      <c r="AP22" s="374"/>
      <c r="AQ22" s="377">
        <v>2511.1482720178369</v>
      </c>
      <c r="AR22" s="377">
        <v>251.1148272017837</v>
      </c>
      <c r="AS22" s="377"/>
      <c r="AT22" s="377">
        <v>251.1148272017837</v>
      </c>
      <c r="AU22" s="374">
        <f t="shared" si="4"/>
        <v>61.9</v>
      </c>
      <c r="AV22" s="612">
        <f t="shared" si="5"/>
        <v>56.3</v>
      </c>
      <c r="AW22" s="393"/>
      <c r="AX22" s="608">
        <v>56.3</v>
      </c>
      <c r="AY22" s="399"/>
      <c r="AZ22" s="399"/>
      <c r="BA22" s="399"/>
      <c r="BB22" s="392">
        <f t="shared" si="6"/>
        <v>5.6</v>
      </c>
      <c r="BC22" s="608">
        <v>1.7</v>
      </c>
      <c r="BD22" s="399"/>
      <c r="BE22" s="611">
        <v>3.9</v>
      </c>
      <c r="BF22" s="369"/>
    </row>
    <row r="23" spans="1:58" s="359" customFormat="1" ht="16.5" x14ac:dyDescent="0.2">
      <c r="A23" s="395" t="s">
        <v>990</v>
      </c>
      <c r="B23" s="352" t="s">
        <v>784</v>
      </c>
      <c r="C23" s="385"/>
      <c r="D23" s="378"/>
      <c r="E23" s="378"/>
      <c r="F23" s="378"/>
      <c r="G23" s="378"/>
      <c r="H23" s="378"/>
      <c r="I23" s="378"/>
      <c r="J23" s="378"/>
      <c r="K23" s="378"/>
      <c r="L23" s="378"/>
      <c r="M23" s="378"/>
      <c r="N23" s="378"/>
      <c r="O23" s="378"/>
      <c r="P23" s="378"/>
      <c r="Q23" s="378"/>
      <c r="R23" s="378"/>
      <c r="S23" s="378"/>
      <c r="T23" s="378"/>
      <c r="U23" s="378"/>
      <c r="V23" s="378"/>
      <c r="W23" s="378"/>
      <c r="X23" s="378"/>
      <c r="Y23" s="378"/>
      <c r="Z23" s="386"/>
      <c r="AA23" s="386"/>
      <c r="AB23" s="386"/>
      <c r="AC23" s="386"/>
      <c r="AD23" s="386"/>
      <c r="AE23" s="386"/>
      <c r="AF23" s="386"/>
      <c r="AG23" s="386"/>
      <c r="AH23" s="386"/>
      <c r="AI23" s="386"/>
      <c r="AJ23" s="386"/>
      <c r="AK23" s="386"/>
      <c r="AL23" s="386"/>
      <c r="AM23" s="386"/>
      <c r="AN23" s="375">
        <v>2320.3010033444812</v>
      </c>
      <c r="AO23" s="375">
        <v>2109.364548494983</v>
      </c>
      <c r="AP23" s="374"/>
      <c r="AQ23" s="377">
        <v>2109.364548494983</v>
      </c>
      <c r="AR23" s="377">
        <v>210.93645484949832</v>
      </c>
      <c r="AS23" s="377"/>
      <c r="AT23" s="377">
        <v>210.93645484949832</v>
      </c>
      <c r="AU23" s="374">
        <f t="shared" si="4"/>
        <v>59.4</v>
      </c>
      <c r="AV23" s="612">
        <f t="shared" si="5"/>
        <v>54</v>
      </c>
      <c r="AW23" s="393"/>
      <c r="AX23" s="608">
        <v>54</v>
      </c>
      <c r="AY23" s="399"/>
      <c r="AZ23" s="399"/>
      <c r="BA23" s="399"/>
      <c r="BB23" s="392">
        <f t="shared" si="6"/>
        <v>5.4</v>
      </c>
      <c r="BC23" s="608">
        <v>1.6</v>
      </c>
      <c r="BD23" s="399"/>
      <c r="BE23" s="611">
        <v>3.8</v>
      </c>
      <c r="BF23" s="369"/>
    </row>
    <row r="24" spans="1:58" s="359" customFormat="1" ht="16.5" x14ac:dyDescent="0.2">
      <c r="A24" s="395" t="s">
        <v>991</v>
      </c>
      <c r="B24" s="352" t="s">
        <v>785</v>
      </c>
      <c r="C24" s="385"/>
      <c r="D24" s="378"/>
      <c r="E24" s="378"/>
      <c r="F24" s="378"/>
      <c r="G24" s="378"/>
      <c r="H24" s="378"/>
      <c r="I24" s="378"/>
      <c r="J24" s="378"/>
      <c r="K24" s="378"/>
      <c r="L24" s="378"/>
      <c r="M24" s="378"/>
      <c r="N24" s="378"/>
      <c r="O24" s="378"/>
      <c r="P24" s="378"/>
      <c r="Q24" s="378"/>
      <c r="R24" s="378"/>
      <c r="S24" s="378"/>
      <c r="T24" s="378"/>
      <c r="U24" s="378"/>
      <c r="V24" s="378"/>
      <c r="W24" s="378"/>
      <c r="X24" s="378"/>
      <c r="Y24" s="378"/>
      <c r="Z24" s="386"/>
      <c r="AA24" s="386"/>
      <c r="AB24" s="386"/>
      <c r="AC24" s="386"/>
      <c r="AD24" s="386"/>
      <c r="AE24" s="386"/>
      <c r="AF24" s="386"/>
      <c r="AG24" s="386"/>
      <c r="AH24" s="386"/>
      <c r="AI24" s="386"/>
      <c r="AJ24" s="386"/>
      <c r="AK24" s="386"/>
      <c r="AL24" s="386"/>
      <c r="AM24" s="386"/>
      <c r="AN24" s="375">
        <v>2430.7915273132662</v>
      </c>
      <c r="AO24" s="375">
        <v>2209.8104793756966</v>
      </c>
      <c r="AP24" s="374"/>
      <c r="AQ24" s="377">
        <v>2209.8104793756966</v>
      </c>
      <c r="AR24" s="377">
        <v>220.98104793756966</v>
      </c>
      <c r="AS24" s="377"/>
      <c r="AT24" s="377">
        <v>220.98104793756966</v>
      </c>
      <c r="AU24" s="374">
        <f t="shared" si="4"/>
        <v>59.4</v>
      </c>
      <c r="AV24" s="612">
        <f t="shared" si="5"/>
        <v>54</v>
      </c>
      <c r="AW24" s="393"/>
      <c r="AX24" s="608">
        <v>54</v>
      </c>
      <c r="AY24" s="399"/>
      <c r="AZ24" s="399"/>
      <c r="BA24" s="399"/>
      <c r="BB24" s="392">
        <f t="shared" si="6"/>
        <v>5.4</v>
      </c>
      <c r="BC24" s="608">
        <v>1.6</v>
      </c>
      <c r="BD24" s="399"/>
      <c r="BE24" s="611">
        <v>3.8</v>
      </c>
      <c r="BF24" s="369"/>
    </row>
    <row r="25" spans="1:58" s="359" customFormat="1" ht="16.5" x14ac:dyDescent="0.2">
      <c r="A25" s="395" t="s">
        <v>992</v>
      </c>
      <c r="B25" s="352" t="s">
        <v>786</v>
      </c>
      <c r="C25" s="385"/>
      <c r="D25" s="378"/>
      <c r="E25" s="378"/>
      <c r="F25" s="378"/>
      <c r="G25" s="378"/>
      <c r="H25" s="378"/>
      <c r="I25" s="378"/>
      <c r="J25" s="378"/>
      <c r="K25" s="378"/>
      <c r="L25" s="378"/>
      <c r="M25" s="378"/>
      <c r="N25" s="378"/>
      <c r="O25" s="378"/>
      <c r="P25" s="378"/>
      <c r="Q25" s="378"/>
      <c r="R25" s="378"/>
      <c r="S25" s="378"/>
      <c r="T25" s="378"/>
      <c r="U25" s="378"/>
      <c r="V25" s="378"/>
      <c r="W25" s="378"/>
      <c r="X25" s="378"/>
      <c r="Y25" s="378"/>
      <c r="Z25" s="386"/>
      <c r="AA25" s="386"/>
      <c r="AB25" s="386"/>
      <c r="AC25" s="386"/>
      <c r="AD25" s="386"/>
      <c r="AE25" s="386"/>
      <c r="AF25" s="386"/>
      <c r="AG25" s="386"/>
      <c r="AH25" s="386"/>
      <c r="AI25" s="386"/>
      <c r="AJ25" s="386"/>
      <c r="AK25" s="386"/>
      <c r="AL25" s="386"/>
      <c r="AM25" s="386"/>
      <c r="AN25" s="375">
        <v>2099.3199554069115</v>
      </c>
      <c r="AO25" s="375">
        <v>1908.472686733556</v>
      </c>
      <c r="AP25" s="374"/>
      <c r="AQ25" s="377">
        <v>1908.472686733556</v>
      </c>
      <c r="AR25" s="377">
        <v>190.84726867335561</v>
      </c>
      <c r="AS25" s="377"/>
      <c r="AT25" s="377">
        <v>190.84726867335561</v>
      </c>
      <c r="AU25" s="374">
        <f t="shared" si="4"/>
        <v>59.4</v>
      </c>
      <c r="AV25" s="612">
        <f t="shared" si="5"/>
        <v>54</v>
      </c>
      <c r="AW25" s="393"/>
      <c r="AX25" s="608">
        <v>54</v>
      </c>
      <c r="AY25" s="399"/>
      <c r="AZ25" s="399"/>
      <c r="BA25" s="399"/>
      <c r="BB25" s="392">
        <f t="shared" si="6"/>
        <v>5.4</v>
      </c>
      <c r="BC25" s="608">
        <v>1.6</v>
      </c>
      <c r="BD25" s="399"/>
      <c r="BE25" s="611">
        <v>3.8</v>
      </c>
      <c r="BF25" s="369"/>
    </row>
    <row r="26" spans="1:58" s="359" customFormat="1" ht="33" x14ac:dyDescent="0.25">
      <c r="A26" s="366" t="s">
        <v>658</v>
      </c>
      <c r="B26" s="387" t="s">
        <v>850</v>
      </c>
      <c r="C26" s="385"/>
      <c r="D26" s="378"/>
      <c r="E26" s="378"/>
      <c r="F26" s="378"/>
      <c r="G26" s="378"/>
      <c r="H26" s="378"/>
      <c r="I26" s="378"/>
      <c r="J26" s="378"/>
      <c r="K26" s="378"/>
      <c r="L26" s="378"/>
      <c r="M26" s="378"/>
      <c r="N26" s="378"/>
      <c r="O26" s="378"/>
      <c r="P26" s="378"/>
      <c r="Q26" s="378"/>
      <c r="R26" s="378"/>
      <c r="S26" s="378"/>
      <c r="T26" s="378"/>
      <c r="U26" s="378"/>
      <c r="V26" s="378"/>
      <c r="W26" s="378"/>
      <c r="X26" s="378"/>
      <c r="Y26" s="378"/>
      <c r="Z26" s="386"/>
      <c r="AA26" s="386"/>
      <c r="AB26" s="386"/>
      <c r="AC26" s="386"/>
      <c r="AD26" s="386"/>
      <c r="AE26" s="386"/>
      <c r="AF26" s="386"/>
      <c r="AG26" s="386"/>
      <c r="AH26" s="386"/>
      <c r="AI26" s="386"/>
      <c r="AJ26" s="386"/>
      <c r="AK26" s="386"/>
      <c r="AL26" s="386"/>
      <c r="AM26" s="386"/>
      <c r="AN26" s="374" t="e">
        <f>+AN27+#REF!+AN30</f>
        <v>#REF!</v>
      </c>
      <c r="AO26" s="374" t="e">
        <f>+AO27+#REF!+AO30</f>
        <v>#REF!</v>
      </c>
      <c r="AP26" s="374" t="e">
        <f>+AP27+#REF!+AP30</f>
        <v>#REF!</v>
      </c>
      <c r="AQ26" s="374" t="e">
        <f>+AQ27+#REF!+AQ30</f>
        <v>#REF!</v>
      </c>
      <c r="AR26" s="374" t="e">
        <f>+AR27+#REF!+AR30</f>
        <v>#REF!</v>
      </c>
      <c r="AS26" s="374" t="e">
        <f>+AS27+#REF!+AS30</f>
        <v>#REF!</v>
      </c>
      <c r="AT26" s="374" t="e">
        <f>+AT27+#REF!+AT30</f>
        <v>#REF!</v>
      </c>
      <c r="AU26" s="374">
        <f>AU27+AU30</f>
        <v>4197.8759493078933</v>
      </c>
      <c r="AV26" s="374">
        <f>AV27+AV30</f>
        <v>3815.8759493078933</v>
      </c>
      <c r="AW26" s="374">
        <f t="shared" ref="AW26:AZ26" si="7">AW27+AW30</f>
        <v>2074.9475542461651</v>
      </c>
      <c r="AX26" s="374">
        <f t="shared" si="7"/>
        <v>1740.9283950617285</v>
      </c>
      <c r="AY26" s="374">
        <f t="shared" si="7"/>
        <v>207</v>
      </c>
      <c r="AZ26" s="374">
        <f t="shared" si="7"/>
        <v>62</v>
      </c>
      <c r="BA26" s="374">
        <f t="shared" ref="BA26" si="8">BA27+BA30</f>
        <v>145</v>
      </c>
      <c r="BB26" s="374">
        <f t="shared" ref="BB26" si="9">BB27+BB30</f>
        <v>175</v>
      </c>
      <c r="BC26" s="374">
        <f t="shared" ref="BC26" si="10">BC27+BC30</f>
        <v>52</v>
      </c>
      <c r="BD26" s="374">
        <f t="shared" ref="BD26" si="11">BD27+BD30</f>
        <v>123</v>
      </c>
      <c r="BE26" s="374">
        <f t="shared" ref="BE26" si="12">BE27+BE30</f>
        <v>0</v>
      </c>
      <c r="BF26" s="369"/>
    </row>
    <row r="27" spans="1:58" s="390" customFormat="1" ht="49.5" x14ac:dyDescent="0.25">
      <c r="A27" s="466">
        <v>1</v>
      </c>
      <c r="B27" s="387" t="s">
        <v>903</v>
      </c>
      <c r="C27" s="394"/>
      <c r="D27" s="368"/>
      <c r="E27" s="368"/>
      <c r="F27" s="368"/>
      <c r="G27" s="368"/>
      <c r="H27" s="368"/>
      <c r="I27" s="368"/>
      <c r="J27" s="368"/>
      <c r="K27" s="368"/>
      <c r="L27" s="368"/>
      <c r="M27" s="368"/>
      <c r="N27" s="368"/>
      <c r="O27" s="368"/>
      <c r="P27" s="368"/>
      <c r="Q27" s="368"/>
      <c r="R27" s="368"/>
      <c r="S27" s="368"/>
      <c r="T27" s="368"/>
      <c r="U27" s="368"/>
      <c r="V27" s="368"/>
      <c r="W27" s="368"/>
      <c r="X27" s="368"/>
      <c r="Y27" s="368"/>
      <c r="Z27" s="388"/>
      <c r="AA27" s="388"/>
      <c r="AB27" s="388"/>
      <c r="AC27" s="388"/>
      <c r="AD27" s="388"/>
      <c r="AE27" s="388"/>
      <c r="AF27" s="388"/>
      <c r="AG27" s="388"/>
      <c r="AH27" s="388"/>
      <c r="AI27" s="388"/>
      <c r="AJ27" s="388"/>
      <c r="AK27" s="388"/>
      <c r="AL27" s="388"/>
      <c r="AM27" s="388"/>
      <c r="AN27" s="374" t="e">
        <f>+#REF!+#REF!</f>
        <v>#REF!</v>
      </c>
      <c r="AO27" s="374" t="e">
        <f>+#REF!+#REF!</f>
        <v>#REF!</v>
      </c>
      <c r="AP27" s="374" t="e">
        <f>+#REF!+#REF!</f>
        <v>#REF!</v>
      </c>
      <c r="AQ27" s="374" t="e">
        <f>+#REF!+#REF!</f>
        <v>#REF!</v>
      </c>
      <c r="AR27" s="374" t="e">
        <f>+#REF!+#REF!</f>
        <v>#REF!</v>
      </c>
      <c r="AS27" s="374" t="e">
        <f>+#REF!+#REF!</f>
        <v>#REF!</v>
      </c>
      <c r="AT27" s="374" t="e">
        <f>+#REF!+#REF!</f>
        <v>#REF!</v>
      </c>
      <c r="AU27" s="374">
        <f>SUM(AU28:AU29)</f>
        <v>4046.6306818181815</v>
      </c>
      <c r="AV27" s="374">
        <f t="shared" ref="AV27:AZ27" si="13">SUM(AV28:AV29)</f>
        <v>3678.6306818181815</v>
      </c>
      <c r="AW27" s="374">
        <f t="shared" si="13"/>
        <v>2035.6306818181815</v>
      </c>
      <c r="AX27" s="374">
        <f t="shared" si="13"/>
        <v>1643</v>
      </c>
      <c r="AY27" s="374">
        <f t="shared" si="13"/>
        <v>203</v>
      </c>
      <c r="AZ27" s="374">
        <f t="shared" si="13"/>
        <v>61</v>
      </c>
      <c r="BA27" s="374">
        <f t="shared" ref="BA27" si="14">SUM(BA28:BA29)</f>
        <v>142</v>
      </c>
      <c r="BB27" s="374">
        <f t="shared" ref="BB27" si="15">SUM(BB28:BB29)</f>
        <v>165</v>
      </c>
      <c r="BC27" s="374">
        <f t="shared" ref="BC27" si="16">SUM(BC28:BC29)</f>
        <v>49</v>
      </c>
      <c r="BD27" s="374">
        <f t="shared" ref="BD27" si="17">SUM(BD28:BD29)</f>
        <v>116</v>
      </c>
      <c r="BE27" s="374">
        <f t="shared" ref="BE27" si="18">SUM(BE28:BE29)</f>
        <v>0</v>
      </c>
      <c r="BF27" s="374">
        <f t="shared" ref="BF27" si="19">SUM(BF28:BF29)</f>
        <v>0</v>
      </c>
    </row>
    <row r="28" spans="1:58" s="359" customFormat="1" ht="16.5" x14ac:dyDescent="0.25">
      <c r="A28" s="395" t="s">
        <v>33</v>
      </c>
      <c r="B28" s="396" t="s">
        <v>788</v>
      </c>
      <c r="C28" s="385"/>
      <c r="D28" s="378"/>
      <c r="E28" s="378"/>
      <c r="F28" s="378"/>
      <c r="G28" s="378"/>
      <c r="H28" s="378"/>
      <c r="I28" s="378"/>
      <c r="J28" s="378"/>
      <c r="K28" s="378"/>
      <c r="L28" s="378"/>
      <c r="M28" s="378"/>
      <c r="N28" s="378"/>
      <c r="O28" s="378"/>
      <c r="P28" s="378"/>
      <c r="Q28" s="378"/>
      <c r="R28" s="378"/>
      <c r="S28" s="378"/>
      <c r="T28" s="378"/>
      <c r="U28" s="378"/>
      <c r="V28" s="378"/>
      <c r="W28" s="378"/>
      <c r="X28" s="378"/>
      <c r="Y28" s="378"/>
      <c r="Z28" s="386"/>
      <c r="AA28" s="386"/>
      <c r="AB28" s="386"/>
      <c r="AC28" s="386"/>
      <c r="AD28" s="386"/>
      <c r="AE28" s="386"/>
      <c r="AF28" s="386"/>
      <c r="AG28" s="386"/>
      <c r="AH28" s="386"/>
      <c r="AI28" s="386"/>
      <c r="AJ28" s="386"/>
      <c r="AK28" s="386"/>
      <c r="AL28" s="386"/>
      <c r="AM28" s="386"/>
      <c r="AN28" s="375">
        <f>+AO28+AR28</f>
        <v>13840.868183817061</v>
      </c>
      <c r="AO28" s="375">
        <f>+AP28+AQ28</f>
        <v>12887.675001998879</v>
      </c>
      <c r="AP28" s="377">
        <v>6315.0681818181811</v>
      </c>
      <c r="AQ28" s="377">
        <v>6572.6068201806984</v>
      </c>
      <c r="AR28" s="375">
        <f>+AS28+AT28</f>
        <v>953.19318181818176</v>
      </c>
      <c r="AS28" s="377">
        <v>631.50681818181818</v>
      </c>
      <c r="AT28" s="377">
        <v>321.68636363636364</v>
      </c>
      <c r="AU28" s="378">
        <f>+AV28+AY28+BB28</f>
        <v>2238.6306818181815</v>
      </c>
      <c r="AV28" s="377">
        <f>+AW28+AX28</f>
        <v>2035.6306818181815</v>
      </c>
      <c r="AW28" s="393">
        <v>2035.6306818181815</v>
      </c>
      <c r="AX28" s="399"/>
      <c r="AY28" s="399">
        <f>AZ28+BA28</f>
        <v>203</v>
      </c>
      <c r="AZ28" s="399">
        <v>61</v>
      </c>
      <c r="BA28" s="399">
        <v>142</v>
      </c>
      <c r="BB28" s="399"/>
      <c r="BC28" s="399"/>
      <c r="BD28" s="399"/>
      <c r="BE28" s="378"/>
      <c r="BF28" s="369"/>
    </row>
    <row r="29" spans="1:58" s="359" customFormat="1" ht="16.5" x14ac:dyDescent="0.25">
      <c r="A29" s="395" t="s">
        <v>924</v>
      </c>
      <c r="B29" s="396" t="s">
        <v>922</v>
      </c>
      <c r="C29" s="385"/>
      <c r="D29" s="378"/>
      <c r="E29" s="378"/>
      <c r="F29" s="378"/>
      <c r="G29" s="378"/>
      <c r="H29" s="378"/>
      <c r="I29" s="378"/>
      <c r="J29" s="378"/>
      <c r="K29" s="378"/>
      <c r="L29" s="378"/>
      <c r="M29" s="378"/>
      <c r="N29" s="378"/>
      <c r="O29" s="378"/>
      <c r="P29" s="378"/>
      <c r="Q29" s="378"/>
      <c r="R29" s="378"/>
      <c r="S29" s="378"/>
      <c r="T29" s="378"/>
      <c r="U29" s="378"/>
      <c r="V29" s="378"/>
      <c r="W29" s="378"/>
      <c r="X29" s="378"/>
      <c r="Y29" s="378"/>
      <c r="Z29" s="386"/>
      <c r="AA29" s="386"/>
      <c r="AB29" s="386"/>
      <c r="AC29" s="386"/>
      <c r="AD29" s="386"/>
      <c r="AE29" s="386"/>
      <c r="AF29" s="386"/>
      <c r="AG29" s="386"/>
      <c r="AH29" s="386"/>
      <c r="AI29" s="386"/>
      <c r="AJ29" s="386"/>
      <c r="AK29" s="386"/>
      <c r="AL29" s="386"/>
      <c r="AM29" s="386"/>
      <c r="AN29" s="375"/>
      <c r="AO29" s="375"/>
      <c r="AP29" s="377"/>
      <c r="AQ29" s="377"/>
      <c r="AR29" s="375"/>
      <c r="AS29" s="377"/>
      <c r="AT29" s="377"/>
      <c r="AU29" s="378">
        <f>AX29+BB29+AY29</f>
        <v>1808</v>
      </c>
      <c r="AV29" s="377">
        <f>AW29+AX29</f>
        <v>1643</v>
      </c>
      <c r="AW29" s="393"/>
      <c r="AX29" s="399">
        <v>1643</v>
      </c>
      <c r="AY29" s="399"/>
      <c r="AZ29" s="399"/>
      <c r="BA29" s="399"/>
      <c r="BB29" s="399">
        <f>BC29+BD29</f>
        <v>165</v>
      </c>
      <c r="BC29" s="399">
        <v>49</v>
      </c>
      <c r="BD29" s="399">
        <v>116</v>
      </c>
      <c r="BE29" s="378"/>
      <c r="BF29" s="369"/>
    </row>
    <row r="30" spans="1:58" s="390" customFormat="1" ht="33" x14ac:dyDescent="0.25">
      <c r="A30" s="366">
        <v>2</v>
      </c>
      <c r="B30" s="387" t="s">
        <v>852</v>
      </c>
      <c r="C30" s="394"/>
      <c r="D30" s="368"/>
      <c r="E30" s="368"/>
      <c r="F30" s="368"/>
      <c r="G30" s="368"/>
      <c r="H30" s="368"/>
      <c r="I30" s="368"/>
      <c r="J30" s="368"/>
      <c r="K30" s="368"/>
      <c r="L30" s="368"/>
      <c r="M30" s="368"/>
      <c r="N30" s="368"/>
      <c r="O30" s="368"/>
      <c r="P30" s="368"/>
      <c r="Q30" s="368"/>
      <c r="R30" s="368"/>
      <c r="S30" s="368"/>
      <c r="T30" s="368"/>
      <c r="U30" s="368"/>
      <c r="V30" s="368"/>
      <c r="W30" s="368"/>
      <c r="X30" s="368"/>
      <c r="Y30" s="368"/>
      <c r="Z30" s="388"/>
      <c r="AA30" s="388"/>
      <c r="AB30" s="388"/>
      <c r="AC30" s="388"/>
      <c r="AD30" s="388"/>
      <c r="AE30" s="388"/>
      <c r="AF30" s="388"/>
      <c r="AG30" s="388"/>
      <c r="AH30" s="388"/>
      <c r="AI30" s="388"/>
      <c r="AJ30" s="388"/>
      <c r="AK30" s="388"/>
      <c r="AL30" s="388"/>
      <c r="AM30" s="388"/>
      <c r="AN30" s="374" t="e">
        <f>+#REF!+#REF!</f>
        <v>#REF!</v>
      </c>
      <c r="AO30" s="374" t="e">
        <f>+#REF!+#REF!</f>
        <v>#REF!</v>
      </c>
      <c r="AP30" s="374" t="e">
        <f>+#REF!+#REF!</f>
        <v>#REF!</v>
      </c>
      <c r="AQ30" s="374" t="e">
        <f>+#REF!+#REF!</f>
        <v>#REF!</v>
      </c>
      <c r="AR30" s="374" t="e">
        <f>+#REF!+#REF!</f>
        <v>#REF!</v>
      </c>
      <c r="AS30" s="374" t="e">
        <f>+#REF!+#REF!</f>
        <v>#REF!</v>
      </c>
      <c r="AT30" s="374" t="e">
        <f>+#REF!+#REF!</f>
        <v>#REF!</v>
      </c>
      <c r="AU30" s="374">
        <f>AU31</f>
        <v>151.24526748971195</v>
      </c>
      <c r="AV30" s="374">
        <f t="shared" ref="AV30:BD30" si="20">AV31</f>
        <v>137.24526748971195</v>
      </c>
      <c r="AW30" s="374">
        <f t="shared" si="20"/>
        <v>39.316872427983547</v>
      </c>
      <c r="AX30" s="374">
        <f t="shared" si="20"/>
        <v>97.928395061728409</v>
      </c>
      <c r="AY30" s="374">
        <f t="shared" si="20"/>
        <v>4</v>
      </c>
      <c r="AZ30" s="374">
        <f t="shared" si="20"/>
        <v>1</v>
      </c>
      <c r="BA30" s="374">
        <f>BA31</f>
        <v>3</v>
      </c>
      <c r="BB30" s="374">
        <f t="shared" si="20"/>
        <v>10</v>
      </c>
      <c r="BC30" s="374">
        <f t="shared" si="20"/>
        <v>3</v>
      </c>
      <c r="BD30" s="374">
        <f t="shared" si="20"/>
        <v>7</v>
      </c>
      <c r="BE30" s="374"/>
      <c r="BF30" s="389"/>
    </row>
    <row r="31" spans="1:58" s="359" customFormat="1" ht="16.5" x14ac:dyDescent="0.25">
      <c r="A31" s="395" t="s">
        <v>925</v>
      </c>
      <c r="B31" s="396" t="s">
        <v>788</v>
      </c>
      <c r="C31" s="385"/>
      <c r="D31" s="378"/>
      <c r="E31" s="378"/>
      <c r="F31" s="378"/>
      <c r="G31" s="378"/>
      <c r="H31" s="378"/>
      <c r="I31" s="378"/>
      <c r="J31" s="378"/>
      <c r="K31" s="378"/>
      <c r="L31" s="378"/>
      <c r="M31" s="378"/>
      <c r="N31" s="378"/>
      <c r="O31" s="378"/>
      <c r="P31" s="378"/>
      <c r="Q31" s="378"/>
      <c r="R31" s="378"/>
      <c r="S31" s="378"/>
      <c r="T31" s="378"/>
      <c r="U31" s="378"/>
      <c r="V31" s="378"/>
      <c r="W31" s="378"/>
      <c r="X31" s="378"/>
      <c r="Y31" s="378"/>
      <c r="Z31" s="386"/>
      <c r="AA31" s="386"/>
      <c r="AB31" s="386"/>
      <c r="AC31" s="386"/>
      <c r="AD31" s="386"/>
      <c r="AE31" s="386"/>
      <c r="AF31" s="386"/>
      <c r="AG31" s="386"/>
      <c r="AH31" s="386"/>
      <c r="AI31" s="386"/>
      <c r="AJ31" s="386"/>
      <c r="AK31" s="386"/>
      <c r="AL31" s="386"/>
      <c r="AM31" s="386"/>
      <c r="AN31" s="375">
        <v>928.67432098765448</v>
      </c>
      <c r="AO31" s="375">
        <v>844.24938271604947</v>
      </c>
      <c r="AP31" s="378">
        <v>452.53580246913583</v>
      </c>
      <c r="AQ31" s="377">
        <v>391.71358024691364</v>
      </c>
      <c r="AR31" s="377">
        <v>84.424938271604958</v>
      </c>
      <c r="AS31" s="377">
        <v>45.253580246913586</v>
      </c>
      <c r="AT31" s="377">
        <v>39.171358024691365</v>
      </c>
      <c r="AU31" s="378">
        <f>AV31+AY31+BB31</f>
        <v>151.24526748971195</v>
      </c>
      <c r="AV31" s="378">
        <f>AW31+AX31</f>
        <v>137.24526748971195</v>
      </c>
      <c r="AW31" s="377">
        <v>39.316872427983547</v>
      </c>
      <c r="AX31" s="378">
        <v>97.928395061728409</v>
      </c>
      <c r="AY31" s="378">
        <f>AZ31+BA31</f>
        <v>4</v>
      </c>
      <c r="AZ31" s="375">
        <v>1</v>
      </c>
      <c r="BA31" s="375">
        <v>3</v>
      </c>
      <c r="BB31" s="375">
        <f>BC31+BD31</f>
        <v>10</v>
      </c>
      <c r="BC31" s="375">
        <v>3</v>
      </c>
      <c r="BD31" s="375">
        <v>7</v>
      </c>
      <c r="BE31" s="378"/>
      <c r="BF31" s="369"/>
    </row>
    <row r="32" spans="1:58" s="390" customFormat="1" ht="16.5" hidden="1" x14ac:dyDescent="0.25">
      <c r="A32" s="367" t="s">
        <v>848</v>
      </c>
      <c r="B32" s="387" t="s">
        <v>853</v>
      </c>
      <c r="C32" s="394"/>
      <c r="D32" s="368"/>
      <c r="E32" s="368"/>
      <c r="F32" s="368"/>
      <c r="G32" s="368"/>
      <c r="H32" s="368"/>
      <c r="I32" s="368"/>
      <c r="J32" s="368"/>
      <c r="K32" s="368"/>
      <c r="L32" s="368"/>
      <c r="M32" s="368"/>
      <c r="N32" s="368"/>
      <c r="O32" s="368"/>
      <c r="P32" s="368"/>
      <c r="Q32" s="368"/>
      <c r="R32" s="368"/>
      <c r="S32" s="368"/>
      <c r="T32" s="368"/>
      <c r="U32" s="368"/>
      <c r="V32" s="368"/>
      <c r="W32" s="368"/>
      <c r="X32" s="368"/>
      <c r="Y32" s="368"/>
      <c r="Z32" s="388"/>
      <c r="AA32" s="388"/>
      <c r="AB32" s="388"/>
      <c r="AC32" s="388"/>
      <c r="AD32" s="388"/>
      <c r="AE32" s="388"/>
      <c r="AF32" s="388"/>
      <c r="AG32" s="388"/>
      <c r="AH32" s="388"/>
      <c r="AI32" s="388"/>
      <c r="AJ32" s="388"/>
      <c r="AK32" s="388"/>
      <c r="AL32" s="388"/>
      <c r="AM32" s="388"/>
      <c r="AN32" s="374"/>
      <c r="AO32" s="374"/>
      <c r="AP32" s="368"/>
      <c r="AQ32" s="376"/>
      <c r="AR32" s="376"/>
      <c r="AS32" s="376"/>
      <c r="AT32" s="376"/>
      <c r="AU32" s="368"/>
      <c r="AV32" s="368"/>
      <c r="AW32" s="470"/>
      <c r="AX32" s="368"/>
      <c r="AY32" s="368"/>
      <c r="AZ32" s="469"/>
      <c r="BA32" s="469"/>
      <c r="BB32" s="469"/>
      <c r="BC32" s="469"/>
      <c r="BD32" s="469"/>
      <c r="BE32" s="368"/>
      <c r="BF32" s="389"/>
    </row>
    <row r="33" spans="1:58" s="359" customFormat="1" ht="16.5" hidden="1" x14ac:dyDescent="0.25">
      <c r="A33" s="381"/>
      <c r="B33" s="396" t="s">
        <v>766</v>
      </c>
      <c r="C33" s="385"/>
      <c r="D33" s="378"/>
      <c r="E33" s="378"/>
      <c r="F33" s="378"/>
      <c r="G33" s="378"/>
      <c r="H33" s="378"/>
      <c r="I33" s="378"/>
      <c r="J33" s="378"/>
      <c r="K33" s="378"/>
      <c r="L33" s="378"/>
      <c r="M33" s="378"/>
      <c r="N33" s="378"/>
      <c r="O33" s="378"/>
      <c r="P33" s="378"/>
      <c r="Q33" s="378"/>
      <c r="R33" s="378"/>
      <c r="S33" s="378"/>
      <c r="T33" s="378"/>
      <c r="U33" s="378"/>
      <c r="V33" s="378"/>
      <c r="W33" s="378"/>
      <c r="X33" s="378"/>
      <c r="Y33" s="378"/>
      <c r="Z33" s="386"/>
      <c r="AA33" s="386"/>
      <c r="AB33" s="386"/>
      <c r="AC33" s="386"/>
      <c r="AD33" s="386"/>
      <c r="AE33" s="386"/>
      <c r="AF33" s="386"/>
      <c r="AG33" s="386"/>
      <c r="AH33" s="386"/>
      <c r="AI33" s="386"/>
      <c r="AJ33" s="386"/>
      <c r="AK33" s="386"/>
      <c r="AL33" s="386"/>
      <c r="AM33" s="386"/>
      <c r="AN33" s="375"/>
      <c r="AO33" s="375"/>
      <c r="AP33" s="378"/>
      <c r="AQ33" s="377"/>
      <c r="AR33" s="377"/>
      <c r="AS33" s="377"/>
      <c r="AT33" s="377"/>
      <c r="AU33" s="378"/>
      <c r="AV33" s="378"/>
      <c r="AW33" s="471"/>
      <c r="AX33" s="378"/>
      <c r="AY33" s="378"/>
      <c r="AZ33" s="472"/>
      <c r="BA33" s="472"/>
      <c r="BB33" s="472"/>
      <c r="BC33" s="472"/>
      <c r="BD33" s="472"/>
      <c r="BE33" s="378"/>
      <c r="BF33" s="369"/>
    </row>
    <row r="34" spans="1:58" s="359" customFormat="1" ht="16.5" hidden="1" x14ac:dyDescent="0.25">
      <c r="A34" s="381"/>
      <c r="B34" s="397" t="s">
        <v>767</v>
      </c>
      <c r="C34" s="385"/>
      <c r="D34" s="378"/>
      <c r="E34" s="378"/>
      <c r="F34" s="378"/>
      <c r="G34" s="378"/>
      <c r="H34" s="378"/>
      <c r="I34" s="378"/>
      <c r="J34" s="378"/>
      <c r="K34" s="378"/>
      <c r="L34" s="378"/>
      <c r="M34" s="378"/>
      <c r="N34" s="378"/>
      <c r="O34" s="378"/>
      <c r="P34" s="378"/>
      <c r="Q34" s="378"/>
      <c r="R34" s="378"/>
      <c r="S34" s="378"/>
      <c r="T34" s="378"/>
      <c r="U34" s="378"/>
      <c r="V34" s="378"/>
      <c r="W34" s="378"/>
      <c r="X34" s="378"/>
      <c r="Y34" s="378"/>
      <c r="Z34" s="386"/>
      <c r="AA34" s="386"/>
      <c r="AB34" s="386"/>
      <c r="AC34" s="386"/>
      <c r="AD34" s="386"/>
      <c r="AE34" s="386"/>
      <c r="AF34" s="386"/>
      <c r="AG34" s="386"/>
      <c r="AH34" s="386"/>
      <c r="AI34" s="386"/>
      <c r="AJ34" s="386"/>
      <c r="AK34" s="386"/>
      <c r="AL34" s="386"/>
      <c r="AM34" s="386"/>
      <c r="AN34" s="375"/>
      <c r="AO34" s="375"/>
      <c r="AP34" s="378"/>
      <c r="AQ34" s="377"/>
      <c r="AR34" s="377"/>
      <c r="AS34" s="377"/>
      <c r="AT34" s="377"/>
      <c r="AU34" s="378"/>
      <c r="AV34" s="378"/>
      <c r="AW34" s="471"/>
      <c r="AX34" s="378"/>
      <c r="AY34" s="378"/>
      <c r="AZ34" s="472"/>
      <c r="BA34" s="472"/>
      <c r="BB34" s="472"/>
      <c r="BC34" s="472"/>
      <c r="BD34" s="472"/>
      <c r="BE34" s="378"/>
      <c r="BF34" s="369"/>
    </row>
    <row r="35" spans="1:58" s="359" customFormat="1" ht="16.5" hidden="1" x14ac:dyDescent="0.25">
      <c r="A35" s="395"/>
      <c r="B35" s="397" t="s">
        <v>768</v>
      </c>
      <c r="C35" s="385"/>
      <c r="D35" s="378"/>
      <c r="E35" s="378"/>
      <c r="F35" s="378"/>
      <c r="G35" s="378"/>
      <c r="H35" s="378"/>
      <c r="I35" s="378"/>
      <c r="J35" s="378"/>
      <c r="K35" s="378"/>
      <c r="L35" s="378"/>
      <c r="M35" s="378"/>
      <c r="N35" s="378"/>
      <c r="O35" s="378"/>
      <c r="P35" s="378"/>
      <c r="Q35" s="378"/>
      <c r="R35" s="378"/>
      <c r="S35" s="378"/>
      <c r="T35" s="378"/>
      <c r="U35" s="378"/>
      <c r="V35" s="378"/>
      <c r="W35" s="378"/>
      <c r="X35" s="378"/>
      <c r="Y35" s="378"/>
      <c r="Z35" s="386"/>
      <c r="AA35" s="386"/>
      <c r="AB35" s="386"/>
      <c r="AC35" s="386"/>
      <c r="AD35" s="386"/>
      <c r="AE35" s="386"/>
      <c r="AF35" s="386"/>
      <c r="AG35" s="386"/>
      <c r="AH35" s="386"/>
      <c r="AI35" s="386"/>
      <c r="AJ35" s="386"/>
      <c r="AK35" s="386"/>
      <c r="AL35" s="386"/>
      <c r="AM35" s="386"/>
      <c r="AN35" s="375"/>
      <c r="AO35" s="375"/>
      <c r="AP35" s="378"/>
      <c r="AQ35" s="377"/>
      <c r="AR35" s="377"/>
      <c r="AS35" s="377"/>
      <c r="AT35" s="377"/>
      <c r="AU35" s="378"/>
      <c r="AV35" s="378"/>
      <c r="AW35" s="471"/>
      <c r="AX35" s="378"/>
      <c r="AY35" s="378"/>
      <c r="AZ35" s="472"/>
      <c r="BA35" s="472"/>
      <c r="BB35" s="472"/>
      <c r="BC35" s="472"/>
      <c r="BD35" s="472"/>
      <c r="BE35" s="378"/>
      <c r="BF35" s="369"/>
    </row>
    <row r="36" spans="1:58" s="359" customFormat="1" ht="16.5" hidden="1" x14ac:dyDescent="0.25">
      <c r="A36" s="395"/>
      <c r="B36" s="397" t="s">
        <v>769</v>
      </c>
      <c r="C36" s="385"/>
      <c r="D36" s="378"/>
      <c r="E36" s="378"/>
      <c r="F36" s="378"/>
      <c r="G36" s="378"/>
      <c r="H36" s="378"/>
      <c r="I36" s="378"/>
      <c r="J36" s="378"/>
      <c r="K36" s="378"/>
      <c r="L36" s="378"/>
      <c r="M36" s="378"/>
      <c r="N36" s="378"/>
      <c r="O36" s="378"/>
      <c r="P36" s="378"/>
      <c r="Q36" s="378"/>
      <c r="R36" s="378"/>
      <c r="S36" s="378"/>
      <c r="T36" s="378"/>
      <c r="U36" s="378"/>
      <c r="V36" s="378"/>
      <c r="W36" s="378"/>
      <c r="X36" s="378"/>
      <c r="Y36" s="378"/>
      <c r="Z36" s="386"/>
      <c r="AA36" s="386"/>
      <c r="AB36" s="386"/>
      <c r="AC36" s="386"/>
      <c r="AD36" s="386"/>
      <c r="AE36" s="386"/>
      <c r="AF36" s="386"/>
      <c r="AG36" s="386"/>
      <c r="AH36" s="386"/>
      <c r="AI36" s="386"/>
      <c r="AJ36" s="386"/>
      <c r="AK36" s="386"/>
      <c r="AL36" s="386"/>
      <c r="AM36" s="386"/>
      <c r="AN36" s="375"/>
      <c r="AO36" s="375"/>
      <c r="AP36" s="378"/>
      <c r="AQ36" s="377"/>
      <c r="AR36" s="377"/>
      <c r="AS36" s="377"/>
      <c r="AT36" s="377"/>
      <c r="AU36" s="378"/>
      <c r="AV36" s="378"/>
      <c r="AW36" s="471"/>
      <c r="AX36" s="378"/>
      <c r="AY36" s="378"/>
      <c r="AZ36" s="472"/>
      <c r="BA36" s="472"/>
      <c r="BB36" s="472"/>
      <c r="BC36" s="472"/>
      <c r="BD36" s="472"/>
      <c r="BE36" s="378"/>
      <c r="BF36" s="369"/>
    </row>
    <row r="37" spans="1:58" s="359" customFormat="1" ht="16.5" hidden="1" x14ac:dyDescent="0.25">
      <c r="A37" s="395"/>
      <c r="B37" s="397" t="s">
        <v>770</v>
      </c>
      <c r="C37" s="385"/>
      <c r="D37" s="378"/>
      <c r="E37" s="378"/>
      <c r="F37" s="378"/>
      <c r="G37" s="378"/>
      <c r="H37" s="378"/>
      <c r="I37" s="378"/>
      <c r="J37" s="378"/>
      <c r="K37" s="378"/>
      <c r="L37" s="378"/>
      <c r="M37" s="378"/>
      <c r="N37" s="378"/>
      <c r="O37" s="378"/>
      <c r="P37" s="378"/>
      <c r="Q37" s="378"/>
      <c r="R37" s="378"/>
      <c r="S37" s="378"/>
      <c r="T37" s="378"/>
      <c r="U37" s="378"/>
      <c r="V37" s="378"/>
      <c r="W37" s="378"/>
      <c r="X37" s="378"/>
      <c r="Y37" s="378"/>
      <c r="Z37" s="386"/>
      <c r="AA37" s="386"/>
      <c r="AB37" s="386"/>
      <c r="AC37" s="386"/>
      <c r="AD37" s="386"/>
      <c r="AE37" s="386"/>
      <c r="AF37" s="386"/>
      <c r="AG37" s="386"/>
      <c r="AH37" s="386"/>
      <c r="AI37" s="386"/>
      <c r="AJ37" s="386"/>
      <c r="AK37" s="386"/>
      <c r="AL37" s="386"/>
      <c r="AM37" s="386"/>
      <c r="AN37" s="375"/>
      <c r="AO37" s="375"/>
      <c r="AP37" s="378"/>
      <c r="AQ37" s="377"/>
      <c r="AR37" s="377"/>
      <c r="AS37" s="377"/>
      <c r="AT37" s="377"/>
      <c r="AU37" s="378"/>
      <c r="AV37" s="378"/>
      <c r="AW37" s="471"/>
      <c r="AX37" s="378"/>
      <c r="AY37" s="378"/>
      <c r="AZ37" s="472"/>
      <c r="BA37" s="472"/>
      <c r="BB37" s="472"/>
      <c r="BC37" s="472"/>
      <c r="BD37" s="472"/>
      <c r="BE37" s="378"/>
      <c r="BF37" s="369"/>
    </row>
    <row r="38" spans="1:58" s="359" customFormat="1" ht="16.5" hidden="1" x14ac:dyDescent="0.25">
      <c r="A38" s="395"/>
      <c r="B38" s="391" t="s">
        <v>771</v>
      </c>
      <c r="C38" s="385"/>
      <c r="D38" s="378"/>
      <c r="E38" s="378"/>
      <c r="F38" s="378"/>
      <c r="G38" s="378"/>
      <c r="H38" s="378"/>
      <c r="I38" s="378"/>
      <c r="J38" s="378"/>
      <c r="K38" s="378"/>
      <c r="L38" s="378"/>
      <c r="M38" s="378"/>
      <c r="N38" s="378"/>
      <c r="O38" s="378"/>
      <c r="P38" s="378"/>
      <c r="Q38" s="378"/>
      <c r="R38" s="378"/>
      <c r="S38" s="378"/>
      <c r="T38" s="378"/>
      <c r="U38" s="378"/>
      <c r="V38" s="378"/>
      <c r="W38" s="378"/>
      <c r="X38" s="378"/>
      <c r="Y38" s="378"/>
      <c r="Z38" s="386"/>
      <c r="AA38" s="386"/>
      <c r="AB38" s="386"/>
      <c r="AC38" s="386"/>
      <c r="AD38" s="386"/>
      <c r="AE38" s="386"/>
      <c r="AF38" s="386"/>
      <c r="AG38" s="386"/>
      <c r="AH38" s="386"/>
      <c r="AI38" s="386"/>
      <c r="AJ38" s="386"/>
      <c r="AK38" s="386"/>
      <c r="AL38" s="386"/>
      <c r="AM38" s="386"/>
      <c r="AN38" s="375"/>
      <c r="AO38" s="375"/>
      <c r="AP38" s="378"/>
      <c r="AQ38" s="377"/>
      <c r="AR38" s="377"/>
      <c r="AS38" s="377"/>
      <c r="AT38" s="377"/>
      <c r="AU38" s="378"/>
      <c r="AV38" s="378"/>
      <c r="AW38" s="471"/>
      <c r="AX38" s="378"/>
      <c r="AY38" s="378"/>
      <c r="AZ38" s="472"/>
      <c r="BA38" s="472"/>
      <c r="BB38" s="472"/>
      <c r="BC38" s="472"/>
      <c r="BD38" s="472"/>
      <c r="BE38" s="378"/>
      <c r="BF38" s="369"/>
    </row>
    <row r="39" spans="1:58" s="359" customFormat="1" ht="16.5" hidden="1" x14ac:dyDescent="0.25">
      <c r="A39" s="395"/>
      <c r="B39" s="391" t="s">
        <v>772</v>
      </c>
      <c r="C39" s="385"/>
      <c r="D39" s="378"/>
      <c r="E39" s="378"/>
      <c r="F39" s="378"/>
      <c r="G39" s="378"/>
      <c r="H39" s="378"/>
      <c r="I39" s="378"/>
      <c r="J39" s="378"/>
      <c r="K39" s="378"/>
      <c r="L39" s="378"/>
      <c r="M39" s="378"/>
      <c r="N39" s="378"/>
      <c r="O39" s="378"/>
      <c r="P39" s="378"/>
      <c r="Q39" s="378"/>
      <c r="R39" s="378"/>
      <c r="S39" s="378"/>
      <c r="T39" s="378"/>
      <c r="U39" s="378"/>
      <c r="V39" s="378"/>
      <c r="W39" s="378"/>
      <c r="X39" s="378"/>
      <c r="Y39" s="378"/>
      <c r="Z39" s="386"/>
      <c r="AA39" s="386"/>
      <c r="AB39" s="386"/>
      <c r="AC39" s="386"/>
      <c r="AD39" s="386"/>
      <c r="AE39" s="386"/>
      <c r="AF39" s="386"/>
      <c r="AG39" s="386"/>
      <c r="AH39" s="386"/>
      <c r="AI39" s="386"/>
      <c r="AJ39" s="386"/>
      <c r="AK39" s="386"/>
      <c r="AL39" s="386"/>
      <c r="AM39" s="386"/>
      <c r="AN39" s="375"/>
      <c r="AO39" s="375"/>
      <c r="AP39" s="378"/>
      <c r="AQ39" s="377"/>
      <c r="AR39" s="377"/>
      <c r="AS39" s="377"/>
      <c r="AT39" s="377"/>
      <c r="AU39" s="378"/>
      <c r="AV39" s="378"/>
      <c r="AW39" s="471"/>
      <c r="AX39" s="378"/>
      <c r="AY39" s="378"/>
      <c r="AZ39" s="472"/>
      <c r="BA39" s="472"/>
      <c r="BB39" s="472"/>
      <c r="BC39" s="472"/>
      <c r="BD39" s="472"/>
      <c r="BE39" s="378"/>
      <c r="BF39" s="369"/>
    </row>
    <row r="40" spans="1:58" s="359" customFormat="1" ht="16.5" hidden="1" x14ac:dyDescent="0.25">
      <c r="A40" s="395"/>
      <c r="B40" s="398" t="s">
        <v>851</v>
      </c>
      <c r="C40" s="385"/>
      <c r="D40" s="378"/>
      <c r="E40" s="378"/>
      <c r="F40" s="378"/>
      <c r="G40" s="378"/>
      <c r="H40" s="378"/>
      <c r="I40" s="378"/>
      <c r="J40" s="378"/>
      <c r="K40" s="378"/>
      <c r="L40" s="378"/>
      <c r="M40" s="378"/>
      <c r="N40" s="378"/>
      <c r="O40" s="378"/>
      <c r="P40" s="378"/>
      <c r="Q40" s="378"/>
      <c r="R40" s="378"/>
      <c r="S40" s="378"/>
      <c r="T40" s="378"/>
      <c r="U40" s="378"/>
      <c r="V40" s="378"/>
      <c r="W40" s="378"/>
      <c r="X40" s="378"/>
      <c r="Y40" s="378"/>
      <c r="Z40" s="386"/>
      <c r="AA40" s="386"/>
      <c r="AB40" s="386"/>
      <c r="AC40" s="386"/>
      <c r="AD40" s="386"/>
      <c r="AE40" s="386"/>
      <c r="AF40" s="386"/>
      <c r="AG40" s="386"/>
      <c r="AH40" s="386"/>
      <c r="AI40" s="386"/>
      <c r="AJ40" s="386"/>
      <c r="AK40" s="386"/>
      <c r="AL40" s="386"/>
      <c r="AM40" s="386"/>
      <c r="AN40" s="375"/>
      <c r="AO40" s="375"/>
      <c r="AP40" s="378"/>
      <c r="AQ40" s="377"/>
      <c r="AR40" s="377"/>
      <c r="AS40" s="377"/>
      <c r="AT40" s="377"/>
      <c r="AU40" s="378"/>
      <c r="AV40" s="378"/>
      <c r="AW40" s="471"/>
      <c r="AX40" s="378"/>
      <c r="AY40" s="378"/>
      <c r="AZ40" s="472"/>
      <c r="BA40" s="472"/>
      <c r="BB40" s="472"/>
      <c r="BC40" s="472"/>
      <c r="BD40" s="472"/>
      <c r="BE40" s="378"/>
      <c r="BF40" s="369"/>
    </row>
    <row r="41" spans="1:58" s="359" customFormat="1" ht="33" x14ac:dyDescent="0.25">
      <c r="A41" s="367" t="s">
        <v>4</v>
      </c>
      <c r="B41" s="387" t="s">
        <v>912</v>
      </c>
      <c r="C41" s="385"/>
      <c r="D41" s="378"/>
      <c r="E41" s="378"/>
      <c r="F41" s="378"/>
      <c r="G41" s="378"/>
      <c r="H41" s="378"/>
      <c r="I41" s="378"/>
      <c r="J41" s="378"/>
      <c r="K41" s="378"/>
      <c r="L41" s="378"/>
      <c r="M41" s="378"/>
      <c r="N41" s="378"/>
      <c r="O41" s="378"/>
      <c r="P41" s="378"/>
      <c r="Q41" s="378"/>
      <c r="R41" s="378"/>
      <c r="S41" s="378"/>
      <c r="T41" s="378"/>
      <c r="U41" s="378"/>
      <c r="V41" s="378"/>
      <c r="W41" s="378"/>
      <c r="X41" s="378"/>
      <c r="Y41" s="378"/>
      <c r="Z41" s="386"/>
      <c r="AA41" s="386"/>
      <c r="AB41" s="386"/>
      <c r="AC41" s="386"/>
      <c r="AD41" s="386"/>
      <c r="AE41" s="386"/>
      <c r="AF41" s="386"/>
      <c r="AG41" s="386"/>
      <c r="AH41" s="386"/>
      <c r="AI41" s="386"/>
      <c r="AJ41" s="386"/>
      <c r="AK41" s="386"/>
      <c r="AL41" s="386"/>
      <c r="AM41" s="386"/>
      <c r="AN41" s="374" t="e">
        <f>+#REF!+#REF!</f>
        <v>#REF!</v>
      </c>
      <c r="AO41" s="374" t="e">
        <f>+#REF!+#REF!</f>
        <v>#REF!</v>
      </c>
      <c r="AP41" s="374" t="e">
        <f>+#REF!+#REF!</f>
        <v>#REF!</v>
      </c>
      <c r="AQ41" s="374" t="e">
        <f>+#REF!+#REF!</f>
        <v>#REF!</v>
      </c>
      <c r="AR41" s="374" t="e">
        <f>+#REF!+#REF!</f>
        <v>#REF!</v>
      </c>
      <c r="AS41" s="374" t="e">
        <f>+#REF!+#REF!</f>
        <v>#REF!</v>
      </c>
      <c r="AT41" s="374" t="e">
        <f>+#REF!+#REF!</f>
        <v>#REF!</v>
      </c>
      <c r="AU41" s="374">
        <f>AU42</f>
        <v>402.94202898550719</v>
      </c>
      <c r="AV41" s="374">
        <f t="shared" ref="AV41:BE41" si="21">AV42</f>
        <v>365.94202898550719</v>
      </c>
      <c r="AW41" s="374">
        <f t="shared" si="21"/>
        <v>0</v>
      </c>
      <c r="AX41" s="374">
        <f t="shared" si="21"/>
        <v>365.94202898550719</v>
      </c>
      <c r="AY41" s="374">
        <f t="shared" si="21"/>
        <v>0</v>
      </c>
      <c r="AZ41" s="374">
        <f t="shared" si="21"/>
        <v>0</v>
      </c>
      <c r="BA41" s="374"/>
      <c r="BB41" s="374">
        <f t="shared" si="21"/>
        <v>37</v>
      </c>
      <c r="BC41" s="374">
        <f t="shared" si="21"/>
        <v>11</v>
      </c>
      <c r="BD41" s="374">
        <f t="shared" si="21"/>
        <v>26</v>
      </c>
      <c r="BE41" s="374">
        <f t="shared" si="21"/>
        <v>0</v>
      </c>
      <c r="BF41" s="369"/>
    </row>
    <row r="42" spans="1:58" s="359" customFormat="1" ht="16.5" x14ac:dyDescent="0.25">
      <c r="A42" s="381">
        <v>1</v>
      </c>
      <c r="B42" s="396" t="s">
        <v>788</v>
      </c>
      <c r="C42" s="385"/>
      <c r="D42" s="378"/>
      <c r="E42" s="378"/>
      <c r="F42" s="378"/>
      <c r="G42" s="378"/>
      <c r="H42" s="378"/>
      <c r="I42" s="378"/>
      <c r="J42" s="378"/>
      <c r="K42" s="378"/>
      <c r="L42" s="378"/>
      <c r="M42" s="378"/>
      <c r="N42" s="378"/>
      <c r="O42" s="378"/>
      <c r="P42" s="378"/>
      <c r="Q42" s="378"/>
      <c r="R42" s="378"/>
      <c r="S42" s="378"/>
      <c r="T42" s="378"/>
      <c r="U42" s="378"/>
      <c r="V42" s="378"/>
      <c r="W42" s="378"/>
      <c r="X42" s="378"/>
      <c r="Y42" s="378"/>
      <c r="Z42" s="386"/>
      <c r="AA42" s="386"/>
      <c r="AB42" s="386"/>
      <c r="AC42" s="386"/>
      <c r="AD42" s="386"/>
      <c r="AE42" s="386"/>
      <c r="AF42" s="386"/>
      <c r="AG42" s="386"/>
      <c r="AH42" s="386"/>
      <c r="AI42" s="386"/>
      <c r="AJ42" s="386"/>
      <c r="AK42" s="386"/>
      <c r="AL42" s="386"/>
      <c r="AM42" s="386"/>
      <c r="AN42" s="375">
        <v>1610.1449275362315</v>
      </c>
      <c r="AO42" s="375">
        <v>1463.7681159420288</v>
      </c>
      <c r="AP42" s="378"/>
      <c r="AQ42" s="377">
        <v>1463.7681159420288</v>
      </c>
      <c r="AR42" s="377">
        <v>146.37681159420288</v>
      </c>
      <c r="AS42" s="377"/>
      <c r="AT42" s="377">
        <v>146.37681159420288</v>
      </c>
      <c r="AU42" s="378">
        <f>AV42+BB42+AY42</f>
        <v>402.94202898550719</v>
      </c>
      <c r="AV42" s="378">
        <f>+AW42+AX42</f>
        <v>365.94202898550719</v>
      </c>
      <c r="AW42" s="377"/>
      <c r="AX42" s="378">
        <v>365.94202898550719</v>
      </c>
      <c r="AY42" s="378"/>
      <c r="AZ42" s="375"/>
      <c r="BA42" s="375"/>
      <c r="BB42" s="375">
        <f>BC42+BD42</f>
        <v>37</v>
      </c>
      <c r="BC42" s="375">
        <v>11</v>
      </c>
      <c r="BD42" s="375">
        <v>26</v>
      </c>
      <c r="BE42" s="378"/>
      <c r="BF42" s="369"/>
    </row>
  </sheetData>
  <mergeCells count="54">
    <mergeCell ref="AO7:AO8"/>
    <mergeCell ref="AN6:AN8"/>
    <mergeCell ref="AA6:AA8"/>
    <mergeCell ref="AB6:AC6"/>
    <mergeCell ref="AD6:AD8"/>
    <mergeCell ref="AE6:AF6"/>
    <mergeCell ref="AY6:BE6"/>
    <mergeCell ref="AP7:AP8"/>
    <mergeCell ref="AQ7:AQ8"/>
    <mergeCell ref="AR7:AR8"/>
    <mergeCell ref="AS7:AS8"/>
    <mergeCell ref="AX7:AX8"/>
    <mergeCell ref="AY7:AY8"/>
    <mergeCell ref="BC7:BE7"/>
    <mergeCell ref="BB7:BB8"/>
    <mergeCell ref="AZ7:BA7"/>
    <mergeCell ref="AT7:AT8"/>
    <mergeCell ref="AV7:AV8"/>
    <mergeCell ref="AW7:AW8"/>
    <mergeCell ref="AD5:AF5"/>
    <mergeCell ref="K7:K8"/>
    <mergeCell ref="L7:U7"/>
    <mergeCell ref="W7:W8"/>
    <mergeCell ref="Y7:Y8"/>
    <mergeCell ref="Z7:Z8"/>
    <mergeCell ref="AB7:AB8"/>
    <mergeCell ref="AC7:AC8"/>
    <mergeCell ref="AE7:AE8"/>
    <mergeCell ref="AF7:AF8"/>
    <mergeCell ref="A5:A8"/>
    <mergeCell ref="B5:B8"/>
    <mergeCell ref="C5:C8"/>
    <mergeCell ref="D5:W5"/>
    <mergeCell ref="X5:Z5"/>
    <mergeCell ref="D6:D8"/>
    <mergeCell ref="K6:W6"/>
    <mergeCell ref="X6:X8"/>
    <mergeCell ref="Y6:Z6"/>
    <mergeCell ref="A1:BF1"/>
    <mergeCell ref="A2:BF2"/>
    <mergeCell ref="A3:BF3"/>
    <mergeCell ref="AJ4:BF4"/>
    <mergeCell ref="AA5:AC5"/>
    <mergeCell ref="AN5:AT5"/>
    <mergeCell ref="AU5:BE5"/>
    <mergeCell ref="AG5:AG8"/>
    <mergeCell ref="AH5:AH8"/>
    <mergeCell ref="AI5:AI8"/>
    <mergeCell ref="AJ5:AJ8"/>
    <mergeCell ref="AK5:AM8"/>
    <mergeCell ref="AO6:AQ6"/>
    <mergeCell ref="AR6:AT6"/>
    <mergeCell ref="AU6:AU8"/>
    <mergeCell ref="AV6:AX6"/>
  </mergeCells>
  <phoneticPr fontId="9" type="noConversion"/>
  <conditionalFormatting sqref="B33:B40">
    <cfRule type="duplicateValues" dxfId="36" priority="16"/>
  </conditionalFormatting>
  <conditionalFormatting sqref="B33:B40">
    <cfRule type="duplicateValues" dxfId="35" priority="17"/>
  </conditionalFormatting>
  <conditionalFormatting sqref="B28:B29">
    <cfRule type="duplicateValues" dxfId="34" priority="73"/>
  </conditionalFormatting>
  <conditionalFormatting sqref="B31">
    <cfRule type="duplicateValues" dxfId="33" priority="11"/>
  </conditionalFormatting>
  <conditionalFormatting sqref="B22">
    <cfRule type="duplicateValues" dxfId="32" priority="8"/>
  </conditionalFormatting>
  <conditionalFormatting sqref="B22">
    <cfRule type="duplicateValues" dxfId="31" priority="9"/>
  </conditionalFormatting>
  <conditionalFormatting sqref="B23">
    <cfRule type="duplicateValues" dxfId="30" priority="6"/>
  </conditionalFormatting>
  <conditionalFormatting sqref="B23">
    <cfRule type="duplicateValues" dxfId="29" priority="7"/>
  </conditionalFormatting>
  <conditionalFormatting sqref="B24">
    <cfRule type="duplicateValues" dxfId="28" priority="4"/>
  </conditionalFormatting>
  <conditionalFormatting sqref="B24">
    <cfRule type="duplicateValues" dxfId="27" priority="5"/>
  </conditionalFormatting>
  <conditionalFormatting sqref="B25">
    <cfRule type="duplicateValues" dxfId="26" priority="2"/>
  </conditionalFormatting>
  <conditionalFormatting sqref="B25">
    <cfRule type="duplicateValues" dxfId="25" priority="3"/>
  </conditionalFormatting>
  <conditionalFormatting sqref="B14:B21">
    <cfRule type="duplicateValues" dxfId="24" priority="10"/>
  </conditionalFormatting>
  <conditionalFormatting sqref="B42">
    <cfRule type="duplicateValues" dxfId="23" priority="1"/>
  </conditionalFormatting>
  <pageMargins left="0.24" right="0.16" top="0.23" bottom="0.22" header="0.2"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5EEC2-5ABF-4CA7-B234-0BF32D7A24CB}">
  <dimension ref="A1:S36"/>
  <sheetViews>
    <sheetView workbookViewId="0">
      <selection activeCell="J8" sqref="J8:J9"/>
    </sheetView>
  </sheetViews>
  <sheetFormatPr defaultColWidth="8.25" defaultRowHeight="12.75" x14ac:dyDescent="0.2"/>
  <cols>
    <col min="1" max="1" width="4.125" style="462" bestFit="1" customWidth="1"/>
    <col min="2" max="2" width="24.125" style="439" customWidth="1"/>
    <col min="3" max="3" width="8.875" style="439" customWidth="1"/>
    <col min="4" max="4" width="8" style="439" customWidth="1"/>
    <col min="5" max="5" width="9.625" style="439" customWidth="1"/>
    <col min="6" max="7" width="8.375" style="439" customWidth="1"/>
    <col min="8" max="8" width="9.625" style="439" customWidth="1"/>
    <col min="9" max="11" width="6.875" style="439" customWidth="1"/>
    <col min="12" max="15" width="7.875" style="439" customWidth="1"/>
    <col min="16" max="20" width="8.25" style="439" customWidth="1"/>
    <col min="21" max="16384" width="8.25" style="439"/>
  </cols>
  <sheetData>
    <row r="1" spans="1:19" ht="17.25" customHeight="1" x14ac:dyDescent="0.2">
      <c r="A1" s="751" t="s">
        <v>1014</v>
      </c>
      <c r="B1" s="751"/>
      <c r="C1" s="751"/>
      <c r="D1" s="751"/>
      <c r="E1" s="751"/>
      <c r="F1" s="751"/>
      <c r="G1" s="751"/>
      <c r="H1" s="751"/>
      <c r="I1" s="751"/>
      <c r="J1" s="751"/>
      <c r="K1" s="751"/>
      <c r="L1" s="751"/>
      <c r="M1" s="751"/>
      <c r="N1" s="751"/>
      <c r="O1" s="751"/>
      <c r="P1" s="437"/>
      <c r="Q1" s="437"/>
      <c r="R1" s="438"/>
      <c r="S1" s="438"/>
    </row>
    <row r="2" spans="1:19" ht="36.75" customHeight="1" x14ac:dyDescent="0.2">
      <c r="A2" s="752" t="s">
        <v>885</v>
      </c>
      <c r="B2" s="752"/>
      <c r="C2" s="752"/>
      <c r="D2" s="752"/>
      <c r="E2" s="752"/>
      <c r="F2" s="752"/>
      <c r="G2" s="752"/>
      <c r="H2" s="752"/>
      <c r="I2" s="752"/>
      <c r="J2" s="752"/>
      <c r="K2" s="752"/>
      <c r="L2" s="752"/>
      <c r="M2" s="752"/>
      <c r="N2" s="752"/>
      <c r="O2" s="752"/>
      <c r="P2" s="752"/>
      <c r="Q2" s="752"/>
      <c r="R2" s="440"/>
      <c r="S2" s="440"/>
    </row>
    <row r="3" spans="1:19" ht="18.75" customHeight="1" x14ac:dyDescent="0.2">
      <c r="A3" s="753" t="s">
        <v>891</v>
      </c>
      <c r="B3" s="753"/>
      <c r="C3" s="753"/>
      <c r="D3" s="753"/>
      <c r="E3" s="753"/>
      <c r="F3" s="753"/>
      <c r="G3" s="753"/>
      <c r="H3" s="753"/>
      <c r="I3" s="753"/>
      <c r="J3" s="753"/>
      <c r="K3" s="753"/>
      <c r="L3" s="753"/>
      <c r="M3" s="753"/>
      <c r="N3" s="753"/>
      <c r="O3" s="753"/>
      <c r="P3" s="753"/>
      <c r="Q3" s="753"/>
      <c r="R3" s="441"/>
      <c r="S3" s="441"/>
    </row>
    <row r="4" spans="1:19" ht="22.5" customHeight="1" x14ac:dyDescent="0.2">
      <c r="A4" s="442"/>
      <c r="B4" s="443"/>
      <c r="C4" s="443"/>
      <c r="D4" s="443"/>
      <c r="E4" s="443"/>
      <c r="F4" s="443"/>
      <c r="G4" s="443"/>
      <c r="H4" s="443"/>
      <c r="I4" s="443"/>
      <c r="J4" s="443"/>
      <c r="K4" s="443"/>
      <c r="L4" s="443"/>
      <c r="M4" s="443"/>
      <c r="N4" s="443"/>
      <c r="O4" s="443"/>
      <c r="P4" s="443"/>
      <c r="Q4" s="443"/>
      <c r="R4" s="443"/>
      <c r="S4" s="443"/>
    </row>
    <row r="5" spans="1:19" ht="20.25" customHeight="1" x14ac:dyDescent="0.2">
      <c r="A5" s="758" t="s">
        <v>765</v>
      </c>
      <c r="B5" s="759" t="s">
        <v>688</v>
      </c>
      <c r="C5" s="760" t="s">
        <v>886</v>
      </c>
      <c r="D5" s="760"/>
      <c r="E5" s="760"/>
      <c r="F5" s="760"/>
      <c r="G5" s="760"/>
      <c r="H5" s="760"/>
      <c r="I5" s="760"/>
      <c r="J5" s="760"/>
      <c r="K5" s="760"/>
      <c r="L5" s="760"/>
      <c r="M5" s="760"/>
      <c r="N5" s="760"/>
      <c r="O5" s="760"/>
    </row>
    <row r="6" spans="1:19" ht="20.25" customHeight="1" x14ac:dyDescent="0.2">
      <c r="A6" s="758"/>
      <c r="B6" s="759"/>
      <c r="C6" s="759" t="s">
        <v>719</v>
      </c>
      <c r="D6" s="759"/>
      <c r="E6" s="759"/>
      <c r="F6" s="739" t="s">
        <v>887</v>
      </c>
      <c r="G6" s="739"/>
      <c r="H6" s="739"/>
      <c r="I6" s="740" t="s">
        <v>750</v>
      </c>
      <c r="J6" s="741"/>
      <c r="K6" s="741"/>
      <c r="L6" s="741"/>
      <c r="M6" s="741"/>
      <c r="N6" s="741"/>
      <c r="O6" s="742"/>
    </row>
    <row r="7" spans="1:19" s="444" customFormat="1" ht="18" customHeight="1" x14ac:dyDescent="0.2">
      <c r="A7" s="758"/>
      <c r="B7" s="759"/>
      <c r="C7" s="746" t="s">
        <v>745</v>
      </c>
      <c r="D7" s="746"/>
      <c r="E7" s="746"/>
      <c r="F7" s="746" t="s">
        <v>745</v>
      </c>
      <c r="G7" s="746"/>
      <c r="H7" s="746"/>
      <c r="I7" s="743" t="s">
        <v>719</v>
      </c>
      <c r="J7" s="746" t="s">
        <v>745</v>
      </c>
      <c r="K7" s="746"/>
      <c r="L7" s="746"/>
      <c r="M7" s="746"/>
      <c r="N7" s="746"/>
      <c r="O7" s="746"/>
    </row>
    <row r="8" spans="1:19" s="444" customFormat="1" ht="15.75" customHeight="1" x14ac:dyDescent="0.2">
      <c r="A8" s="758"/>
      <c r="B8" s="759"/>
      <c r="C8" s="747" t="s">
        <v>719</v>
      </c>
      <c r="D8" s="747" t="s">
        <v>795</v>
      </c>
      <c r="E8" s="747" t="s">
        <v>794</v>
      </c>
      <c r="F8" s="747" t="s">
        <v>719</v>
      </c>
      <c r="G8" s="747" t="s">
        <v>795</v>
      </c>
      <c r="H8" s="747" t="s">
        <v>794</v>
      </c>
      <c r="I8" s="744"/>
      <c r="J8" s="749" t="s">
        <v>719</v>
      </c>
      <c r="K8" s="754" t="s">
        <v>795</v>
      </c>
      <c r="L8" s="755"/>
      <c r="M8" s="756" t="s">
        <v>719</v>
      </c>
      <c r="N8" s="754" t="s">
        <v>794</v>
      </c>
      <c r="O8" s="755"/>
    </row>
    <row r="9" spans="1:19" s="444" customFormat="1" x14ac:dyDescent="0.2">
      <c r="A9" s="758"/>
      <c r="B9" s="759"/>
      <c r="C9" s="747"/>
      <c r="D9" s="747"/>
      <c r="E9" s="747"/>
      <c r="F9" s="747"/>
      <c r="G9" s="747"/>
      <c r="H9" s="747"/>
      <c r="I9" s="745"/>
      <c r="J9" s="750"/>
      <c r="K9" s="547" t="s">
        <v>825</v>
      </c>
      <c r="L9" s="546" t="s">
        <v>921</v>
      </c>
      <c r="M9" s="757"/>
      <c r="N9" s="546" t="s">
        <v>825</v>
      </c>
      <c r="O9" s="546" t="s">
        <v>921</v>
      </c>
    </row>
    <row r="10" spans="1:19" ht="30" customHeight="1" x14ac:dyDescent="0.2">
      <c r="A10" s="445"/>
      <c r="B10" s="446" t="s">
        <v>693</v>
      </c>
      <c r="C10" s="447">
        <f>C11+C22</f>
        <v>37624</v>
      </c>
      <c r="D10" s="448">
        <f>D11+D22</f>
        <v>33684</v>
      </c>
      <c r="E10" s="447">
        <f t="shared" ref="E10:H10" si="0">E11+E22</f>
        <v>3940</v>
      </c>
      <c r="F10" s="447">
        <f t="shared" si="0"/>
        <v>18812</v>
      </c>
      <c r="G10" s="447">
        <f t="shared" si="0"/>
        <v>16842</v>
      </c>
      <c r="H10" s="447">
        <f t="shared" si="0"/>
        <v>1970</v>
      </c>
      <c r="I10" s="447">
        <f>J10+M10</f>
        <v>18812</v>
      </c>
      <c r="J10" s="447">
        <f>J11+J22</f>
        <v>16842</v>
      </c>
      <c r="K10" s="447">
        <f>K11+K22</f>
        <v>9525</v>
      </c>
      <c r="L10" s="447">
        <f>L11+L22</f>
        <v>7317</v>
      </c>
      <c r="M10" s="447">
        <f>SUM(N10:O10)</f>
        <v>1970</v>
      </c>
      <c r="N10" s="447">
        <f>N11+N22</f>
        <v>1970</v>
      </c>
      <c r="O10" s="447"/>
    </row>
    <row r="11" spans="1:19" ht="30" customHeight="1" x14ac:dyDescent="0.2">
      <c r="A11" s="446" t="s">
        <v>3</v>
      </c>
      <c r="B11" s="449" t="s">
        <v>1004</v>
      </c>
      <c r="C11" s="450">
        <f>D11+E11</f>
        <v>3940</v>
      </c>
      <c r="D11" s="451"/>
      <c r="E11" s="451">
        <f>F11+I11</f>
        <v>3940</v>
      </c>
      <c r="F11" s="450">
        <f>G11+H11</f>
        <v>1970</v>
      </c>
      <c r="G11" s="451"/>
      <c r="H11" s="451">
        <f>H12+H16+H18+H20</f>
        <v>1970</v>
      </c>
      <c r="I11" s="451">
        <f>J11+M11</f>
        <v>1970</v>
      </c>
      <c r="J11" s="452"/>
      <c r="K11" s="452"/>
      <c r="L11" s="452"/>
      <c r="M11" s="452">
        <f>N11+O11</f>
        <v>1970</v>
      </c>
      <c r="N11" s="452">
        <f>N12+N16+N18+N20</f>
        <v>1970</v>
      </c>
      <c r="O11" s="452"/>
    </row>
    <row r="12" spans="1:19" s="459" customFormat="1" ht="21" customHeight="1" x14ac:dyDescent="0.2">
      <c r="A12" s="583">
        <v>1</v>
      </c>
      <c r="B12" s="449" t="s">
        <v>956</v>
      </c>
      <c r="C12" s="451">
        <f>D12+E12</f>
        <v>820</v>
      </c>
      <c r="D12" s="451"/>
      <c r="E12" s="451">
        <f>SUM(E13:E15)</f>
        <v>820</v>
      </c>
      <c r="F12" s="451">
        <f>SUM(F13:F15)</f>
        <v>820</v>
      </c>
      <c r="G12" s="451">
        <f t="shared" ref="G12" si="1">SUM(G13:G14)</f>
        <v>0</v>
      </c>
      <c r="H12" s="451">
        <f>SUM(H13:H15)</f>
        <v>820</v>
      </c>
      <c r="I12" s="451">
        <f>J12+M12</f>
        <v>820</v>
      </c>
      <c r="J12" s="451"/>
      <c r="K12" s="451"/>
      <c r="L12" s="451"/>
      <c r="M12" s="451">
        <f>N12+O12</f>
        <v>820</v>
      </c>
      <c r="N12" s="451">
        <f>SUM(N13:N15)</f>
        <v>820</v>
      </c>
      <c r="O12" s="623"/>
    </row>
    <row r="13" spans="1:19" ht="33" customHeight="1" x14ac:dyDescent="0.2">
      <c r="A13" s="453" t="s">
        <v>33</v>
      </c>
      <c r="B13" s="454" t="s">
        <v>965</v>
      </c>
      <c r="C13" s="455">
        <f>D13+E13</f>
        <v>350</v>
      </c>
      <c r="D13" s="455"/>
      <c r="E13" s="455">
        <f>F13</f>
        <v>350</v>
      </c>
      <c r="F13" s="456">
        <f>G13+H13</f>
        <v>350</v>
      </c>
      <c r="G13" s="455"/>
      <c r="H13" s="455">
        <v>350</v>
      </c>
      <c r="I13" s="455">
        <f>J13+M13</f>
        <v>350</v>
      </c>
      <c r="J13" s="457"/>
      <c r="K13" s="457"/>
      <c r="L13" s="458"/>
      <c r="M13" s="461">
        <f>N13+O13</f>
        <v>350</v>
      </c>
      <c r="N13" s="461">
        <v>350</v>
      </c>
      <c r="O13" s="458"/>
      <c r="P13" s="439" t="s">
        <v>966</v>
      </c>
    </row>
    <row r="14" spans="1:19" ht="33" customHeight="1" x14ac:dyDescent="0.2">
      <c r="A14" s="453" t="s">
        <v>924</v>
      </c>
      <c r="B14" s="454" t="s">
        <v>970</v>
      </c>
      <c r="C14" s="455">
        <f t="shared" ref="C14:C15" si="2">D14+E14</f>
        <v>200</v>
      </c>
      <c r="D14" s="455"/>
      <c r="E14" s="455">
        <f t="shared" ref="E14:E15" si="3">F14</f>
        <v>200</v>
      </c>
      <c r="F14" s="456">
        <f t="shared" ref="F14:F15" si="4">G14+H14</f>
        <v>200</v>
      </c>
      <c r="G14" s="455"/>
      <c r="H14" s="455">
        <v>200</v>
      </c>
      <c r="I14" s="455">
        <f t="shared" ref="I14:I15" si="5">J14+M14</f>
        <v>200</v>
      </c>
      <c r="J14" s="457"/>
      <c r="K14" s="457"/>
      <c r="L14" s="458"/>
      <c r="M14" s="461">
        <f t="shared" ref="M14:M15" si="6">N14+O14</f>
        <v>200</v>
      </c>
      <c r="N14" s="461">
        <v>200</v>
      </c>
      <c r="O14" s="458"/>
    </row>
    <row r="15" spans="1:19" ht="33" customHeight="1" x14ac:dyDescent="0.2">
      <c r="A15" s="453" t="s">
        <v>123</v>
      </c>
      <c r="B15" s="454" t="s">
        <v>888</v>
      </c>
      <c r="C15" s="455">
        <f t="shared" si="2"/>
        <v>270</v>
      </c>
      <c r="D15" s="455"/>
      <c r="E15" s="455">
        <f t="shared" si="3"/>
        <v>270</v>
      </c>
      <c r="F15" s="456">
        <f t="shared" si="4"/>
        <v>270</v>
      </c>
      <c r="G15" s="455"/>
      <c r="H15" s="455">
        <v>270</v>
      </c>
      <c r="I15" s="455">
        <f t="shared" si="5"/>
        <v>270</v>
      </c>
      <c r="J15" s="457"/>
      <c r="K15" s="457"/>
      <c r="L15" s="458"/>
      <c r="M15" s="461">
        <f t="shared" si="6"/>
        <v>270</v>
      </c>
      <c r="N15" s="461">
        <v>270</v>
      </c>
      <c r="O15" s="458"/>
    </row>
    <row r="16" spans="1:19" s="459" customFormat="1" ht="21" customHeight="1" x14ac:dyDescent="0.2">
      <c r="A16" s="583">
        <v>2</v>
      </c>
      <c r="B16" s="449" t="s">
        <v>922</v>
      </c>
      <c r="C16" s="451">
        <f>C17</f>
        <v>1300</v>
      </c>
      <c r="D16" s="451"/>
      <c r="E16" s="451">
        <v>650</v>
      </c>
      <c r="F16" s="624">
        <f>F17</f>
        <v>650</v>
      </c>
      <c r="G16" s="451"/>
      <c r="H16" s="451">
        <f>H17</f>
        <v>650</v>
      </c>
      <c r="I16" s="451">
        <f>I17</f>
        <v>650</v>
      </c>
      <c r="J16" s="452"/>
      <c r="K16" s="452"/>
      <c r="L16" s="623"/>
      <c r="M16" s="625">
        <f t="shared" ref="M16:M21" si="7">N16+O16</f>
        <v>650</v>
      </c>
      <c r="N16" s="625">
        <v>650</v>
      </c>
      <c r="O16" s="623"/>
    </row>
    <row r="17" spans="1:18" ht="30" customHeight="1" x14ac:dyDescent="0.2">
      <c r="A17" s="453" t="s">
        <v>925</v>
      </c>
      <c r="B17" s="454" t="s">
        <v>967</v>
      </c>
      <c r="C17" s="455">
        <f>D17+E17</f>
        <v>1300</v>
      </c>
      <c r="D17" s="455"/>
      <c r="E17" s="455">
        <f>F17+M17</f>
        <v>1300</v>
      </c>
      <c r="F17" s="456">
        <f>G17+H17</f>
        <v>650</v>
      </c>
      <c r="G17" s="455"/>
      <c r="H17" s="455">
        <v>650</v>
      </c>
      <c r="I17" s="455">
        <f>J17+M17</f>
        <v>650</v>
      </c>
      <c r="J17" s="457"/>
      <c r="K17" s="457"/>
      <c r="L17" s="458"/>
      <c r="M17" s="461">
        <f t="shared" si="7"/>
        <v>650</v>
      </c>
      <c r="N17" s="461">
        <v>650</v>
      </c>
      <c r="O17" s="458"/>
      <c r="R17" s="626">
        <f>1970-H10</f>
        <v>0</v>
      </c>
    </row>
    <row r="18" spans="1:18" s="459" customFormat="1" ht="23.25" customHeight="1" x14ac:dyDescent="0.2">
      <c r="A18" s="583">
        <v>3</v>
      </c>
      <c r="B18" s="449" t="s">
        <v>914</v>
      </c>
      <c r="C18" s="451">
        <f>D18+E18</f>
        <v>400</v>
      </c>
      <c r="D18" s="451"/>
      <c r="E18" s="451">
        <f>F18+I18</f>
        <v>400</v>
      </c>
      <c r="F18" s="624">
        <f>F19</f>
        <v>200</v>
      </c>
      <c r="G18" s="451"/>
      <c r="H18" s="451">
        <f>H19</f>
        <v>200</v>
      </c>
      <c r="I18" s="451">
        <f>I19</f>
        <v>200</v>
      </c>
      <c r="J18" s="452"/>
      <c r="K18" s="452"/>
      <c r="L18" s="623"/>
      <c r="M18" s="625">
        <f t="shared" si="7"/>
        <v>200</v>
      </c>
      <c r="N18" s="625">
        <v>200</v>
      </c>
      <c r="O18" s="623"/>
    </row>
    <row r="19" spans="1:18" ht="41.25" customHeight="1" x14ac:dyDescent="0.2">
      <c r="A19" s="453" t="s">
        <v>962</v>
      </c>
      <c r="B19" s="454" t="s">
        <v>968</v>
      </c>
      <c r="C19" s="455">
        <f>D19+E19</f>
        <v>400</v>
      </c>
      <c r="D19" s="455"/>
      <c r="E19" s="455">
        <f>F19+I19</f>
        <v>400</v>
      </c>
      <c r="F19" s="456">
        <f>G19+H19</f>
        <v>200</v>
      </c>
      <c r="G19" s="455"/>
      <c r="H19" s="455">
        <v>200</v>
      </c>
      <c r="I19" s="455">
        <f>J19+M19</f>
        <v>200</v>
      </c>
      <c r="J19" s="457"/>
      <c r="K19" s="457"/>
      <c r="L19" s="458"/>
      <c r="M19" s="461">
        <f t="shared" si="7"/>
        <v>200</v>
      </c>
      <c r="N19" s="461">
        <v>200</v>
      </c>
      <c r="O19" s="458"/>
    </row>
    <row r="20" spans="1:18" s="459" customFormat="1" ht="21" customHeight="1" x14ac:dyDescent="0.2">
      <c r="A20" s="583">
        <v>4</v>
      </c>
      <c r="B20" s="449" t="s">
        <v>971</v>
      </c>
      <c r="C20" s="451">
        <f>D20+E20</f>
        <v>600</v>
      </c>
      <c r="D20" s="451"/>
      <c r="E20" s="451">
        <f>F20+I20</f>
        <v>600</v>
      </c>
      <c r="F20" s="624">
        <f>F21</f>
        <v>300</v>
      </c>
      <c r="G20" s="451"/>
      <c r="H20" s="451">
        <f>H21</f>
        <v>300</v>
      </c>
      <c r="I20" s="451">
        <f>I21</f>
        <v>300</v>
      </c>
      <c r="J20" s="452"/>
      <c r="K20" s="452"/>
      <c r="L20" s="623"/>
      <c r="M20" s="625">
        <f t="shared" si="7"/>
        <v>300</v>
      </c>
      <c r="N20" s="625">
        <f>N21</f>
        <v>300</v>
      </c>
      <c r="O20" s="623"/>
    </row>
    <row r="21" spans="1:18" ht="23.25" customHeight="1" x14ac:dyDescent="0.2">
      <c r="A21" s="453" t="s">
        <v>1003</v>
      </c>
      <c r="B21" s="454" t="s">
        <v>969</v>
      </c>
      <c r="C21" s="455">
        <f>D21+E21</f>
        <v>600</v>
      </c>
      <c r="D21" s="455"/>
      <c r="E21" s="455">
        <f>F21+I21</f>
        <v>600</v>
      </c>
      <c r="F21" s="456">
        <f>G21+H21</f>
        <v>300</v>
      </c>
      <c r="G21" s="455"/>
      <c r="H21" s="455">
        <v>300</v>
      </c>
      <c r="I21" s="455">
        <f>J21+M21</f>
        <v>300</v>
      </c>
      <c r="J21" s="457"/>
      <c r="K21" s="457"/>
      <c r="L21" s="458"/>
      <c r="M21" s="461">
        <f t="shared" si="7"/>
        <v>300</v>
      </c>
      <c r="N21" s="461">
        <v>300</v>
      </c>
      <c r="O21" s="458"/>
    </row>
    <row r="22" spans="1:18" s="459" customFormat="1" ht="21" customHeight="1" x14ac:dyDescent="0.2">
      <c r="A22" s="446" t="s">
        <v>5</v>
      </c>
      <c r="B22" s="449" t="s">
        <v>1005</v>
      </c>
      <c r="C22" s="452">
        <f>SUM(C23:C33)</f>
        <v>33684</v>
      </c>
      <c r="D22" s="452">
        <f>SUM(D23:D33)</f>
        <v>33684</v>
      </c>
      <c r="E22" s="452">
        <f t="shared" ref="E22:H22" si="8">SUM(E23:E30)</f>
        <v>0</v>
      </c>
      <c r="F22" s="452">
        <f>SUM(F23:F33)</f>
        <v>16842</v>
      </c>
      <c r="G22" s="452">
        <f>SUM(G23:G33)</f>
        <v>16842</v>
      </c>
      <c r="H22" s="452">
        <f t="shared" si="8"/>
        <v>0</v>
      </c>
      <c r="I22" s="452"/>
      <c r="J22" s="452">
        <f>SUM(J23:J33)</f>
        <v>16842</v>
      </c>
      <c r="K22" s="452">
        <f>SUM(K23:K33)</f>
        <v>9525</v>
      </c>
      <c r="L22" s="452">
        <f>SUM(L23:L33)</f>
        <v>7317</v>
      </c>
      <c r="M22" s="452"/>
      <c r="N22" s="452"/>
      <c r="O22" s="452"/>
    </row>
    <row r="23" spans="1:18" s="571" customFormat="1" ht="21" customHeight="1" x14ac:dyDescent="0.2">
      <c r="A23" s="565">
        <v>1</v>
      </c>
      <c r="B23" s="566" t="str">
        <f>'PL II'!B15</f>
        <v xml:space="preserve"> UBND xã Đắk Sôr</v>
      </c>
      <c r="C23" s="567">
        <f t="shared" ref="C23:C29" si="9">D23+E23</f>
        <v>2762</v>
      </c>
      <c r="D23" s="567">
        <f t="shared" ref="D23:D33" si="10">G23+J23</f>
        <v>2762</v>
      </c>
      <c r="E23" s="567"/>
      <c r="F23" s="568">
        <f t="shared" ref="F23:F33" si="11">SUM(G23:H23)</f>
        <v>1381</v>
      </c>
      <c r="G23" s="569">
        <v>1381</v>
      </c>
      <c r="H23" s="569"/>
      <c r="I23" s="569"/>
      <c r="J23" s="570">
        <f>K23+L23</f>
        <v>1381</v>
      </c>
      <c r="K23" s="570"/>
      <c r="L23" s="570">
        <v>1381</v>
      </c>
      <c r="M23" s="570"/>
      <c r="N23" s="570"/>
      <c r="O23" s="570"/>
    </row>
    <row r="24" spans="1:18" s="578" customFormat="1" ht="21" customHeight="1" x14ac:dyDescent="0.2">
      <c r="A24" s="572">
        <v>2</v>
      </c>
      <c r="B24" s="573" t="str">
        <f>'PL II'!B16</f>
        <v xml:space="preserve"> UBND xã Nam Xuân</v>
      </c>
      <c r="C24" s="574">
        <f t="shared" si="9"/>
        <v>3590</v>
      </c>
      <c r="D24" s="567">
        <f t="shared" si="10"/>
        <v>3590</v>
      </c>
      <c r="E24" s="574"/>
      <c r="F24" s="575">
        <f t="shared" si="11"/>
        <v>1795</v>
      </c>
      <c r="G24" s="576">
        <v>1795</v>
      </c>
      <c r="H24" s="576"/>
      <c r="I24" s="576"/>
      <c r="J24" s="570">
        <f t="shared" ref="J24:J33" si="12">K24+L24</f>
        <v>1795</v>
      </c>
      <c r="K24" s="577">
        <v>1795</v>
      </c>
      <c r="L24" s="577"/>
      <c r="M24" s="577"/>
      <c r="N24" s="577"/>
      <c r="O24" s="577"/>
      <c r="P24" s="578" t="s">
        <v>825</v>
      </c>
    </row>
    <row r="25" spans="1:18" s="571" customFormat="1" ht="21" customHeight="1" x14ac:dyDescent="0.2">
      <c r="A25" s="565">
        <v>3</v>
      </c>
      <c r="B25" s="566" t="str">
        <f>'PL II'!B17</f>
        <v xml:space="preserve"> UBND xã Nam Đà</v>
      </c>
      <c r="C25" s="567">
        <f t="shared" si="9"/>
        <v>2762</v>
      </c>
      <c r="D25" s="567">
        <f t="shared" si="10"/>
        <v>2762</v>
      </c>
      <c r="E25" s="567"/>
      <c r="F25" s="568">
        <f t="shared" si="11"/>
        <v>1381</v>
      </c>
      <c r="G25" s="569">
        <v>1381</v>
      </c>
      <c r="H25" s="569"/>
      <c r="I25" s="569"/>
      <c r="J25" s="570">
        <f t="shared" si="12"/>
        <v>1381</v>
      </c>
      <c r="K25" s="570"/>
      <c r="L25" s="570">
        <v>1381</v>
      </c>
      <c r="M25" s="570"/>
      <c r="N25" s="570"/>
      <c r="O25" s="570"/>
    </row>
    <row r="26" spans="1:18" ht="21" customHeight="1" x14ac:dyDescent="0.2">
      <c r="A26" s="453">
        <v>4</v>
      </c>
      <c r="B26" s="460" t="str">
        <f>'PL II'!B18</f>
        <v xml:space="preserve"> UBND xã Tân Thành</v>
      </c>
      <c r="C26" s="455">
        <f t="shared" si="9"/>
        <v>2760</v>
      </c>
      <c r="D26" s="567">
        <f t="shared" si="10"/>
        <v>2760</v>
      </c>
      <c r="E26" s="455"/>
      <c r="F26" s="456">
        <f t="shared" si="11"/>
        <v>1380</v>
      </c>
      <c r="G26" s="461">
        <v>1380</v>
      </c>
      <c r="H26" s="461"/>
      <c r="I26" s="461"/>
      <c r="J26" s="570">
        <f t="shared" si="12"/>
        <v>1380</v>
      </c>
      <c r="K26" s="457">
        <v>1380</v>
      </c>
      <c r="L26" s="457"/>
      <c r="M26" s="457"/>
      <c r="N26" s="457"/>
      <c r="O26" s="457"/>
    </row>
    <row r="27" spans="1:18" ht="21" customHeight="1" x14ac:dyDescent="0.2">
      <c r="A27" s="453">
        <v>5</v>
      </c>
      <c r="B27" s="460" t="str">
        <f>'PL II'!B19</f>
        <v xml:space="preserve"> UBND xã Buôn Choáh</v>
      </c>
      <c r="C27" s="455">
        <f t="shared" si="9"/>
        <v>3590</v>
      </c>
      <c r="D27" s="567">
        <f t="shared" si="10"/>
        <v>3590</v>
      </c>
      <c r="E27" s="455"/>
      <c r="F27" s="456">
        <f t="shared" si="11"/>
        <v>1795</v>
      </c>
      <c r="G27" s="461">
        <v>1795</v>
      </c>
      <c r="H27" s="461"/>
      <c r="I27" s="461"/>
      <c r="J27" s="570">
        <f t="shared" si="12"/>
        <v>1795</v>
      </c>
      <c r="K27" s="457">
        <v>1795</v>
      </c>
      <c r="L27" s="457"/>
      <c r="M27" s="457"/>
      <c r="N27" s="457"/>
      <c r="O27" s="457"/>
    </row>
    <row r="28" spans="1:18" s="571" customFormat="1" ht="21" customHeight="1" x14ac:dyDescent="0.2">
      <c r="A28" s="565">
        <v>6</v>
      </c>
      <c r="B28" s="566" t="str">
        <f>'PL II'!B20</f>
        <v xml:space="preserve"> UBND xã Đắk Drô</v>
      </c>
      <c r="C28" s="567">
        <f t="shared" si="9"/>
        <v>2760</v>
      </c>
      <c r="D28" s="567">
        <f t="shared" si="10"/>
        <v>2760</v>
      </c>
      <c r="E28" s="567"/>
      <c r="F28" s="568">
        <f t="shared" si="11"/>
        <v>1380</v>
      </c>
      <c r="G28" s="569">
        <v>1380</v>
      </c>
      <c r="H28" s="569"/>
      <c r="I28" s="569"/>
      <c r="J28" s="570">
        <f t="shared" si="12"/>
        <v>1380</v>
      </c>
      <c r="K28" s="570"/>
      <c r="L28" s="570">
        <v>1380</v>
      </c>
      <c r="M28" s="570"/>
      <c r="N28" s="570"/>
      <c r="O28" s="570"/>
    </row>
    <row r="29" spans="1:18" s="571" customFormat="1" ht="21" customHeight="1" x14ac:dyDescent="0.2">
      <c r="A29" s="565">
        <v>7</v>
      </c>
      <c r="B29" s="566" t="str">
        <f>'PL II'!B21</f>
        <v xml:space="preserve"> UBND xã Nâm N'Đir</v>
      </c>
      <c r="C29" s="567">
        <f t="shared" si="9"/>
        <v>3590</v>
      </c>
      <c r="D29" s="567">
        <f t="shared" si="10"/>
        <v>3590</v>
      </c>
      <c r="E29" s="567"/>
      <c r="F29" s="568">
        <f t="shared" si="11"/>
        <v>1795</v>
      </c>
      <c r="G29" s="569">
        <v>1795</v>
      </c>
      <c r="H29" s="569"/>
      <c r="I29" s="569"/>
      <c r="J29" s="570">
        <f t="shared" si="12"/>
        <v>1795</v>
      </c>
      <c r="K29" s="570"/>
      <c r="L29" s="570">
        <v>1795</v>
      </c>
      <c r="M29" s="570"/>
      <c r="N29" s="570"/>
      <c r="O29" s="570"/>
    </row>
    <row r="30" spans="1:18" s="571" customFormat="1" ht="21" customHeight="1" x14ac:dyDescent="0.2">
      <c r="A30" s="565">
        <v>8</v>
      </c>
      <c r="B30" s="566" t="str">
        <f>'PL II'!B22</f>
        <v xml:space="preserve"> UBND xã Nâm Nung</v>
      </c>
      <c r="C30" s="567">
        <f>D30+E30</f>
        <v>2760</v>
      </c>
      <c r="D30" s="567">
        <f t="shared" si="10"/>
        <v>2760</v>
      </c>
      <c r="E30" s="567"/>
      <c r="F30" s="568">
        <f t="shared" si="11"/>
        <v>1380</v>
      </c>
      <c r="G30" s="569">
        <v>1380</v>
      </c>
      <c r="H30" s="569"/>
      <c r="I30" s="569"/>
      <c r="J30" s="570">
        <f t="shared" si="12"/>
        <v>1380</v>
      </c>
      <c r="K30" s="570"/>
      <c r="L30" s="570">
        <v>1380</v>
      </c>
      <c r="M30" s="570"/>
      <c r="N30" s="570"/>
      <c r="O30" s="570"/>
    </row>
    <row r="31" spans="1:18" ht="21" customHeight="1" x14ac:dyDescent="0.2">
      <c r="A31" s="453">
        <v>9</v>
      </c>
      <c r="B31" s="460" t="str">
        <f>'PL II'!B23</f>
        <v xml:space="preserve"> UBND xã Đức Xuyên</v>
      </c>
      <c r="C31" s="455">
        <f t="shared" ref="C31:C33" si="13">D31+E31</f>
        <v>3590</v>
      </c>
      <c r="D31" s="567">
        <f t="shared" si="10"/>
        <v>3590</v>
      </c>
      <c r="E31" s="455"/>
      <c r="F31" s="456">
        <f t="shared" si="11"/>
        <v>1795</v>
      </c>
      <c r="G31" s="461">
        <v>1795</v>
      </c>
      <c r="H31" s="461"/>
      <c r="I31" s="461"/>
      <c r="J31" s="570">
        <f t="shared" si="12"/>
        <v>1795</v>
      </c>
      <c r="K31" s="457">
        <v>1795</v>
      </c>
      <c r="L31" s="457"/>
      <c r="M31" s="457"/>
      <c r="N31" s="457"/>
      <c r="O31" s="457"/>
    </row>
    <row r="32" spans="1:18" ht="21" customHeight="1" x14ac:dyDescent="0.2">
      <c r="A32" s="453">
        <v>10</v>
      </c>
      <c r="B32" s="460" t="str">
        <f>'PL II'!B24</f>
        <v xml:space="preserve"> UBND xã Đắk Nang</v>
      </c>
      <c r="C32" s="455">
        <f t="shared" si="13"/>
        <v>2760</v>
      </c>
      <c r="D32" s="567">
        <f t="shared" si="10"/>
        <v>2760</v>
      </c>
      <c r="E32" s="455"/>
      <c r="F32" s="456">
        <f t="shared" si="11"/>
        <v>1380</v>
      </c>
      <c r="G32" s="461">
        <v>1380</v>
      </c>
      <c r="H32" s="461"/>
      <c r="I32" s="461"/>
      <c r="J32" s="570">
        <f t="shared" si="12"/>
        <v>1380</v>
      </c>
      <c r="K32" s="457">
        <v>1380</v>
      </c>
      <c r="L32" s="457"/>
      <c r="M32" s="457"/>
      <c r="N32" s="457"/>
      <c r="O32" s="457"/>
    </row>
    <row r="33" spans="1:15" ht="21" customHeight="1" x14ac:dyDescent="0.2">
      <c r="A33" s="453">
        <v>11</v>
      </c>
      <c r="B33" s="460" t="str">
        <f>'PL II'!B25</f>
        <v xml:space="preserve"> UBND xã Quảng Phú</v>
      </c>
      <c r="C33" s="455">
        <f t="shared" si="13"/>
        <v>2760</v>
      </c>
      <c r="D33" s="567">
        <f t="shared" si="10"/>
        <v>2760</v>
      </c>
      <c r="E33" s="455"/>
      <c r="F33" s="456">
        <f t="shared" si="11"/>
        <v>1380</v>
      </c>
      <c r="G33" s="461">
        <v>1380</v>
      </c>
      <c r="H33" s="461"/>
      <c r="I33" s="461"/>
      <c r="J33" s="570">
        <f t="shared" si="12"/>
        <v>1380</v>
      </c>
      <c r="K33" s="457">
        <v>1380</v>
      </c>
      <c r="L33" s="457"/>
      <c r="M33" s="457"/>
      <c r="N33" s="457"/>
      <c r="O33" s="457"/>
    </row>
    <row r="34" spans="1:15" ht="21" customHeight="1" x14ac:dyDescent="0.2"/>
    <row r="35" spans="1:15" s="465" customFormat="1" ht="15.75" x14ac:dyDescent="0.25">
      <c r="A35" s="463"/>
      <c r="B35" s="464" t="s">
        <v>889</v>
      </c>
      <c r="C35" s="464"/>
      <c r="D35" s="464"/>
      <c r="E35" s="464"/>
      <c r="F35" s="464"/>
      <c r="G35" s="464"/>
      <c r="H35" s="464"/>
      <c r="I35" s="464"/>
      <c r="J35" s="464"/>
      <c r="K35" s="464"/>
      <c r="L35" s="464"/>
      <c r="M35" s="464"/>
      <c r="N35" s="464"/>
      <c r="O35" s="464"/>
    </row>
    <row r="36" spans="1:15" s="465" customFormat="1" ht="21.75" customHeight="1" x14ac:dyDescent="0.25">
      <c r="A36" s="463"/>
      <c r="B36" s="748" t="s">
        <v>890</v>
      </c>
      <c r="C36" s="748"/>
      <c r="D36" s="748"/>
      <c r="E36" s="748"/>
      <c r="F36" s="748"/>
      <c r="G36" s="748"/>
      <c r="H36" s="748"/>
      <c r="I36" s="748"/>
      <c r="J36" s="748"/>
      <c r="K36" s="748"/>
      <c r="L36" s="748"/>
      <c r="M36" s="748"/>
      <c r="N36" s="748"/>
      <c r="O36" s="748"/>
    </row>
  </sheetData>
  <mergeCells count="24">
    <mergeCell ref="B36:O36"/>
    <mergeCell ref="J7:O7"/>
    <mergeCell ref="J8:J9"/>
    <mergeCell ref="A1:O1"/>
    <mergeCell ref="A2:Q2"/>
    <mergeCell ref="A3:Q3"/>
    <mergeCell ref="C8:C9"/>
    <mergeCell ref="D8:D9"/>
    <mergeCell ref="E8:E9"/>
    <mergeCell ref="K8:L8"/>
    <mergeCell ref="M8:M9"/>
    <mergeCell ref="N8:O8"/>
    <mergeCell ref="A5:A9"/>
    <mergeCell ref="B5:B9"/>
    <mergeCell ref="C5:O5"/>
    <mergeCell ref="C6:E6"/>
    <mergeCell ref="F6:H6"/>
    <mergeCell ref="I6:O6"/>
    <mergeCell ref="I7:I9"/>
    <mergeCell ref="C7:E7"/>
    <mergeCell ref="F7:H7"/>
    <mergeCell ref="F8:F9"/>
    <mergeCell ref="G8:G9"/>
    <mergeCell ref="H8:H9"/>
  </mergeCells>
  <pageMargins left="0.24" right="0.16" top="0.23" bottom="0.2" header="0.2" footer="0.2"/>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7F4C-0B1B-4104-832F-E08FFD51F71C}">
  <dimension ref="A1:BI92"/>
  <sheetViews>
    <sheetView workbookViewId="0">
      <selection sqref="A1:XFD1048576"/>
    </sheetView>
  </sheetViews>
  <sheetFormatPr defaultRowHeight="19.5" x14ac:dyDescent="0.25"/>
  <cols>
    <col min="1" max="1" width="6.125" style="355" customWidth="1"/>
    <col min="2" max="2" width="47.375" style="356" customWidth="1"/>
    <col min="3" max="3" width="7.5" style="356" hidden="1" customWidth="1"/>
    <col min="4" max="4" width="17.5" style="400" hidden="1" customWidth="1"/>
    <col min="5" max="5" width="12.5" style="400" hidden="1" customWidth="1"/>
    <col min="6" max="8" width="17.375" style="400" hidden="1" customWidth="1"/>
    <col min="9" max="10" width="24.875" style="400" hidden="1" customWidth="1"/>
    <col min="11" max="11" width="18.625" style="400" hidden="1" customWidth="1"/>
    <col min="12" max="12" width="17.25" style="400" hidden="1" customWidth="1"/>
    <col min="13" max="14" width="14.5" style="400" hidden="1" customWidth="1"/>
    <col min="15" max="16" width="14.75" style="400" hidden="1" customWidth="1"/>
    <col min="17" max="18" width="14.875" style="400" hidden="1" customWidth="1"/>
    <col min="19" max="22" width="15.5" style="400" hidden="1" customWidth="1"/>
    <col min="23" max="23" width="16.625" style="400" hidden="1" customWidth="1"/>
    <col min="24" max="24" width="15" style="400" hidden="1" customWidth="1"/>
    <col min="25" max="25" width="14.125" style="400" hidden="1" customWidth="1"/>
    <col min="26" max="26" width="12.75" style="401" hidden="1" customWidth="1"/>
    <col min="27" max="28" width="14.375" style="401" hidden="1" customWidth="1"/>
    <col min="29" max="29" width="13.25" style="401" hidden="1" customWidth="1"/>
    <col min="30" max="31" width="14.375" style="401" hidden="1" customWidth="1"/>
    <col min="32" max="32" width="13.875" style="401" hidden="1" customWidth="1"/>
    <col min="33" max="33" width="18" style="401" hidden="1" customWidth="1"/>
    <col min="34" max="34" width="16.625" style="401" hidden="1" customWidth="1"/>
    <col min="35" max="35" width="29.5" style="401" hidden="1" customWidth="1"/>
    <col min="36" max="36" width="28.875" style="401" hidden="1" customWidth="1"/>
    <col min="37" max="38" width="18.75" style="401" hidden="1" customWidth="1"/>
    <col min="39" max="39" width="7.125" style="401" hidden="1" customWidth="1"/>
    <col min="40" max="40" width="11.25" style="401" customWidth="1"/>
    <col min="41" max="41" width="10.5" style="401" customWidth="1"/>
    <col min="42" max="42" width="12.25" style="401" customWidth="1"/>
    <col min="43" max="43" width="10.5" style="401" customWidth="1"/>
    <col min="44" max="45" width="11.875" style="401" customWidth="1"/>
    <col min="46" max="49" width="13.125" style="401" customWidth="1"/>
    <col min="50" max="50" width="11.125" style="401" customWidth="1"/>
    <col min="51" max="51" width="12.625" style="401" hidden="1" customWidth="1"/>
    <col min="52" max="52" width="11.75" style="401" hidden="1" customWidth="1"/>
    <col min="53" max="53" width="12.75" style="401" hidden="1" customWidth="1"/>
    <col min="54" max="54" width="12.25" style="401" hidden="1" customWidth="1"/>
    <col min="55" max="55" width="12.5" style="401" hidden="1" customWidth="1"/>
    <col min="56" max="56" width="12.125" style="401" hidden="1" customWidth="1"/>
    <col min="57" max="57" width="2.625" style="402" hidden="1" customWidth="1"/>
    <col min="58" max="58" width="8.875" style="403" hidden="1" customWidth="1"/>
    <col min="59" max="59" width="10.75" style="355" customWidth="1"/>
    <col min="60" max="252" width="9" style="355"/>
    <col min="253" max="253" width="11.625" style="355" customWidth="1"/>
    <col min="254" max="254" width="70.125" style="355" customWidth="1"/>
    <col min="255" max="287" width="0" style="355" hidden="1" customWidth="1"/>
    <col min="288" max="288" width="28.875" style="355" customWidth="1"/>
    <col min="289" max="291" width="0" style="355" hidden="1" customWidth="1"/>
    <col min="292" max="292" width="17.5" style="355" customWidth="1"/>
    <col min="293" max="294" width="0" style="355" hidden="1" customWidth="1"/>
    <col min="295" max="295" width="17.25" style="355" customWidth="1"/>
    <col min="296" max="298" width="16.875" style="355" customWidth="1"/>
    <col min="299" max="313" width="15.875" style="355" customWidth="1"/>
    <col min="314" max="314" width="42.875" style="355" customWidth="1"/>
    <col min="315" max="315" width="10.75" style="355" bestFit="1" customWidth="1"/>
    <col min="316" max="508" width="9" style="355"/>
    <col min="509" max="509" width="11.625" style="355" customWidth="1"/>
    <col min="510" max="510" width="70.125" style="355" customWidth="1"/>
    <col min="511" max="543" width="0" style="355" hidden="1" customWidth="1"/>
    <col min="544" max="544" width="28.875" style="355" customWidth="1"/>
    <col min="545" max="547" width="0" style="355" hidden="1" customWidth="1"/>
    <col min="548" max="548" width="17.5" style="355" customWidth="1"/>
    <col min="549" max="550" width="0" style="355" hidden="1" customWidth="1"/>
    <col min="551" max="551" width="17.25" style="355" customWidth="1"/>
    <col min="552" max="554" width="16.875" style="355" customWidth="1"/>
    <col min="555" max="569" width="15.875" style="355" customWidth="1"/>
    <col min="570" max="570" width="42.875" style="355" customWidth="1"/>
    <col min="571" max="571" width="10.75" style="355" bestFit="1" customWidth="1"/>
    <col min="572" max="764" width="9" style="355"/>
    <col min="765" max="765" width="11.625" style="355" customWidth="1"/>
    <col min="766" max="766" width="70.125" style="355" customWidth="1"/>
    <col min="767" max="799" width="0" style="355" hidden="1" customWidth="1"/>
    <col min="800" max="800" width="28.875" style="355" customWidth="1"/>
    <col min="801" max="803" width="0" style="355" hidden="1" customWidth="1"/>
    <col min="804" max="804" width="17.5" style="355" customWidth="1"/>
    <col min="805" max="806" width="0" style="355" hidden="1" customWidth="1"/>
    <col min="807" max="807" width="17.25" style="355" customWidth="1"/>
    <col min="808" max="810" width="16.875" style="355" customWidth="1"/>
    <col min="811" max="825" width="15.875" style="355" customWidth="1"/>
    <col min="826" max="826" width="42.875" style="355" customWidth="1"/>
    <col min="827" max="827" width="10.75" style="355" bestFit="1" customWidth="1"/>
    <col min="828" max="1020" width="9" style="355"/>
    <col min="1021" max="1021" width="11.625" style="355" customWidth="1"/>
    <col min="1022" max="1022" width="70.125" style="355" customWidth="1"/>
    <col min="1023" max="1055" width="0" style="355" hidden="1" customWidth="1"/>
    <col min="1056" max="1056" width="28.875" style="355" customWidth="1"/>
    <col min="1057" max="1059" width="0" style="355" hidden="1" customWidth="1"/>
    <col min="1060" max="1060" width="17.5" style="355" customWidth="1"/>
    <col min="1061" max="1062" width="0" style="355" hidden="1" customWidth="1"/>
    <col min="1063" max="1063" width="17.25" style="355" customWidth="1"/>
    <col min="1064" max="1066" width="16.875" style="355" customWidth="1"/>
    <col min="1067" max="1081" width="15.875" style="355" customWidth="1"/>
    <col min="1082" max="1082" width="42.875" style="355" customWidth="1"/>
    <col min="1083" max="1083" width="10.75" style="355" bestFit="1" customWidth="1"/>
    <col min="1084" max="1276" width="9" style="355"/>
    <col min="1277" max="1277" width="11.625" style="355" customWidth="1"/>
    <col min="1278" max="1278" width="70.125" style="355" customWidth="1"/>
    <col min="1279" max="1311" width="0" style="355" hidden="1" customWidth="1"/>
    <col min="1312" max="1312" width="28.875" style="355" customWidth="1"/>
    <col min="1313" max="1315" width="0" style="355" hidden="1" customWidth="1"/>
    <col min="1316" max="1316" width="17.5" style="355" customWidth="1"/>
    <col min="1317" max="1318" width="0" style="355" hidden="1" customWidth="1"/>
    <col min="1319" max="1319" width="17.25" style="355" customWidth="1"/>
    <col min="1320" max="1322" width="16.875" style="355" customWidth="1"/>
    <col min="1323" max="1337" width="15.875" style="355" customWidth="1"/>
    <col min="1338" max="1338" width="42.875" style="355" customWidth="1"/>
    <col min="1339" max="1339" width="10.75" style="355" bestFit="1" customWidth="1"/>
    <col min="1340" max="1532" width="9" style="355"/>
    <col min="1533" max="1533" width="11.625" style="355" customWidth="1"/>
    <col min="1534" max="1534" width="70.125" style="355" customWidth="1"/>
    <col min="1535" max="1567" width="0" style="355" hidden="1" customWidth="1"/>
    <col min="1568" max="1568" width="28.875" style="355" customWidth="1"/>
    <col min="1569" max="1571" width="0" style="355" hidden="1" customWidth="1"/>
    <col min="1572" max="1572" width="17.5" style="355" customWidth="1"/>
    <col min="1573" max="1574" width="0" style="355" hidden="1" customWidth="1"/>
    <col min="1575" max="1575" width="17.25" style="355" customWidth="1"/>
    <col min="1576" max="1578" width="16.875" style="355" customWidth="1"/>
    <col min="1579" max="1593" width="15.875" style="355" customWidth="1"/>
    <col min="1594" max="1594" width="42.875" style="355" customWidth="1"/>
    <col min="1595" max="1595" width="10.75" style="355" bestFit="1" customWidth="1"/>
    <col min="1596" max="1788" width="9" style="355"/>
    <col min="1789" max="1789" width="11.625" style="355" customWidth="1"/>
    <col min="1790" max="1790" width="70.125" style="355" customWidth="1"/>
    <col min="1791" max="1823" width="0" style="355" hidden="1" customWidth="1"/>
    <col min="1824" max="1824" width="28.875" style="355" customWidth="1"/>
    <col min="1825" max="1827" width="0" style="355" hidden="1" customWidth="1"/>
    <col min="1828" max="1828" width="17.5" style="355" customWidth="1"/>
    <col min="1829" max="1830" width="0" style="355" hidden="1" customWidth="1"/>
    <col min="1831" max="1831" width="17.25" style="355" customWidth="1"/>
    <col min="1832" max="1834" width="16.875" style="355" customWidth="1"/>
    <col min="1835" max="1849" width="15.875" style="355" customWidth="1"/>
    <col min="1850" max="1850" width="42.875" style="355" customWidth="1"/>
    <col min="1851" max="1851" width="10.75" style="355" bestFit="1" customWidth="1"/>
    <col min="1852" max="2044" width="9" style="355"/>
    <col min="2045" max="2045" width="11.625" style="355" customWidth="1"/>
    <col min="2046" max="2046" width="70.125" style="355" customWidth="1"/>
    <col min="2047" max="2079" width="0" style="355" hidden="1" customWidth="1"/>
    <col min="2080" max="2080" width="28.875" style="355" customWidth="1"/>
    <col min="2081" max="2083" width="0" style="355" hidden="1" customWidth="1"/>
    <col min="2084" max="2084" width="17.5" style="355" customWidth="1"/>
    <col min="2085" max="2086" width="0" style="355" hidden="1" customWidth="1"/>
    <col min="2087" max="2087" width="17.25" style="355" customWidth="1"/>
    <col min="2088" max="2090" width="16.875" style="355" customWidth="1"/>
    <col min="2091" max="2105" width="15.875" style="355" customWidth="1"/>
    <col min="2106" max="2106" width="42.875" style="355" customWidth="1"/>
    <col min="2107" max="2107" width="10.75" style="355" bestFit="1" customWidth="1"/>
    <col min="2108" max="2300" width="9" style="355"/>
    <col min="2301" max="2301" width="11.625" style="355" customWidth="1"/>
    <col min="2302" max="2302" width="70.125" style="355" customWidth="1"/>
    <col min="2303" max="2335" width="0" style="355" hidden="1" customWidth="1"/>
    <col min="2336" max="2336" width="28.875" style="355" customWidth="1"/>
    <col min="2337" max="2339" width="0" style="355" hidden="1" customWidth="1"/>
    <col min="2340" max="2340" width="17.5" style="355" customWidth="1"/>
    <col min="2341" max="2342" width="0" style="355" hidden="1" customWidth="1"/>
    <col min="2343" max="2343" width="17.25" style="355" customWidth="1"/>
    <col min="2344" max="2346" width="16.875" style="355" customWidth="1"/>
    <col min="2347" max="2361" width="15.875" style="355" customWidth="1"/>
    <col min="2362" max="2362" width="42.875" style="355" customWidth="1"/>
    <col min="2363" max="2363" width="10.75" style="355" bestFit="1" customWidth="1"/>
    <col min="2364" max="2556" width="9" style="355"/>
    <col min="2557" max="2557" width="11.625" style="355" customWidth="1"/>
    <col min="2558" max="2558" width="70.125" style="355" customWidth="1"/>
    <col min="2559" max="2591" width="0" style="355" hidden="1" customWidth="1"/>
    <col min="2592" max="2592" width="28.875" style="355" customWidth="1"/>
    <col min="2593" max="2595" width="0" style="355" hidden="1" customWidth="1"/>
    <col min="2596" max="2596" width="17.5" style="355" customWidth="1"/>
    <col min="2597" max="2598" width="0" style="355" hidden="1" customWidth="1"/>
    <col min="2599" max="2599" width="17.25" style="355" customWidth="1"/>
    <col min="2600" max="2602" width="16.875" style="355" customWidth="1"/>
    <col min="2603" max="2617" width="15.875" style="355" customWidth="1"/>
    <col min="2618" max="2618" width="42.875" style="355" customWidth="1"/>
    <col min="2619" max="2619" width="10.75" style="355" bestFit="1" customWidth="1"/>
    <col min="2620" max="2812" width="9" style="355"/>
    <col min="2813" max="2813" width="11.625" style="355" customWidth="1"/>
    <col min="2814" max="2814" width="70.125" style="355" customWidth="1"/>
    <col min="2815" max="2847" width="0" style="355" hidden="1" customWidth="1"/>
    <col min="2848" max="2848" width="28.875" style="355" customWidth="1"/>
    <col min="2849" max="2851" width="0" style="355" hidden="1" customWidth="1"/>
    <col min="2852" max="2852" width="17.5" style="355" customWidth="1"/>
    <col min="2853" max="2854" width="0" style="355" hidden="1" customWidth="1"/>
    <col min="2855" max="2855" width="17.25" style="355" customWidth="1"/>
    <col min="2856" max="2858" width="16.875" style="355" customWidth="1"/>
    <col min="2859" max="2873" width="15.875" style="355" customWidth="1"/>
    <col min="2874" max="2874" width="42.875" style="355" customWidth="1"/>
    <col min="2875" max="2875" width="10.75" style="355" bestFit="1" customWidth="1"/>
    <col min="2876" max="3068" width="9" style="355"/>
    <col min="3069" max="3069" width="11.625" style="355" customWidth="1"/>
    <col min="3070" max="3070" width="70.125" style="355" customWidth="1"/>
    <col min="3071" max="3103" width="0" style="355" hidden="1" customWidth="1"/>
    <col min="3104" max="3104" width="28.875" style="355" customWidth="1"/>
    <col min="3105" max="3107" width="0" style="355" hidden="1" customWidth="1"/>
    <col min="3108" max="3108" width="17.5" style="355" customWidth="1"/>
    <col min="3109" max="3110" width="0" style="355" hidden="1" customWidth="1"/>
    <col min="3111" max="3111" width="17.25" style="355" customWidth="1"/>
    <col min="3112" max="3114" width="16.875" style="355" customWidth="1"/>
    <col min="3115" max="3129" width="15.875" style="355" customWidth="1"/>
    <col min="3130" max="3130" width="42.875" style="355" customWidth="1"/>
    <col min="3131" max="3131" width="10.75" style="355" bestFit="1" customWidth="1"/>
    <col min="3132" max="3324" width="9" style="355"/>
    <col min="3325" max="3325" width="11.625" style="355" customWidth="1"/>
    <col min="3326" max="3326" width="70.125" style="355" customWidth="1"/>
    <col min="3327" max="3359" width="0" style="355" hidden="1" customWidth="1"/>
    <col min="3360" max="3360" width="28.875" style="355" customWidth="1"/>
    <col min="3361" max="3363" width="0" style="355" hidden="1" customWidth="1"/>
    <col min="3364" max="3364" width="17.5" style="355" customWidth="1"/>
    <col min="3365" max="3366" width="0" style="355" hidden="1" customWidth="1"/>
    <col min="3367" max="3367" width="17.25" style="355" customWidth="1"/>
    <col min="3368" max="3370" width="16.875" style="355" customWidth="1"/>
    <col min="3371" max="3385" width="15.875" style="355" customWidth="1"/>
    <col min="3386" max="3386" width="42.875" style="355" customWidth="1"/>
    <col min="3387" max="3387" width="10.75" style="355" bestFit="1" customWidth="1"/>
    <col min="3388" max="3580" width="9" style="355"/>
    <col min="3581" max="3581" width="11.625" style="355" customWidth="1"/>
    <col min="3582" max="3582" width="70.125" style="355" customWidth="1"/>
    <col min="3583" max="3615" width="0" style="355" hidden="1" customWidth="1"/>
    <col min="3616" max="3616" width="28.875" style="355" customWidth="1"/>
    <col min="3617" max="3619" width="0" style="355" hidden="1" customWidth="1"/>
    <col min="3620" max="3620" width="17.5" style="355" customWidth="1"/>
    <col min="3621" max="3622" width="0" style="355" hidden="1" customWidth="1"/>
    <col min="3623" max="3623" width="17.25" style="355" customWidth="1"/>
    <col min="3624" max="3626" width="16.875" style="355" customWidth="1"/>
    <col min="3627" max="3641" width="15.875" style="355" customWidth="1"/>
    <col min="3642" max="3642" width="42.875" style="355" customWidth="1"/>
    <col min="3643" max="3643" width="10.75" style="355" bestFit="1" customWidth="1"/>
    <col min="3644" max="3836" width="9" style="355"/>
    <col min="3837" max="3837" width="11.625" style="355" customWidth="1"/>
    <col min="3838" max="3838" width="70.125" style="355" customWidth="1"/>
    <col min="3839" max="3871" width="0" style="355" hidden="1" customWidth="1"/>
    <col min="3872" max="3872" width="28.875" style="355" customWidth="1"/>
    <col min="3873" max="3875" width="0" style="355" hidden="1" customWidth="1"/>
    <col min="3876" max="3876" width="17.5" style="355" customWidth="1"/>
    <col min="3877" max="3878" width="0" style="355" hidden="1" customWidth="1"/>
    <col min="3879" max="3879" width="17.25" style="355" customWidth="1"/>
    <col min="3880" max="3882" width="16.875" style="355" customWidth="1"/>
    <col min="3883" max="3897" width="15.875" style="355" customWidth="1"/>
    <col min="3898" max="3898" width="42.875" style="355" customWidth="1"/>
    <col min="3899" max="3899" width="10.75" style="355" bestFit="1" customWidth="1"/>
    <col min="3900" max="4092" width="9" style="355"/>
    <col min="4093" max="4093" width="11.625" style="355" customWidth="1"/>
    <col min="4094" max="4094" width="70.125" style="355" customWidth="1"/>
    <col min="4095" max="4127" width="0" style="355" hidden="1" customWidth="1"/>
    <col min="4128" max="4128" width="28.875" style="355" customWidth="1"/>
    <col min="4129" max="4131" width="0" style="355" hidden="1" customWidth="1"/>
    <col min="4132" max="4132" width="17.5" style="355" customWidth="1"/>
    <col min="4133" max="4134" width="0" style="355" hidden="1" customWidth="1"/>
    <col min="4135" max="4135" width="17.25" style="355" customWidth="1"/>
    <col min="4136" max="4138" width="16.875" style="355" customWidth="1"/>
    <col min="4139" max="4153" width="15.875" style="355" customWidth="1"/>
    <col min="4154" max="4154" width="42.875" style="355" customWidth="1"/>
    <col min="4155" max="4155" width="10.75" style="355" bestFit="1" customWidth="1"/>
    <col min="4156" max="4348" width="9" style="355"/>
    <col min="4349" max="4349" width="11.625" style="355" customWidth="1"/>
    <col min="4350" max="4350" width="70.125" style="355" customWidth="1"/>
    <col min="4351" max="4383" width="0" style="355" hidden="1" customWidth="1"/>
    <col min="4384" max="4384" width="28.875" style="355" customWidth="1"/>
    <col min="4385" max="4387" width="0" style="355" hidden="1" customWidth="1"/>
    <col min="4388" max="4388" width="17.5" style="355" customWidth="1"/>
    <col min="4389" max="4390" width="0" style="355" hidden="1" customWidth="1"/>
    <col min="4391" max="4391" width="17.25" style="355" customWidth="1"/>
    <col min="4392" max="4394" width="16.875" style="355" customWidth="1"/>
    <col min="4395" max="4409" width="15.875" style="355" customWidth="1"/>
    <col min="4410" max="4410" width="42.875" style="355" customWidth="1"/>
    <col min="4411" max="4411" width="10.75" style="355" bestFit="1" customWidth="1"/>
    <col min="4412" max="4604" width="9" style="355"/>
    <col min="4605" max="4605" width="11.625" style="355" customWidth="1"/>
    <col min="4606" max="4606" width="70.125" style="355" customWidth="1"/>
    <col min="4607" max="4639" width="0" style="355" hidden="1" customWidth="1"/>
    <col min="4640" max="4640" width="28.875" style="355" customWidth="1"/>
    <col min="4641" max="4643" width="0" style="355" hidden="1" customWidth="1"/>
    <col min="4644" max="4644" width="17.5" style="355" customWidth="1"/>
    <col min="4645" max="4646" width="0" style="355" hidden="1" customWidth="1"/>
    <col min="4647" max="4647" width="17.25" style="355" customWidth="1"/>
    <col min="4648" max="4650" width="16.875" style="355" customWidth="1"/>
    <col min="4651" max="4665" width="15.875" style="355" customWidth="1"/>
    <col min="4666" max="4666" width="42.875" style="355" customWidth="1"/>
    <col min="4667" max="4667" width="10.75" style="355" bestFit="1" customWidth="1"/>
    <col min="4668" max="4860" width="9" style="355"/>
    <col min="4861" max="4861" width="11.625" style="355" customWidth="1"/>
    <col min="4862" max="4862" width="70.125" style="355" customWidth="1"/>
    <col min="4863" max="4895" width="0" style="355" hidden="1" customWidth="1"/>
    <col min="4896" max="4896" width="28.875" style="355" customWidth="1"/>
    <col min="4897" max="4899" width="0" style="355" hidden="1" customWidth="1"/>
    <col min="4900" max="4900" width="17.5" style="355" customWidth="1"/>
    <col min="4901" max="4902" width="0" style="355" hidden="1" customWidth="1"/>
    <col min="4903" max="4903" width="17.25" style="355" customWidth="1"/>
    <col min="4904" max="4906" width="16.875" style="355" customWidth="1"/>
    <col min="4907" max="4921" width="15.875" style="355" customWidth="1"/>
    <col min="4922" max="4922" width="42.875" style="355" customWidth="1"/>
    <col min="4923" max="4923" width="10.75" style="355" bestFit="1" customWidth="1"/>
    <col min="4924" max="5116" width="9" style="355"/>
    <col min="5117" max="5117" width="11.625" style="355" customWidth="1"/>
    <col min="5118" max="5118" width="70.125" style="355" customWidth="1"/>
    <col min="5119" max="5151" width="0" style="355" hidden="1" customWidth="1"/>
    <col min="5152" max="5152" width="28.875" style="355" customWidth="1"/>
    <col min="5153" max="5155" width="0" style="355" hidden="1" customWidth="1"/>
    <col min="5156" max="5156" width="17.5" style="355" customWidth="1"/>
    <col min="5157" max="5158" width="0" style="355" hidden="1" customWidth="1"/>
    <col min="5159" max="5159" width="17.25" style="355" customWidth="1"/>
    <col min="5160" max="5162" width="16.875" style="355" customWidth="1"/>
    <col min="5163" max="5177" width="15.875" style="355" customWidth="1"/>
    <col min="5178" max="5178" width="42.875" style="355" customWidth="1"/>
    <col min="5179" max="5179" width="10.75" style="355" bestFit="1" customWidth="1"/>
    <col min="5180" max="5372" width="9" style="355"/>
    <col min="5373" max="5373" width="11.625" style="355" customWidth="1"/>
    <col min="5374" max="5374" width="70.125" style="355" customWidth="1"/>
    <col min="5375" max="5407" width="0" style="355" hidden="1" customWidth="1"/>
    <col min="5408" max="5408" width="28.875" style="355" customWidth="1"/>
    <col min="5409" max="5411" width="0" style="355" hidden="1" customWidth="1"/>
    <col min="5412" max="5412" width="17.5" style="355" customWidth="1"/>
    <col min="5413" max="5414" width="0" style="355" hidden="1" customWidth="1"/>
    <col min="5415" max="5415" width="17.25" style="355" customWidth="1"/>
    <col min="5416" max="5418" width="16.875" style="355" customWidth="1"/>
    <col min="5419" max="5433" width="15.875" style="355" customWidth="1"/>
    <col min="5434" max="5434" width="42.875" style="355" customWidth="1"/>
    <col min="5435" max="5435" width="10.75" style="355" bestFit="1" customWidth="1"/>
    <col min="5436" max="5628" width="9" style="355"/>
    <col min="5629" max="5629" width="11.625" style="355" customWidth="1"/>
    <col min="5630" max="5630" width="70.125" style="355" customWidth="1"/>
    <col min="5631" max="5663" width="0" style="355" hidden="1" customWidth="1"/>
    <col min="5664" max="5664" width="28.875" style="355" customWidth="1"/>
    <col min="5665" max="5667" width="0" style="355" hidden="1" customWidth="1"/>
    <col min="5668" max="5668" width="17.5" style="355" customWidth="1"/>
    <col min="5669" max="5670" width="0" style="355" hidden="1" customWidth="1"/>
    <col min="5671" max="5671" width="17.25" style="355" customWidth="1"/>
    <col min="5672" max="5674" width="16.875" style="355" customWidth="1"/>
    <col min="5675" max="5689" width="15.875" style="355" customWidth="1"/>
    <col min="5690" max="5690" width="42.875" style="355" customWidth="1"/>
    <col min="5691" max="5691" width="10.75" style="355" bestFit="1" customWidth="1"/>
    <col min="5692" max="5884" width="9" style="355"/>
    <col min="5885" max="5885" width="11.625" style="355" customWidth="1"/>
    <col min="5886" max="5886" width="70.125" style="355" customWidth="1"/>
    <col min="5887" max="5919" width="0" style="355" hidden="1" customWidth="1"/>
    <col min="5920" max="5920" width="28.875" style="355" customWidth="1"/>
    <col min="5921" max="5923" width="0" style="355" hidden="1" customWidth="1"/>
    <col min="5924" max="5924" width="17.5" style="355" customWidth="1"/>
    <col min="5925" max="5926" width="0" style="355" hidden="1" customWidth="1"/>
    <col min="5927" max="5927" width="17.25" style="355" customWidth="1"/>
    <col min="5928" max="5930" width="16.875" style="355" customWidth="1"/>
    <col min="5931" max="5945" width="15.875" style="355" customWidth="1"/>
    <col min="5946" max="5946" width="42.875" style="355" customWidth="1"/>
    <col min="5947" max="5947" width="10.75" style="355" bestFit="1" customWidth="1"/>
    <col min="5948" max="6140" width="9" style="355"/>
    <col min="6141" max="6141" width="11.625" style="355" customWidth="1"/>
    <col min="6142" max="6142" width="70.125" style="355" customWidth="1"/>
    <col min="6143" max="6175" width="0" style="355" hidden="1" customWidth="1"/>
    <col min="6176" max="6176" width="28.875" style="355" customWidth="1"/>
    <col min="6177" max="6179" width="0" style="355" hidden="1" customWidth="1"/>
    <col min="6180" max="6180" width="17.5" style="355" customWidth="1"/>
    <col min="6181" max="6182" width="0" style="355" hidden="1" customWidth="1"/>
    <col min="6183" max="6183" width="17.25" style="355" customWidth="1"/>
    <col min="6184" max="6186" width="16.875" style="355" customWidth="1"/>
    <col min="6187" max="6201" width="15.875" style="355" customWidth="1"/>
    <col min="6202" max="6202" width="42.875" style="355" customWidth="1"/>
    <col min="6203" max="6203" width="10.75" style="355" bestFit="1" customWidth="1"/>
    <col min="6204" max="6396" width="9" style="355"/>
    <col min="6397" max="6397" width="11.625" style="355" customWidth="1"/>
    <col min="6398" max="6398" width="70.125" style="355" customWidth="1"/>
    <col min="6399" max="6431" width="0" style="355" hidden="1" customWidth="1"/>
    <col min="6432" max="6432" width="28.875" style="355" customWidth="1"/>
    <col min="6433" max="6435" width="0" style="355" hidden="1" customWidth="1"/>
    <col min="6436" max="6436" width="17.5" style="355" customWidth="1"/>
    <col min="6437" max="6438" width="0" style="355" hidden="1" customWidth="1"/>
    <col min="6439" max="6439" width="17.25" style="355" customWidth="1"/>
    <col min="6440" max="6442" width="16.875" style="355" customWidth="1"/>
    <col min="6443" max="6457" width="15.875" style="355" customWidth="1"/>
    <col min="6458" max="6458" width="42.875" style="355" customWidth="1"/>
    <col min="6459" max="6459" width="10.75" style="355" bestFit="1" customWidth="1"/>
    <col min="6460" max="6652" width="9" style="355"/>
    <col min="6653" max="6653" width="11.625" style="355" customWidth="1"/>
    <col min="6654" max="6654" width="70.125" style="355" customWidth="1"/>
    <col min="6655" max="6687" width="0" style="355" hidden="1" customWidth="1"/>
    <col min="6688" max="6688" width="28.875" style="355" customWidth="1"/>
    <col min="6689" max="6691" width="0" style="355" hidden="1" customWidth="1"/>
    <col min="6692" max="6692" width="17.5" style="355" customWidth="1"/>
    <col min="6693" max="6694" width="0" style="355" hidden="1" customWidth="1"/>
    <col min="6695" max="6695" width="17.25" style="355" customWidth="1"/>
    <col min="6696" max="6698" width="16.875" style="355" customWidth="1"/>
    <col min="6699" max="6713" width="15.875" style="355" customWidth="1"/>
    <col min="6714" max="6714" width="42.875" style="355" customWidth="1"/>
    <col min="6715" max="6715" width="10.75" style="355" bestFit="1" customWidth="1"/>
    <col min="6716" max="6908" width="9" style="355"/>
    <col min="6909" max="6909" width="11.625" style="355" customWidth="1"/>
    <col min="6910" max="6910" width="70.125" style="355" customWidth="1"/>
    <col min="6911" max="6943" width="0" style="355" hidden="1" customWidth="1"/>
    <col min="6944" max="6944" width="28.875" style="355" customWidth="1"/>
    <col min="6945" max="6947" width="0" style="355" hidden="1" customWidth="1"/>
    <col min="6948" max="6948" width="17.5" style="355" customWidth="1"/>
    <col min="6949" max="6950" width="0" style="355" hidden="1" customWidth="1"/>
    <col min="6951" max="6951" width="17.25" style="355" customWidth="1"/>
    <col min="6952" max="6954" width="16.875" style="355" customWidth="1"/>
    <col min="6955" max="6969" width="15.875" style="355" customWidth="1"/>
    <col min="6970" max="6970" width="42.875" style="355" customWidth="1"/>
    <col min="6971" max="6971" width="10.75" style="355" bestFit="1" customWidth="1"/>
    <col min="6972" max="7164" width="9" style="355"/>
    <col min="7165" max="7165" width="11.625" style="355" customWidth="1"/>
    <col min="7166" max="7166" width="70.125" style="355" customWidth="1"/>
    <col min="7167" max="7199" width="0" style="355" hidden="1" customWidth="1"/>
    <col min="7200" max="7200" width="28.875" style="355" customWidth="1"/>
    <col min="7201" max="7203" width="0" style="355" hidden="1" customWidth="1"/>
    <col min="7204" max="7204" width="17.5" style="355" customWidth="1"/>
    <col min="7205" max="7206" width="0" style="355" hidden="1" customWidth="1"/>
    <col min="7207" max="7207" width="17.25" style="355" customWidth="1"/>
    <col min="7208" max="7210" width="16.875" style="355" customWidth="1"/>
    <col min="7211" max="7225" width="15.875" style="355" customWidth="1"/>
    <col min="7226" max="7226" width="42.875" style="355" customWidth="1"/>
    <col min="7227" max="7227" width="10.75" style="355" bestFit="1" customWidth="1"/>
    <col min="7228" max="7420" width="9" style="355"/>
    <col min="7421" max="7421" width="11.625" style="355" customWidth="1"/>
    <col min="7422" max="7422" width="70.125" style="355" customWidth="1"/>
    <col min="7423" max="7455" width="0" style="355" hidden="1" customWidth="1"/>
    <col min="7456" max="7456" width="28.875" style="355" customWidth="1"/>
    <col min="7457" max="7459" width="0" style="355" hidden="1" customWidth="1"/>
    <col min="7460" max="7460" width="17.5" style="355" customWidth="1"/>
    <col min="7461" max="7462" width="0" style="355" hidden="1" customWidth="1"/>
    <col min="7463" max="7463" width="17.25" style="355" customWidth="1"/>
    <col min="7464" max="7466" width="16.875" style="355" customWidth="1"/>
    <col min="7467" max="7481" width="15.875" style="355" customWidth="1"/>
    <col min="7482" max="7482" width="42.875" style="355" customWidth="1"/>
    <col min="7483" max="7483" width="10.75" style="355" bestFit="1" customWidth="1"/>
    <col min="7484" max="7676" width="9" style="355"/>
    <col min="7677" max="7677" width="11.625" style="355" customWidth="1"/>
    <col min="7678" max="7678" width="70.125" style="355" customWidth="1"/>
    <col min="7679" max="7711" width="0" style="355" hidden="1" customWidth="1"/>
    <col min="7712" max="7712" width="28.875" style="355" customWidth="1"/>
    <col min="7713" max="7715" width="0" style="355" hidden="1" customWidth="1"/>
    <col min="7716" max="7716" width="17.5" style="355" customWidth="1"/>
    <col min="7717" max="7718" width="0" style="355" hidden="1" customWidth="1"/>
    <col min="7719" max="7719" width="17.25" style="355" customWidth="1"/>
    <col min="7720" max="7722" width="16.875" style="355" customWidth="1"/>
    <col min="7723" max="7737" width="15.875" style="355" customWidth="1"/>
    <col min="7738" max="7738" width="42.875" style="355" customWidth="1"/>
    <col min="7739" max="7739" width="10.75" style="355" bestFit="1" customWidth="1"/>
    <col min="7740" max="7932" width="9" style="355"/>
    <col min="7933" max="7933" width="11.625" style="355" customWidth="1"/>
    <col min="7934" max="7934" width="70.125" style="355" customWidth="1"/>
    <col min="7935" max="7967" width="0" style="355" hidden="1" customWidth="1"/>
    <col min="7968" max="7968" width="28.875" style="355" customWidth="1"/>
    <col min="7969" max="7971" width="0" style="355" hidden="1" customWidth="1"/>
    <col min="7972" max="7972" width="17.5" style="355" customWidth="1"/>
    <col min="7973" max="7974" width="0" style="355" hidden="1" customWidth="1"/>
    <col min="7975" max="7975" width="17.25" style="355" customWidth="1"/>
    <col min="7976" max="7978" width="16.875" style="355" customWidth="1"/>
    <col min="7979" max="7993" width="15.875" style="355" customWidth="1"/>
    <col min="7994" max="7994" width="42.875" style="355" customWidth="1"/>
    <col min="7995" max="7995" width="10.75" style="355" bestFit="1" customWidth="1"/>
    <col min="7996" max="8188" width="9" style="355"/>
    <col min="8189" max="8189" width="11.625" style="355" customWidth="1"/>
    <col min="8190" max="8190" width="70.125" style="355" customWidth="1"/>
    <col min="8191" max="8223" width="0" style="355" hidden="1" customWidth="1"/>
    <col min="8224" max="8224" width="28.875" style="355" customWidth="1"/>
    <col min="8225" max="8227" width="0" style="355" hidden="1" customWidth="1"/>
    <col min="8228" max="8228" width="17.5" style="355" customWidth="1"/>
    <col min="8229" max="8230" width="0" style="355" hidden="1" customWidth="1"/>
    <col min="8231" max="8231" width="17.25" style="355" customWidth="1"/>
    <col min="8232" max="8234" width="16.875" style="355" customWidth="1"/>
    <col min="8235" max="8249" width="15.875" style="355" customWidth="1"/>
    <col min="8250" max="8250" width="42.875" style="355" customWidth="1"/>
    <col min="8251" max="8251" width="10.75" style="355" bestFit="1" customWidth="1"/>
    <col min="8252" max="8444" width="9" style="355"/>
    <col min="8445" max="8445" width="11.625" style="355" customWidth="1"/>
    <col min="8446" max="8446" width="70.125" style="355" customWidth="1"/>
    <col min="8447" max="8479" width="0" style="355" hidden="1" customWidth="1"/>
    <col min="8480" max="8480" width="28.875" style="355" customWidth="1"/>
    <col min="8481" max="8483" width="0" style="355" hidden="1" customWidth="1"/>
    <col min="8484" max="8484" width="17.5" style="355" customWidth="1"/>
    <col min="8485" max="8486" width="0" style="355" hidden="1" customWidth="1"/>
    <col min="8487" max="8487" width="17.25" style="355" customWidth="1"/>
    <col min="8488" max="8490" width="16.875" style="355" customWidth="1"/>
    <col min="8491" max="8505" width="15.875" style="355" customWidth="1"/>
    <col min="8506" max="8506" width="42.875" style="355" customWidth="1"/>
    <col min="8507" max="8507" width="10.75" style="355" bestFit="1" customWidth="1"/>
    <col min="8508" max="8700" width="9" style="355"/>
    <col min="8701" max="8701" width="11.625" style="355" customWidth="1"/>
    <col min="8702" max="8702" width="70.125" style="355" customWidth="1"/>
    <col min="8703" max="8735" width="0" style="355" hidden="1" customWidth="1"/>
    <col min="8736" max="8736" width="28.875" style="355" customWidth="1"/>
    <col min="8737" max="8739" width="0" style="355" hidden="1" customWidth="1"/>
    <col min="8740" max="8740" width="17.5" style="355" customWidth="1"/>
    <col min="8741" max="8742" width="0" style="355" hidden="1" customWidth="1"/>
    <col min="8743" max="8743" width="17.25" style="355" customWidth="1"/>
    <col min="8744" max="8746" width="16.875" style="355" customWidth="1"/>
    <col min="8747" max="8761" width="15.875" style="355" customWidth="1"/>
    <col min="8762" max="8762" width="42.875" style="355" customWidth="1"/>
    <col min="8763" max="8763" width="10.75" style="355" bestFit="1" customWidth="1"/>
    <col min="8764" max="8956" width="9" style="355"/>
    <col min="8957" max="8957" width="11.625" style="355" customWidth="1"/>
    <col min="8958" max="8958" width="70.125" style="355" customWidth="1"/>
    <col min="8959" max="8991" width="0" style="355" hidden="1" customWidth="1"/>
    <col min="8992" max="8992" width="28.875" style="355" customWidth="1"/>
    <col min="8993" max="8995" width="0" style="355" hidden="1" customWidth="1"/>
    <col min="8996" max="8996" width="17.5" style="355" customWidth="1"/>
    <col min="8997" max="8998" width="0" style="355" hidden="1" customWidth="1"/>
    <col min="8999" max="8999" width="17.25" style="355" customWidth="1"/>
    <col min="9000" max="9002" width="16.875" style="355" customWidth="1"/>
    <col min="9003" max="9017" width="15.875" style="355" customWidth="1"/>
    <col min="9018" max="9018" width="42.875" style="355" customWidth="1"/>
    <col min="9019" max="9019" width="10.75" style="355" bestFit="1" customWidth="1"/>
    <col min="9020" max="9212" width="9" style="355"/>
    <col min="9213" max="9213" width="11.625" style="355" customWidth="1"/>
    <col min="9214" max="9214" width="70.125" style="355" customWidth="1"/>
    <col min="9215" max="9247" width="0" style="355" hidden="1" customWidth="1"/>
    <col min="9248" max="9248" width="28.875" style="355" customWidth="1"/>
    <col min="9249" max="9251" width="0" style="355" hidden="1" customWidth="1"/>
    <col min="9252" max="9252" width="17.5" style="355" customWidth="1"/>
    <col min="9253" max="9254" width="0" style="355" hidden="1" customWidth="1"/>
    <col min="9255" max="9255" width="17.25" style="355" customWidth="1"/>
    <col min="9256" max="9258" width="16.875" style="355" customWidth="1"/>
    <col min="9259" max="9273" width="15.875" style="355" customWidth="1"/>
    <col min="9274" max="9274" width="42.875" style="355" customWidth="1"/>
    <col min="9275" max="9275" width="10.75" style="355" bestFit="1" customWidth="1"/>
    <col min="9276" max="9468" width="9" style="355"/>
    <col min="9469" max="9469" width="11.625" style="355" customWidth="1"/>
    <col min="9470" max="9470" width="70.125" style="355" customWidth="1"/>
    <col min="9471" max="9503" width="0" style="355" hidden="1" customWidth="1"/>
    <col min="9504" max="9504" width="28.875" style="355" customWidth="1"/>
    <col min="9505" max="9507" width="0" style="355" hidden="1" customWidth="1"/>
    <col min="9508" max="9508" width="17.5" style="355" customWidth="1"/>
    <col min="9509" max="9510" width="0" style="355" hidden="1" customWidth="1"/>
    <col min="9511" max="9511" width="17.25" style="355" customWidth="1"/>
    <col min="9512" max="9514" width="16.875" style="355" customWidth="1"/>
    <col min="9515" max="9529" width="15.875" style="355" customWidth="1"/>
    <col min="9530" max="9530" width="42.875" style="355" customWidth="1"/>
    <col min="9531" max="9531" width="10.75" style="355" bestFit="1" customWidth="1"/>
    <col min="9532" max="9724" width="9" style="355"/>
    <col min="9725" max="9725" width="11.625" style="355" customWidth="1"/>
    <col min="9726" max="9726" width="70.125" style="355" customWidth="1"/>
    <col min="9727" max="9759" width="0" style="355" hidden="1" customWidth="1"/>
    <col min="9760" max="9760" width="28.875" style="355" customWidth="1"/>
    <col min="9761" max="9763" width="0" style="355" hidden="1" customWidth="1"/>
    <col min="9764" max="9764" width="17.5" style="355" customWidth="1"/>
    <col min="9765" max="9766" width="0" style="355" hidden="1" customWidth="1"/>
    <col min="9767" max="9767" width="17.25" style="355" customWidth="1"/>
    <col min="9768" max="9770" width="16.875" style="355" customWidth="1"/>
    <col min="9771" max="9785" width="15.875" style="355" customWidth="1"/>
    <col min="9786" max="9786" width="42.875" style="355" customWidth="1"/>
    <col min="9787" max="9787" width="10.75" style="355" bestFit="1" customWidth="1"/>
    <col min="9788" max="9980" width="9" style="355"/>
    <col min="9981" max="9981" width="11.625" style="355" customWidth="1"/>
    <col min="9982" max="9982" width="70.125" style="355" customWidth="1"/>
    <col min="9983" max="10015" width="0" style="355" hidden="1" customWidth="1"/>
    <col min="10016" max="10016" width="28.875" style="355" customWidth="1"/>
    <col min="10017" max="10019" width="0" style="355" hidden="1" customWidth="1"/>
    <col min="10020" max="10020" width="17.5" style="355" customWidth="1"/>
    <col min="10021" max="10022" width="0" style="355" hidden="1" customWidth="1"/>
    <col min="10023" max="10023" width="17.25" style="355" customWidth="1"/>
    <col min="10024" max="10026" width="16.875" style="355" customWidth="1"/>
    <col min="10027" max="10041" width="15.875" style="355" customWidth="1"/>
    <col min="10042" max="10042" width="42.875" style="355" customWidth="1"/>
    <col min="10043" max="10043" width="10.75" style="355" bestFit="1" customWidth="1"/>
    <col min="10044" max="10236" width="9" style="355"/>
    <col min="10237" max="10237" width="11.625" style="355" customWidth="1"/>
    <col min="10238" max="10238" width="70.125" style="355" customWidth="1"/>
    <col min="10239" max="10271" width="0" style="355" hidden="1" customWidth="1"/>
    <col min="10272" max="10272" width="28.875" style="355" customWidth="1"/>
    <col min="10273" max="10275" width="0" style="355" hidden="1" customWidth="1"/>
    <col min="10276" max="10276" width="17.5" style="355" customWidth="1"/>
    <col min="10277" max="10278" width="0" style="355" hidden="1" customWidth="1"/>
    <col min="10279" max="10279" width="17.25" style="355" customWidth="1"/>
    <col min="10280" max="10282" width="16.875" style="355" customWidth="1"/>
    <col min="10283" max="10297" width="15.875" style="355" customWidth="1"/>
    <col min="10298" max="10298" width="42.875" style="355" customWidth="1"/>
    <col min="10299" max="10299" width="10.75" style="355" bestFit="1" customWidth="1"/>
    <col min="10300" max="10492" width="9" style="355"/>
    <col min="10493" max="10493" width="11.625" style="355" customWidth="1"/>
    <col min="10494" max="10494" width="70.125" style="355" customWidth="1"/>
    <col min="10495" max="10527" width="0" style="355" hidden="1" customWidth="1"/>
    <col min="10528" max="10528" width="28.875" style="355" customWidth="1"/>
    <col min="10529" max="10531" width="0" style="355" hidden="1" customWidth="1"/>
    <col min="10532" max="10532" width="17.5" style="355" customWidth="1"/>
    <col min="10533" max="10534" width="0" style="355" hidden="1" customWidth="1"/>
    <col min="10535" max="10535" width="17.25" style="355" customWidth="1"/>
    <col min="10536" max="10538" width="16.875" style="355" customWidth="1"/>
    <col min="10539" max="10553" width="15.875" style="355" customWidth="1"/>
    <col min="10554" max="10554" width="42.875" style="355" customWidth="1"/>
    <col min="10555" max="10555" width="10.75" style="355" bestFit="1" customWidth="1"/>
    <col min="10556" max="10748" width="9" style="355"/>
    <col min="10749" max="10749" width="11.625" style="355" customWidth="1"/>
    <col min="10750" max="10750" width="70.125" style="355" customWidth="1"/>
    <col min="10751" max="10783" width="0" style="355" hidden="1" customWidth="1"/>
    <col min="10784" max="10784" width="28.875" style="355" customWidth="1"/>
    <col min="10785" max="10787" width="0" style="355" hidden="1" customWidth="1"/>
    <col min="10788" max="10788" width="17.5" style="355" customWidth="1"/>
    <col min="10789" max="10790" width="0" style="355" hidden="1" customWidth="1"/>
    <col min="10791" max="10791" width="17.25" style="355" customWidth="1"/>
    <col min="10792" max="10794" width="16.875" style="355" customWidth="1"/>
    <col min="10795" max="10809" width="15.875" style="355" customWidth="1"/>
    <col min="10810" max="10810" width="42.875" style="355" customWidth="1"/>
    <col min="10811" max="10811" width="10.75" style="355" bestFit="1" customWidth="1"/>
    <col min="10812" max="11004" width="9" style="355"/>
    <col min="11005" max="11005" width="11.625" style="355" customWidth="1"/>
    <col min="11006" max="11006" width="70.125" style="355" customWidth="1"/>
    <col min="11007" max="11039" width="0" style="355" hidden="1" customWidth="1"/>
    <col min="11040" max="11040" width="28.875" style="355" customWidth="1"/>
    <col min="11041" max="11043" width="0" style="355" hidden="1" customWidth="1"/>
    <col min="11044" max="11044" width="17.5" style="355" customWidth="1"/>
    <col min="11045" max="11046" width="0" style="355" hidden="1" customWidth="1"/>
    <col min="11047" max="11047" width="17.25" style="355" customWidth="1"/>
    <col min="11048" max="11050" width="16.875" style="355" customWidth="1"/>
    <col min="11051" max="11065" width="15.875" style="355" customWidth="1"/>
    <col min="11066" max="11066" width="42.875" style="355" customWidth="1"/>
    <col min="11067" max="11067" width="10.75" style="355" bestFit="1" customWidth="1"/>
    <col min="11068" max="11260" width="9" style="355"/>
    <col min="11261" max="11261" width="11.625" style="355" customWidth="1"/>
    <col min="11262" max="11262" width="70.125" style="355" customWidth="1"/>
    <col min="11263" max="11295" width="0" style="355" hidden="1" customWidth="1"/>
    <col min="11296" max="11296" width="28.875" style="355" customWidth="1"/>
    <col min="11297" max="11299" width="0" style="355" hidden="1" customWidth="1"/>
    <col min="11300" max="11300" width="17.5" style="355" customWidth="1"/>
    <col min="11301" max="11302" width="0" style="355" hidden="1" customWidth="1"/>
    <col min="11303" max="11303" width="17.25" style="355" customWidth="1"/>
    <col min="11304" max="11306" width="16.875" style="355" customWidth="1"/>
    <col min="11307" max="11321" width="15.875" style="355" customWidth="1"/>
    <col min="11322" max="11322" width="42.875" style="355" customWidth="1"/>
    <col min="11323" max="11323" width="10.75" style="355" bestFit="1" customWidth="1"/>
    <col min="11324" max="11516" width="9" style="355"/>
    <col min="11517" max="11517" width="11.625" style="355" customWidth="1"/>
    <col min="11518" max="11518" width="70.125" style="355" customWidth="1"/>
    <col min="11519" max="11551" width="0" style="355" hidden="1" customWidth="1"/>
    <col min="11552" max="11552" width="28.875" style="355" customWidth="1"/>
    <col min="11553" max="11555" width="0" style="355" hidden="1" customWidth="1"/>
    <col min="11556" max="11556" width="17.5" style="355" customWidth="1"/>
    <col min="11557" max="11558" width="0" style="355" hidden="1" customWidth="1"/>
    <col min="11559" max="11559" width="17.25" style="355" customWidth="1"/>
    <col min="11560" max="11562" width="16.875" style="355" customWidth="1"/>
    <col min="11563" max="11577" width="15.875" style="355" customWidth="1"/>
    <col min="11578" max="11578" width="42.875" style="355" customWidth="1"/>
    <col min="11579" max="11579" width="10.75" style="355" bestFit="1" customWidth="1"/>
    <col min="11580" max="11772" width="9" style="355"/>
    <col min="11773" max="11773" width="11.625" style="355" customWidth="1"/>
    <col min="11774" max="11774" width="70.125" style="355" customWidth="1"/>
    <col min="11775" max="11807" width="0" style="355" hidden="1" customWidth="1"/>
    <col min="11808" max="11808" width="28.875" style="355" customWidth="1"/>
    <col min="11809" max="11811" width="0" style="355" hidden="1" customWidth="1"/>
    <col min="11812" max="11812" width="17.5" style="355" customWidth="1"/>
    <col min="11813" max="11814" width="0" style="355" hidden="1" customWidth="1"/>
    <col min="11815" max="11815" width="17.25" style="355" customWidth="1"/>
    <col min="11816" max="11818" width="16.875" style="355" customWidth="1"/>
    <col min="11819" max="11833" width="15.875" style="355" customWidth="1"/>
    <col min="11834" max="11834" width="42.875" style="355" customWidth="1"/>
    <col min="11835" max="11835" width="10.75" style="355" bestFit="1" customWidth="1"/>
    <col min="11836" max="12028" width="9" style="355"/>
    <col min="12029" max="12029" width="11.625" style="355" customWidth="1"/>
    <col min="12030" max="12030" width="70.125" style="355" customWidth="1"/>
    <col min="12031" max="12063" width="0" style="355" hidden="1" customWidth="1"/>
    <col min="12064" max="12064" width="28.875" style="355" customWidth="1"/>
    <col min="12065" max="12067" width="0" style="355" hidden="1" customWidth="1"/>
    <col min="12068" max="12068" width="17.5" style="355" customWidth="1"/>
    <col min="12069" max="12070" width="0" style="355" hidden="1" customWidth="1"/>
    <col min="12071" max="12071" width="17.25" style="355" customWidth="1"/>
    <col min="12072" max="12074" width="16.875" style="355" customWidth="1"/>
    <col min="12075" max="12089" width="15.875" style="355" customWidth="1"/>
    <col min="12090" max="12090" width="42.875" style="355" customWidth="1"/>
    <col min="12091" max="12091" width="10.75" style="355" bestFit="1" customWidth="1"/>
    <col min="12092" max="12284" width="9" style="355"/>
    <col min="12285" max="12285" width="11.625" style="355" customWidth="1"/>
    <col min="12286" max="12286" width="70.125" style="355" customWidth="1"/>
    <col min="12287" max="12319" width="0" style="355" hidden="1" customWidth="1"/>
    <col min="12320" max="12320" width="28.875" style="355" customWidth="1"/>
    <col min="12321" max="12323" width="0" style="355" hidden="1" customWidth="1"/>
    <col min="12324" max="12324" width="17.5" style="355" customWidth="1"/>
    <col min="12325" max="12326" width="0" style="355" hidden="1" customWidth="1"/>
    <col min="12327" max="12327" width="17.25" style="355" customWidth="1"/>
    <col min="12328" max="12330" width="16.875" style="355" customWidth="1"/>
    <col min="12331" max="12345" width="15.875" style="355" customWidth="1"/>
    <col min="12346" max="12346" width="42.875" style="355" customWidth="1"/>
    <col min="12347" max="12347" width="10.75" style="355" bestFit="1" customWidth="1"/>
    <col min="12348" max="12540" width="9" style="355"/>
    <col min="12541" max="12541" width="11.625" style="355" customWidth="1"/>
    <col min="12542" max="12542" width="70.125" style="355" customWidth="1"/>
    <col min="12543" max="12575" width="0" style="355" hidden="1" customWidth="1"/>
    <col min="12576" max="12576" width="28.875" style="355" customWidth="1"/>
    <col min="12577" max="12579" width="0" style="355" hidden="1" customWidth="1"/>
    <col min="12580" max="12580" width="17.5" style="355" customWidth="1"/>
    <col min="12581" max="12582" width="0" style="355" hidden="1" customWidth="1"/>
    <col min="12583" max="12583" width="17.25" style="355" customWidth="1"/>
    <col min="12584" max="12586" width="16.875" style="355" customWidth="1"/>
    <col min="12587" max="12601" width="15.875" style="355" customWidth="1"/>
    <col min="12602" max="12602" width="42.875" style="355" customWidth="1"/>
    <col min="12603" max="12603" width="10.75" style="355" bestFit="1" customWidth="1"/>
    <col min="12604" max="12796" width="9" style="355"/>
    <col min="12797" max="12797" width="11.625" style="355" customWidth="1"/>
    <col min="12798" max="12798" width="70.125" style="355" customWidth="1"/>
    <col min="12799" max="12831" width="0" style="355" hidden="1" customWidth="1"/>
    <col min="12832" max="12832" width="28.875" style="355" customWidth="1"/>
    <col min="12833" max="12835" width="0" style="355" hidden="1" customWidth="1"/>
    <col min="12836" max="12836" width="17.5" style="355" customWidth="1"/>
    <col min="12837" max="12838" width="0" style="355" hidden="1" customWidth="1"/>
    <col min="12839" max="12839" width="17.25" style="355" customWidth="1"/>
    <col min="12840" max="12842" width="16.875" style="355" customWidth="1"/>
    <col min="12843" max="12857" width="15.875" style="355" customWidth="1"/>
    <col min="12858" max="12858" width="42.875" style="355" customWidth="1"/>
    <col min="12859" max="12859" width="10.75" style="355" bestFit="1" customWidth="1"/>
    <col min="12860" max="13052" width="9" style="355"/>
    <col min="13053" max="13053" width="11.625" style="355" customWidth="1"/>
    <col min="13054" max="13054" width="70.125" style="355" customWidth="1"/>
    <col min="13055" max="13087" width="0" style="355" hidden="1" customWidth="1"/>
    <col min="13088" max="13088" width="28.875" style="355" customWidth="1"/>
    <col min="13089" max="13091" width="0" style="355" hidden="1" customWidth="1"/>
    <col min="13092" max="13092" width="17.5" style="355" customWidth="1"/>
    <col min="13093" max="13094" width="0" style="355" hidden="1" customWidth="1"/>
    <col min="13095" max="13095" width="17.25" style="355" customWidth="1"/>
    <col min="13096" max="13098" width="16.875" style="355" customWidth="1"/>
    <col min="13099" max="13113" width="15.875" style="355" customWidth="1"/>
    <col min="13114" max="13114" width="42.875" style="355" customWidth="1"/>
    <col min="13115" max="13115" width="10.75" style="355" bestFit="1" customWidth="1"/>
    <col min="13116" max="13308" width="9" style="355"/>
    <col min="13309" max="13309" width="11.625" style="355" customWidth="1"/>
    <col min="13310" max="13310" width="70.125" style="355" customWidth="1"/>
    <col min="13311" max="13343" width="0" style="355" hidden="1" customWidth="1"/>
    <col min="13344" max="13344" width="28.875" style="355" customWidth="1"/>
    <col min="13345" max="13347" width="0" style="355" hidden="1" customWidth="1"/>
    <col min="13348" max="13348" width="17.5" style="355" customWidth="1"/>
    <col min="13349" max="13350" width="0" style="355" hidden="1" customWidth="1"/>
    <col min="13351" max="13351" width="17.25" style="355" customWidth="1"/>
    <col min="13352" max="13354" width="16.875" style="355" customWidth="1"/>
    <col min="13355" max="13369" width="15.875" style="355" customWidth="1"/>
    <col min="13370" max="13370" width="42.875" style="355" customWidth="1"/>
    <col min="13371" max="13371" width="10.75" style="355" bestFit="1" customWidth="1"/>
    <col min="13372" max="13564" width="9" style="355"/>
    <col min="13565" max="13565" width="11.625" style="355" customWidth="1"/>
    <col min="13566" max="13566" width="70.125" style="355" customWidth="1"/>
    <col min="13567" max="13599" width="0" style="355" hidden="1" customWidth="1"/>
    <col min="13600" max="13600" width="28.875" style="355" customWidth="1"/>
    <col min="13601" max="13603" width="0" style="355" hidden="1" customWidth="1"/>
    <col min="13604" max="13604" width="17.5" style="355" customWidth="1"/>
    <col min="13605" max="13606" width="0" style="355" hidden="1" customWidth="1"/>
    <col min="13607" max="13607" width="17.25" style="355" customWidth="1"/>
    <col min="13608" max="13610" width="16.875" style="355" customWidth="1"/>
    <col min="13611" max="13625" width="15.875" style="355" customWidth="1"/>
    <col min="13626" max="13626" width="42.875" style="355" customWidth="1"/>
    <col min="13627" max="13627" width="10.75" style="355" bestFit="1" customWidth="1"/>
    <col min="13628" max="13820" width="9" style="355"/>
    <col min="13821" max="13821" width="11.625" style="355" customWidth="1"/>
    <col min="13822" max="13822" width="70.125" style="355" customWidth="1"/>
    <col min="13823" max="13855" width="0" style="355" hidden="1" customWidth="1"/>
    <col min="13856" max="13856" width="28.875" style="355" customWidth="1"/>
    <col min="13857" max="13859" width="0" style="355" hidden="1" customWidth="1"/>
    <col min="13860" max="13860" width="17.5" style="355" customWidth="1"/>
    <col min="13861" max="13862" width="0" style="355" hidden="1" customWidth="1"/>
    <col min="13863" max="13863" width="17.25" style="355" customWidth="1"/>
    <col min="13864" max="13866" width="16.875" style="355" customWidth="1"/>
    <col min="13867" max="13881" width="15.875" style="355" customWidth="1"/>
    <col min="13882" max="13882" width="42.875" style="355" customWidth="1"/>
    <col min="13883" max="13883" width="10.75" style="355" bestFit="1" customWidth="1"/>
    <col min="13884" max="14076" width="9" style="355"/>
    <col min="14077" max="14077" width="11.625" style="355" customWidth="1"/>
    <col min="14078" max="14078" width="70.125" style="355" customWidth="1"/>
    <col min="14079" max="14111" width="0" style="355" hidden="1" customWidth="1"/>
    <col min="14112" max="14112" width="28.875" style="355" customWidth="1"/>
    <col min="14113" max="14115" width="0" style="355" hidden="1" customWidth="1"/>
    <col min="14116" max="14116" width="17.5" style="355" customWidth="1"/>
    <col min="14117" max="14118" width="0" style="355" hidden="1" customWidth="1"/>
    <col min="14119" max="14119" width="17.25" style="355" customWidth="1"/>
    <col min="14120" max="14122" width="16.875" style="355" customWidth="1"/>
    <col min="14123" max="14137" width="15.875" style="355" customWidth="1"/>
    <col min="14138" max="14138" width="42.875" style="355" customWidth="1"/>
    <col min="14139" max="14139" width="10.75" style="355" bestFit="1" customWidth="1"/>
    <col min="14140" max="14332" width="9" style="355"/>
    <col min="14333" max="14333" width="11.625" style="355" customWidth="1"/>
    <col min="14334" max="14334" width="70.125" style="355" customWidth="1"/>
    <col min="14335" max="14367" width="0" style="355" hidden="1" customWidth="1"/>
    <col min="14368" max="14368" width="28.875" style="355" customWidth="1"/>
    <col min="14369" max="14371" width="0" style="355" hidden="1" customWidth="1"/>
    <col min="14372" max="14372" width="17.5" style="355" customWidth="1"/>
    <col min="14373" max="14374" width="0" style="355" hidden="1" customWidth="1"/>
    <col min="14375" max="14375" width="17.25" style="355" customWidth="1"/>
    <col min="14376" max="14378" width="16.875" style="355" customWidth="1"/>
    <col min="14379" max="14393" width="15.875" style="355" customWidth="1"/>
    <col min="14394" max="14394" width="42.875" style="355" customWidth="1"/>
    <col min="14395" max="14395" width="10.75" style="355" bestFit="1" customWidth="1"/>
    <col min="14396" max="14588" width="9" style="355"/>
    <col min="14589" max="14589" width="11.625" style="355" customWidth="1"/>
    <col min="14590" max="14590" width="70.125" style="355" customWidth="1"/>
    <col min="14591" max="14623" width="0" style="355" hidden="1" customWidth="1"/>
    <col min="14624" max="14624" width="28.875" style="355" customWidth="1"/>
    <col min="14625" max="14627" width="0" style="355" hidden="1" customWidth="1"/>
    <col min="14628" max="14628" width="17.5" style="355" customWidth="1"/>
    <col min="14629" max="14630" width="0" style="355" hidden="1" customWidth="1"/>
    <col min="14631" max="14631" width="17.25" style="355" customWidth="1"/>
    <col min="14632" max="14634" width="16.875" style="355" customWidth="1"/>
    <col min="14635" max="14649" width="15.875" style="355" customWidth="1"/>
    <col min="14650" max="14650" width="42.875" style="355" customWidth="1"/>
    <col min="14651" max="14651" width="10.75" style="355" bestFit="1" customWidth="1"/>
    <col min="14652" max="14844" width="9" style="355"/>
    <col min="14845" max="14845" width="11.625" style="355" customWidth="1"/>
    <col min="14846" max="14846" width="70.125" style="355" customWidth="1"/>
    <col min="14847" max="14879" width="0" style="355" hidden="1" customWidth="1"/>
    <col min="14880" max="14880" width="28.875" style="355" customWidth="1"/>
    <col min="14881" max="14883" width="0" style="355" hidden="1" customWidth="1"/>
    <col min="14884" max="14884" width="17.5" style="355" customWidth="1"/>
    <col min="14885" max="14886" width="0" style="355" hidden="1" customWidth="1"/>
    <col min="14887" max="14887" width="17.25" style="355" customWidth="1"/>
    <col min="14888" max="14890" width="16.875" style="355" customWidth="1"/>
    <col min="14891" max="14905" width="15.875" style="355" customWidth="1"/>
    <col min="14906" max="14906" width="42.875" style="355" customWidth="1"/>
    <col min="14907" max="14907" width="10.75" style="355" bestFit="1" customWidth="1"/>
    <col min="14908" max="15100" width="9" style="355"/>
    <col min="15101" max="15101" width="11.625" style="355" customWidth="1"/>
    <col min="15102" max="15102" width="70.125" style="355" customWidth="1"/>
    <col min="15103" max="15135" width="0" style="355" hidden="1" customWidth="1"/>
    <col min="15136" max="15136" width="28.875" style="355" customWidth="1"/>
    <col min="15137" max="15139" width="0" style="355" hidden="1" customWidth="1"/>
    <col min="15140" max="15140" width="17.5" style="355" customWidth="1"/>
    <col min="15141" max="15142" width="0" style="355" hidden="1" customWidth="1"/>
    <col min="15143" max="15143" width="17.25" style="355" customWidth="1"/>
    <col min="15144" max="15146" width="16.875" style="355" customWidth="1"/>
    <col min="15147" max="15161" width="15.875" style="355" customWidth="1"/>
    <col min="15162" max="15162" width="42.875" style="355" customWidth="1"/>
    <col min="15163" max="15163" width="10.75" style="355" bestFit="1" customWidth="1"/>
    <col min="15164" max="15356" width="9" style="355"/>
    <col min="15357" max="15357" width="11.625" style="355" customWidth="1"/>
    <col min="15358" max="15358" width="70.125" style="355" customWidth="1"/>
    <col min="15359" max="15391" width="0" style="355" hidden="1" customWidth="1"/>
    <col min="15392" max="15392" width="28.875" style="355" customWidth="1"/>
    <col min="15393" max="15395" width="0" style="355" hidden="1" customWidth="1"/>
    <col min="15396" max="15396" width="17.5" style="355" customWidth="1"/>
    <col min="15397" max="15398" width="0" style="355" hidden="1" customWidth="1"/>
    <col min="15399" max="15399" width="17.25" style="355" customWidth="1"/>
    <col min="15400" max="15402" width="16.875" style="355" customWidth="1"/>
    <col min="15403" max="15417" width="15.875" style="355" customWidth="1"/>
    <col min="15418" max="15418" width="42.875" style="355" customWidth="1"/>
    <col min="15419" max="15419" width="10.75" style="355" bestFit="1" customWidth="1"/>
    <col min="15420" max="15612" width="9" style="355"/>
    <col min="15613" max="15613" width="11.625" style="355" customWidth="1"/>
    <col min="15614" max="15614" width="70.125" style="355" customWidth="1"/>
    <col min="15615" max="15647" width="0" style="355" hidden="1" customWidth="1"/>
    <col min="15648" max="15648" width="28.875" style="355" customWidth="1"/>
    <col min="15649" max="15651" width="0" style="355" hidden="1" customWidth="1"/>
    <col min="15652" max="15652" width="17.5" style="355" customWidth="1"/>
    <col min="15653" max="15654" width="0" style="355" hidden="1" customWidth="1"/>
    <col min="15655" max="15655" width="17.25" style="355" customWidth="1"/>
    <col min="15656" max="15658" width="16.875" style="355" customWidth="1"/>
    <col min="15659" max="15673" width="15.875" style="355" customWidth="1"/>
    <col min="15674" max="15674" width="42.875" style="355" customWidth="1"/>
    <col min="15675" max="15675" width="10.75" style="355" bestFit="1" customWidth="1"/>
    <col min="15676" max="15868" width="9" style="355"/>
    <col min="15869" max="15869" width="11.625" style="355" customWidth="1"/>
    <col min="15870" max="15870" width="70.125" style="355" customWidth="1"/>
    <col min="15871" max="15903" width="0" style="355" hidden="1" customWidth="1"/>
    <col min="15904" max="15904" width="28.875" style="355" customWidth="1"/>
    <col min="15905" max="15907" width="0" style="355" hidden="1" customWidth="1"/>
    <col min="15908" max="15908" width="17.5" style="355" customWidth="1"/>
    <col min="15909" max="15910" width="0" style="355" hidden="1" customWidth="1"/>
    <col min="15911" max="15911" width="17.25" style="355" customWidth="1"/>
    <col min="15912" max="15914" width="16.875" style="355" customWidth="1"/>
    <col min="15915" max="15929" width="15.875" style="355" customWidth="1"/>
    <col min="15930" max="15930" width="42.875" style="355" customWidth="1"/>
    <col min="15931" max="15931" width="10.75" style="355" bestFit="1" customWidth="1"/>
    <col min="15932" max="16124" width="9" style="355"/>
    <col min="16125" max="16125" width="11.625" style="355" customWidth="1"/>
    <col min="16126" max="16126" width="70.125" style="355" customWidth="1"/>
    <col min="16127" max="16159" width="0" style="355" hidden="1" customWidth="1"/>
    <col min="16160" max="16160" width="28.875" style="355" customWidth="1"/>
    <col min="16161" max="16163" width="0" style="355" hidden="1" customWidth="1"/>
    <col min="16164" max="16164" width="17.5" style="355" customWidth="1"/>
    <col min="16165" max="16166" width="0" style="355" hidden="1" customWidth="1"/>
    <col min="16167" max="16167" width="17.25" style="355" customWidth="1"/>
    <col min="16168" max="16170" width="16.875" style="355" customWidth="1"/>
    <col min="16171" max="16185" width="15.875" style="355" customWidth="1"/>
    <col min="16186" max="16186" width="42.875" style="355" customWidth="1"/>
    <col min="16187" max="16187" width="10.75" style="355" bestFit="1" customWidth="1"/>
    <col min="16188" max="16384" width="9" style="355"/>
  </cols>
  <sheetData>
    <row r="1" spans="1:59" x14ac:dyDescent="0.25">
      <c r="A1" s="710" t="s">
        <v>804</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row>
    <row r="2" spans="1:59" ht="36" customHeight="1" x14ac:dyDescent="0.25">
      <c r="A2" s="710" t="s">
        <v>805</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c r="BE2" s="710"/>
      <c r="BF2" s="710"/>
    </row>
    <row r="3" spans="1:59" x14ac:dyDescent="0.25">
      <c r="A3" s="713" t="s">
        <v>854</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713"/>
    </row>
    <row r="4" spans="1:59" x14ac:dyDescent="0.25">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716" t="s">
        <v>806</v>
      </c>
      <c r="AK4" s="716"/>
      <c r="AL4" s="716"/>
      <c r="AM4" s="716"/>
      <c r="AN4" s="716"/>
      <c r="AO4" s="716"/>
      <c r="AP4" s="716"/>
      <c r="AQ4" s="716"/>
      <c r="AR4" s="716"/>
      <c r="AS4" s="716"/>
      <c r="AT4" s="716"/>
      <c r="AU4" s="716"/>
      <c r="AV4" s="716"/>
      <c r="AW4" s="716"/>
      <c r="AX4" s="716"/>
      <c r="AY4" s="716"/>
      <c r="AZ4" s="716"/>
      <c r="BA4" s="716"/>
      <c r="BB4" s="716"/>
      <c r="BC4" s="716"/>
      <c r="BD4" s="716"/>
      <c r="BE4" s="716"/>
      <c r="BF4" s="716"/>
    </row>
    <row r="5" spans="1:59" s="359" customFormat="1" ht="24.75" customHeight="1" x14ac:dyDescent="0.25">
      <c r="A5" s="717" t="s">
        <v>6</v>
      </c>
      <c r="B5" s="718" t="s">
        <v>807</v>
      </c>
      <c r="C5" s="718" t="s">
        <v>808</v>
      </c>
      <c r="D5" s="715" t="s">
        <v>809</v>
      </c>
      <c r="E5" s="715"/>
      <c r="F5" s="715"/>
      <c r="G5" s="715"/>
      <c r="H5" s="715"/>
      <c r="I5" s="715"/>
      <c r="J5" s="715"/>
      <c r="K5" s="715"/>
      <c r="L5" s="715"/>
      <c r="M5" s="715"/>
      <c r="N5" s="715"/>
      <c r="O5" s="715"/>
      <c r="P5" s="715"/>
      <c r="Q5" s="715"/>
      <c r="R5" s="715"/>
      <c r="S5" s="715"/>
      <c r="T5" s="715"/>
      <c r="U5" s="715"/>
      <c r="V5" s="715"/>
      <c r="W5" s="715"/>
      <c r="X5" s="715" t="s">
        <v>810</v>
      </c>
      <c r="Y5" s="715"/>
      <c r="Z5" s="715"/>
      <c r="AA5" s="715" t="s">
        <v>811</v>
      </c>
      <c r="AB5" s="715"/>
      <c r="AC5" s="715"/>
      <c r="AD5" s="715" t="s">
        <v>812</v>
      </c>
      <c r="AE5" s="715"/>
      <c r="AF5" s="715"/>
      <c r="AG5" s="715" t="s">
        <v>813</v>
      </c>
      <c r="AH5" s="715" t="s">
        <v>814</v>
      </c>
      <c r="AI5" s="715" t="s">
        <v>815</v>
      </c>
      <c r="AJ5" s="715" t="s">
        <v>816</v>
      </c>
      <c r="AK5" s="715" t="s">
        <v>817</v>
      </c>
      <c r="AL5" s="715"/>
      <c r="AM5" s="715"/>
      <c r="AN5" s="731" t="s">
        <v>818</v>
      </c>
      <c r="AO5" s="732"/>
      <c r="AP5" s="732"/>
      <c r="AQ5" s="732"/>
      <c r="AR5" s="732"/>
      <c r="AS5" s="732"/>
      <c r="AT5" s="732"/>
      <c r="AU5" s="732"/>
      <c r="AV5" s="732"/>
      <c r="AW5" s="732"/>
      <c r="AX5" s="732"/>
      <c r="AY5" s="715" t="s">
        <v>819</v>
      </c>
      <c r="AZ5" s="715"/>
      <c r="BA5" s="715"/>
      <c r="BB5" s="715"/>
      <c r="BC5" s="715"/>
      <c r="BD5" s="715"/>
      <c r="BE5" s="715"/>
      <c r="BF5" s="358" t="s">
        <v>721</v>
      </c>
    </row>
    <row r="6" spans="1:59" s="359" customFormat="1" ht="34.5" customHeight="1" x14ac:dyDescent="0.25">
      <c r="A6" s="717"/>
      <c r="B6" s="718"/>
      <c r="C6" s="718"/>
      <c r="D6" s="715" t="s">
        <v>8</v>
      </c>
      <c r="E6" s="360"/>
      <c r="F6" s="360"/>
      <c r="G6" s="360"/>
      <c r="H6" s="360"/>
      <c r="I6" s="360"/>
      <c r="J6" s="361"/>
      <c r="K6" s="715" t="s">
        <v>17</v>
      </c>
      <c r="L6" s="715"/>
      <c r="M6" s="715"/>
      <c r="N6" s="715"/>
      <c r="O6" s="715"/>
      <c r="P6" s="715"/>
      <c r="Q6" s="715"/>
      <c r="R6" s="715"/>
      <c r="S6" s="715"/>
      <c r="T6" s="715"/>
      <c r="U6" s="715"/>
      <c r="V6" s="715"/>
      <c r="W6" s="715"/>
      <c r="X6" s="715" t="s">
        <v>8</v>
      </c>
      <c r="Y6" s="715" t="s">
        <v>17</v>
      </c>
      <c r="Z6" s="715"/>
      <c r="AA6" s="715" t="s">
        <v>8</v>
      </c>
      <c r="AB6" s="715" t="s">
        <v>17</v>
      </c>
      <c r="AC6" s="715"/>
      <c r="AD6" s="715" t="s">
        <v>8</v>
      </c>
      <c r="AE6" s="715" t="s">
        <v>17</v>
      </c>
      <c r="AF6" s="715"/>
      <c r="AG6" s="715"/>
      <c r="AH6" s="715"/>
      <c r="AI6" s="715"/>
      <c r="AJ6" s="715"/>
      <c r="AK6" s="715"/>
      <c r="AL6" s="715"/>
      <c r="AM6" s="715"/>
      <c r="AN6" s="715" t="s">
        <v>8</v>
      </c>
      <c r="AO6" s="731" t="s">
        <v>820</v>
      </c>
      <c r="AP6" s="732"/>
      <c r="AQ6" s="733"/>
      <c r="AR6" s="731" t="s">
        <v>821</v>
      </c>
      <c r="AS6" s="732"/>
      <c r="AT6" s="732"/>
      <c r="AU6" s="732"/>
      <c r="AV6" s="732"/>
      <c r="AW6" s="732"/>
      <c r="AX6" s="733"/>
      <c r="AY6" s="715" t="s">
        <v>8</v>
      </c>
      <c r="AZ6" s="731" t="s">
        <v>820</v>
      </c>
      <c r="BA6" s="732"/>
      <c r="BB6" s="733"/>
      <c r="BC6" s="731" t="s">
        <v>821</v>
      </c>
      <c r="BD6" s="732"/>
      <c r="BE6" s="733"/>
      <c r="BF6" s="362"/>
    </row>
    <row r="7" spans="1:59" s="359" customFormat="1" ht="27.75" customHeight="1" x14ac:dyDescent="0.25">
      <c r="A7" s="717"/>
      <c r="B7" s="718"/>
      <c r="C7" s="718"/>
      <c r="D7" s="715"/>
      <c r="E7" s="360"/>
      <c r="F7" s="360"/>
      <c r="G7" s="360"/>
      <c r="H7" s="360"/>
      <c r="I7" s="360"/>
      <c r="J7" s="361"/>
      <c r="K7" s="715" t="s">
        <v>822</v>
      </c>
      <c r="L7" s="715" t="s">
        <v>17</v>
      </c>
      <c r="M7" s="715"/>
      <c r="N7" s="715"/>
      <c r="O7" s="715"/>
      <c r="P7" s="715"/>
      <c r="Q7" s="715"/>
      <c r="R7" s="715"/>
      <c r="S7" s="715"/>
      <c r="T7" s="715"/>
      <c r="U7" s="715"/>
      <c r="V7" s="361"/>
      <c r="W7" s="715" t="s">
        <v>823</v>
      </c>
      <c r="X7" s="715"/>
      <c r="Y7" s="715" t="s">
        <v>824</v>
      </c>
      <c r="Z7" s="715" t="s">
        <v>825</v>
      </c>
      <c r="AA7" s="715"/>
      <c r="AB7" s="715" t="s">
        <v>824</v>
      </c>
      <c r="AC7" s="715" t="s">
        <v>825</v>
      </c>
      <c r="AD7" s="715"/>
      <c r="AE7" s="715" t="s">
        <v>824</v>
      </c>
      <c r="AF7" s="715" t="s">
        <v>825</v>
      </c>
      <c r="AG7" s="715"/>
      <c r="AH7" s="715"/>
      <c r="AI7" s="715"/>
      <c r="AJ7" s="715"/>
      <c r="AK7" s="715"/>
      <c r="AL7" s="715"/>
      <c r="AM7" s="715"/>
      <c r="AN7" s="715"/>
      <c r="AO7" s="734" t="s">
        <v>693</v>
      </c>
      <c r="AP7" s="715" t="s">
        <v>826</v>
      </c>
      <c r="AQ7" s="715" t="s">
        <v>794</v>
      </c>
      <c r="AR7" s="734" t="s">
        <v>693</v>
      </c>
      <c r="AS7" s="731" t="s">
        <v>826</v>
      </c>
      <c r="AT7" s="733"/>
      <c r="AU7" s="734" t="s">
        <v>693</v>
      </c>
      <c r="AV7" s="731" t="s">
        <v>794</v>
      </c>
      <c r="AW7" s="732"/>
      <c r="AX7" s="733"/>
      <c r="AY7" s="715"/>
      <c r="AZ7" s="734" t="s">
        <v>693</v>
      </c>
      <c r="BA7" s="734" t="s">
        <v>826</v>
      </c>
      <c r="BB7" s="734" t="s">
        <v>794</v>
      </c>
      <c r="BC7" s="734" t="s">
        <v>693</v>
      </c>
      <c r="BD7" s="734" t="s">
        <v>826</v>
      </c>
      <c r="BE7" s="734" t="s">
        <v>794</v>
      </c>
      <c r="BF7" s="362"/>
      <c r="BG7" s="501">
        <f>AR66+AU66</f>
        <v>2015</v>
      </c>
    </row>
    <row r="8" spans="1:59" s="359" customFormat="1" ht="30" customHeight="1" x14ac:dyDescent="0.25">
      <c r="A8" s="717"/>
      <c r="B8" s="718"/>
      <c r="C8" s="718"/>
      <c r="D8" s="715"/>
      <c r="E8" s="360"/>
      <c r="F8" s="360"/>
      <c r="G8" s="360"/>
      <c r="H8" s="360"/>
      <c r="I8" s="360"/>
      <c r="J8" s="361"/>
      <c r="K8" s="715"/>
      <c r="L8" s="361"/>
      <c r="M8" s="360"/>
      <c r="N8" s="360"/>
      <c r="O8" s="360"/>
      <c r="P8" s="360"/>
      <c r="Q8" s="360"/>
      <c r="R8" s="360"/>
      <c r="S8" s="360"/>
      <c r="T8" s="360"/>
      <c r="U8" s="361"/>
      <c r="V8" s="361"/>
      <c r="W8" s="715"/>
      <c r="X8" s="715"/>
      <c r="Y8" s="715"/>
      <c r="Z8" s="715"/>
      <c r="AA8" s="715"/>
      <c r="AB8" s="715"/>
      <c r="AC8" s="715"/>
      <c r="AD8" s="715"/>
      <c r="AE8" s="715"/>
      <c r="AF8" s="715"/>
      <c r="AG8" s="715"/>
      <c r="AH8" s="715"/>
      <c r="AI8" s="715"/>
      <c r="AJ8" s="715"/>
      <c r="AK8" s="715"/>
      <c r="AL8" s="715"/>
      <c r="AM8" s="715"/>
      <c r="AN8" s="715"/>
      <c r="AO8" s="735"/>
      <c r="AP8" s="715"/>
      <c r="AQ8" s="715"/>
      <c r="AR8" s="735"/>
      <c r="AS8" s="483" t="s">
        <v>824</v>
      </c>
      <c r="AT8" s="483" t="s">
        <v>825</v>
      </c>
      <c r="AU8" s="735"/>
      <c r="AV8" s="483" t="s">
        <v>824</v>
      </c>
      <c r="AW8" s="483" t="s">
        <v>825</v>
      </c>
      <c r="AX8" s="483" t="s">
        <v>921</v>
      </c>
      <c r="AY8" s="715"/>
      <c r="AZ8" s="735"/>
      <c r="BA8" s="735"/>
      <c r="BB8" s="735"/>
      <c r="BC8" s="735"/>
      <c r="BD8" s="735"/>
      <c r="BE8" s="735"/>
      <c r="BF8" s="362"/>
    </row>
    <row r="9" spans="1:59" s="365" customFormat="1" ht="16.5" x14ac:dyDescent="0.25">
      <c r="A9" s="363">
        <v>1</v>
      </c>
      <c r="B9" s="364" t="s">
        <v>827</v>
      </c>
      <c r="C9" s="364"/>
      <c r="D9" s="364">
        <v>3</v>
      </c>
      <c r="E9" s="364"/>
      <c r="F9" s="364">
        <v>4</v>
      </c>
      <c r="G9" s="364">
        <v>4</v>
      </c>
      <c r="H9" s="364">
        <v>5</v>
      </c>
      <c r="I9" s="364">
        <v>6</v>
      </c>
      <c r="J9" s="364"/>
      <c r="K9" s="364">
        <v>4</v>
      </c>
      <c r="L9" s="364">
        <v>5</v>
      </c>
      <c r="M9" s="364">
        <v>5</v>
      </c>
      <c r="N9" s="364"/>
      <c r="O9" s="364">
        <v>6</v>
      </c>
      <c r="P9" s="364"/>
      <c r="Q9" s="364">
        <v>7</v>
      </c>
      <c r="R9" s="364"/>
      <c r="S9" s="364">
        <v>8</v>
      </c>
      <c r="T9" s="364"/>
      <c r="U9" s="364">
        <v>6</v>
      </c>
      <c r="V9" s="364"/>
      <c r="W9" s="364">
        <v>7</v>
      </c>
      <c r="X9" s="364">
        <v>10</v>
      </c>
      <c r="Y9" s="364">
        <v>11</v>
      </c>
      <c r="Z9" s="364">
        <v>12</v>
      </c>
      <c r="AA9" s="364">
        <v>13</v>
      </c>
      <c r="AB9" s="364">
        <v>14</v>
      </c>
      <c r="AC9" s="364">
        <v>15</v>
      </c>
      <c r="AD9" s="364">
        <v>10</v>
      </c>
      <c r="AE9" s="364">
        <v>11</v>
      </c>
      <c r="AF9" s="364">
        <v>12</v>
      </c>
      <c r="AG9" s="364">
        <v>8</v>
      </c>
      <c r="AH9" s="364">
        <v>9</v>
      </c>
      <c r="AI9" s="364">
        <v>3</v>
      </c>
      <c r="AJ9" s="364">
        <v>4</v>
      </c>
      <c r="AK9" s="364"/>
      <c r="AL9" s="364"/>
      <c r="AM9" s="364"/>
      <c r="AN9" s="364">
        <v>3</v>
      </c>
      <c r="AO9" s="364"/>
      <c r="AP9" s="364">
        <v>4</v>
      </c>
      <c r="AQ9" s="364">
        <v>5</v>
      </c>
      <c r="AR9" s="364">
        <v>5</v>
      </c>
      <c r="AS9" s="364"/>
      <c r="AT9" s="364">
        <v>6</v>
      </c>
      <c r="AU9" s="364"/>
      <c r="AV9" s="364"/>
      <c r="AW9" s="364"/>
      <c r="AX9" s="364">
        <v>7</v>
      </c>
      <c r="AY9" s="364">
        <v>6</v>
      </c>
      <c r="AZ9" s="364">
        <v>7</v>
      </c>
      <c r="BA9" s="364">
        <v>8</v>
      </c>
      <c r="BB9" s="364">
        <v>9</v>
      </c>
      <c r="BC9" s="364">
        <v>10</v>
      </c>
      <c r="BD9" s="364">
        <v>11</v>
      </c>
      <c r="BE9" s="364">
        <v>9</v>
      </c>
      <c r="BF9" s="364">
        <v>12</v>
      </c>
    </row>
    <row r="10" spans="1:59" s="371" customFormat="1" ht="36" hidden="1" customHeight="1" x14ac:dyDescent="0.25">
      <c r="A10" s="366"/>
      <c r="B10" s="367" t="s">
        <v>828</v>
      </c>
      <c r="C10" s="368" t="e">
        <f t="shared" ref="C10:AK10" si="0">+C12+C47</f>
        <v>#REF!</v>
      </c>
      <c r="D10" s="368" t="e">
        <f t="shared" si="0"/>
        <v>#REF!</v>
      </c>
      <c r="E10" s="368" t="e">
        <f t="shared" si="0"/>
        <v>#REF!</v>
      </c>
      <c r="F10" s="368" t="e">
        <f t="shared" si="0"/>
        <v>#REF!</v>
      </c>
      <c r="G10" s="368" t="e">
        <f t="shared" si="0"/>
        <v>#REF!</v>
      </c>
      <c r="H10" s="368" t="e">
        <f t="shared" si="0"/>
        <v>#REF!</v>
      </c>
      <c r="I10" s="368" t="e">
        <f t="shared" si="0"/>
        <v>#REF!</v>
      </c>
      <c r="J10" s="368" t="e">
        <f t="shared" si="0"/>
        <v>#REF!</v>
      </c>
      <c r="K10" s="368" t="e">
        <f t="shared" si="0"/>
        <v>#REF!</v>
      </c>
      <c r="L10" s="368" t="e">
        <f t="shared" si="0"/>
        <v>#REF!</v>
      </c>
      <c r="M10" s="368" t="e">
        <f t="shared" si="0"/>
        <v>#REF!</v>
      </c>
      <c r="N10" s="368" t="e">
        <f t="shared" si="0"/>
        <v>#REF!</v>
      </c>
      <c r="O10" s="368" t="e">
        <f t="shared" si="0"/>
        <v>#REF!</v>
      </c>
      <c r="P10" s="368" t="e">
        <f t="shared" si="0"/>
        <v>#REF!</v>
      </c>
      <c r="Q10" s="368" t="e">
        <f t="shared" si="0"/>
        <v>#REF!</v>
      </c>
      <c r="R10" s="368" t="e">
        <f t="shared" si="0"/>
        <v>#REF!</v>
      </c>
      <c r="S10" s="368" t="e">
        <f t="shared" si="0"/>
        <v>#REF!</v>
      </c>
      <c r="T10" s="368" t="e">
        <f t="shared" si="0"/>
        <v>#REF!</v>
      </c>
      <c r="U10" s="368" t="e">
        <f t="shared" si="0"/>
        <v>#REF!</v>
      </c>
      <c r="V10" s="368" t="e">
        <f t="shared" si="0"/>
        <v>#REF!</v>
      </c>
      <c r="W10" s="368" t="e">
        <f t="shared" si="0"/>
        <v>#REF!</v>
      </c>
      <c r="X10" s="368" t="e">
        <f t="shared" si="0"/>
        <v>#REF!</v>
      </c>
      <c r="Y10" s="368" t="e">
        <f t="shared" si="0"/>
        <v>#REF!</v>
      </c>
      <c r="Z10" s="368" t="e">
        <f t="shared" si="0"/>
        <v>#REF!</v>
      </c>
      <c r="AA10" s="368" t="e">
        <f t="shared" si="0"/>
        <v>#REF!</v>
      </c>
      <c r="AB10" s="368" t="e">
        <f t="shared" si="0"/>
        <v>#REF!</v>
      </c>
      <c r="AC10" s="368" t="e">
        <f t="shared" si="0"/>
        <v>#REF!</v>
      </c>
      <c r="AD10" s="368" t="e">
        <f t="shared" si="0"/>
        <v>#REF!</v>
      </c>
      <c r="AE10" s="368" t="e">
        <f t="shared" si="0"/>
        <v>#REF!</v>
      </c>
      <c r="AF10" s="368" t="e">
        <f t="shared" si="0"/>
        <v>#REF!</v>
      </c>
      <c r="AG10" s="368" t="e">
        <f t="shared" si="0"/>
        <v>#REF!</v>
      </c>
      <c r="AH10" s="368" t="e">
        <f t="shared" si="0"/>
        <v>#REF!</v>
      </c>
      <c r="AI10" s="368" t="e">
        <f t="shared" si="0"/>
        <v>#REF!</v>
      </c>
      <c r="AJ10" s="368" t="e">
        <f t="shared" si="0"/>
        <v>#REF!</v>
      </c>
      <c r="AK10" s="368" t="e">
        <f t="shared" si="0"/>
        <v>#REF!</v>
      </c>
      <c r="AL10" s="368"/>
      <c r="AM10" s="368"/>
      <c r="AN10" s="368" t="e">
        <f>+AN11+AN66+#REF!</f>
        <v>#REF!</v>
      </c>
      <c r="AO10" s="368"/>
      <c r="AP10" s="368" t="e">
        <f>+AP11+AP66+#REF!</f>
        <v>#REF!</v>
      </c>
      <c r="AQ10" s="368" t="e">
        <f>+AQ11+AQ66+#REF!</f>
        <v>#REF!</v>
      </c>
      <c r="AR10" s="368"/>
      <c r="AS10" s="368"/>
      <c r="AT10" s="368"/>
      <c r="AU10" s="368"/>
      <c r="AV10" s="368"/>
      <c r="AW10" s="368"/>
      <c r="AX10" s="368"/>
      <c r="AY10" s="368" t="e">
        <f>+AY11+AY66+#REF!</f>
        <v>#REF!</v>
      </c>
      <c r="AZ10" s="368" t="e">
        <f>+AZ11+AZ66+#REF!</f>
        <v>#REF!</v>
      </c>
      <c r="BA10" s="368" t="e">
        <f>+BA11+BA66+#REF!</f>
        <v>#REF!</v>
      </c>
      <c r="BB10" s="368" t="e">
        <f>+BB11+BB66+#REF!</f>
        <v>#REF!</v>
      </c>
      <c r="BC10" s="368" t="e">
        <f>+BC11+BC66+#REF!</f>
        <v>#REF!</v>
      </c>
      <c r="BD10" s="368" t="e">
        <f>+BD11+BD66+#REF!</f>
        <v>#REF!</v>
      </c>
      <c r="BE10" s="368"/>
      <c r="BF10" s="369"/>
      <c r="BG10" s="370"/>
    </row>
    <row r="11" spans="1:59" s="371" customFormat="1" ht="49.5" hidden="1" x14ac:dyDescent="0.25">
      <c r="A11" s="366" t="s">
        <v>829</v>
      </c>
      <c r="B11" s="372" t="s">
        <v>24</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f>+AN12+AN43+AN44+AN48+AN51+AN56+AN57+AN58+AN59+AN62</f>
        <v>1062193</v>
      </c>
      <c r="AO11" s="368">
        <f>+AP11+AQ11</f>
        <v>1062193</v>
      </c>
      <c r="AP11" s="368">
        <f t="shared" ref="AP11:BD11" si="1">+AP12+AP43+AP44+AP48+AP51+AP56+AP57+AP58+AP59+AP62</f>
        <v>1062193</v>
      </c>
      <c r="AQ11" s="368"/>
      <c r="AR11" s="368">
        <f>+AT11+AX11</f>
        <v>0</v>
      </c>
      <c r="AS11" s="368"/>
      <c r="AT11" s="368">
        <f t="shared" si="1"/>
        <v>0</v>
      </c>
      <c r="AU11" s="368"/>
      <c r="AV11" s="368"/>
      <c r="AW11" s="368"/>
      <c r="AX11" s="368"/>
      <c r="AY11" s="368">
        <f t="shared" si="1"/>
        <v>260424.58758013102</v>
      </c>
      <c r="AZ11" s="368">
        <f t="shared" si="1"/>
        <v>201331.58758013102</v>
      </c>
      <c r="BA11" s="368">
        <f t="shared" si="1"/>
        <v>59093</v>
      </c>
      <c r="BB11" s="368">
        <f t="shared" si="1"/>
        <v>801768.41241986898</v>
      </c>
      <c r="BC11" s="368">
        <f t="shared" si="1"/>
        <v>860861.41241986898</v>
      </c>
      <c r="BD11" s="368">
        <f t="shared" si="1"/>
        <v>0</v>
      </c>
      <c r="BE11" s="368"/>
      <c r="BF11" s="369"/>
      <c r="BG11" s="370"/>
    </row>
    <row r="12" spans="1:59" s="371" customFormat="1" ht="33" hidden="1" x14ac:dyDescent="0.25">
      <c r="A12" s="366" t="s">
        <v>3</v>
      </c>
      <c r="B12" s="373" t="s">
        <v>724</v>
      </c>
      <c r="C12" s="368" t="e">
        <f>+C43+#REF!</f>
        <v>#REF!</v>
      </c>
      <c r="D12" s="368" t="e">
        <f>+D43+#REF!+#REF!+#REF!</f>
        <v>#REF!</v>
      </c>
      <c r="E12" s="368" t="e">
        <f>+E43+#REF!+#REF!+#REF!</f>
        <v>#REF!</v>
      </c>
      <c r="F12" s="368" t="e">
        <f>+F43+#REF!+#REF!+#REF!</f>
        <v>#REF!</v>
      </c>
      <c r="G12" s="368" t="e">
        <f>+G43+#REF!+#REF!+#REF!</f>
        <v>#REF!</v>
      </c>
      <c r="H12" s="368" t="e">
        <f>+H43+#REF!+#REF!+#REF!</f>
        <v>#REF!</v>
      </c>
      <c r="I12" s="368" t="e">
        <f>+I43+#REF!+#REF!+#REF!</f>
        <v>#REF!</v>
      </c>
      <c r="J12" s="368" t="e">
        <f>+J43+#REF!+#REF!+#REF!</f>
        <v>#REF!</v>
      </c>
      <c r="K12" s="368" t="e">
        <f>+K43+#REF!+#REF!+#REF!+#REF!</f>
        <v>#REF!</v>
      </c>
      <c r="L12" s="368" t="e">
        <f>+L43+#REF!+#REF!+#REF!+#REF!</f>
        <v>#REF!</v>
      </c>
      <c r="M12" s="368" t="e">
        <f>+M43+#REF!+#REF!+#REF!+#REF!</f>
        <v>#REF!</v>
      </c>
      <c r="N12" s="368" t="e">
        <f>+N43+#REF!+#REF!+#REF!+#REF!</f>
        <v>#REF!</v>
      </c>
      <c r="O12" s="368" t="e">
        <f>+O43+#REF!+#REF!+#REF!+#REF!</f>
        <v>#REF!</v>
      </c>
      <c r="P12" s="368" t="e">
        <f>+P43+#REF!+#REF!+#REF!+#REF!</f>
        <v>#REF!</v>
      </c>
      <c r="Q12" s="368" t="e">
        <f>+Q43+#REF!+#REF!+#REF!+#REF!</f>
        <v>#REF!</v>
      </c>
      <c r="R12" s="368" t="e">
        <f>+R43+#REF!+#REF!+#REF!+#REF!</f>
        <v>#REF!</v>
      </c>
      <c r="S12" s="368" t="e">
        <f>+S43+#REF!+#REF!+#REF!+#REF!</f>
        <v>#REF!</v>
      </c>
      <c r="T12" s="368" t="e">
        <f>+T43+#REF!+#REF!+#REF!+#REF!</f>
        <v>#REF!</v>
      </c>
      <c r="U12" s="368" t="e">
        <f>+U43+#REF!+#REF!+#REF!+#REF!</f>
        <v>#REF!</v>
      </c>
      <c r="V12" s="368" t="e">
        <f>+V43+#REF!+#REF!+#REF!+#REF!</f>
        <v>#REF!</v>
      </c>
      <c r="W12" s="368" t="e">
        <f>+W43+#REF!+#REF!+#REF!+#REF!</f>
        <v>#REF!</v>
      </c>
      <c r="X12" s="368" t="e">
        <f>+X43+#REF!+#REF!+#REF!+#REF!</f>
        <v>#REF!</v>
      </c>
      <c r="Y12" s="368" t="e">
        <f>+Y43+#REF!+#REF!+#REF!+#REF!</f>
        <v>#REF!</v>
      </c>
      <c r="Z12" s="368" t="e">
        <f>+Z43+#REF!+#REF!+#REF!+#REF!</f>
        <v>#REF!</v>
      </c>
      <c r="AA12" s="368" t="e">
        <f>+AA43+#REF!+#REF!+#REF!+#REF!</f>
        <v>#REF!</v>
      </c>
      <c r="AB12" s="368" t="e">
        <f>+AB43+#REF!+#REF!+#REF!+#REF!</f>
        <v>#REF!</v>
      </c>
      <c r="AC12" s="368" t="e">
        <f>+AC43+#REF!+#REF!+#REF!+#REF!</f>
        <v>#REF!</v>
      </c>
      <c r="AD12" s="368" t="e">
        <f>+AD43+#REF!+#REF!+#REF!+#REF!</f>
        <v>#REF!</v>
      </c>
      <c r="AE12" s="368" t="e">
        <f>+AE43+#REF!+#REF!+#REF!+#REF!</f>
        <v>#REF!</v>
      </c>
      <c r="AF12" s="374">
        <v>0</v>
      </c>
      <c r="AG12" s="374" t="e">
        <f>+AG43+#REF!+#REF!+#REF!+#REF!</f>
        <v>#REF!</v>
      </c>
      <c r="AH12" s="374" t="e">
        <f>+AH43+#REF!+#REF!+#REF!+#REF!</f>
        <v>#REF!</v>
      </c>
      <c r="AI12" s="368" t="e">
        <f>+AI43+AI44+#REF!</f>
        <v>#REF!</v>
      </c>
      <c r="AJ12" s="368" t="e">
        <f>+AJ43+AJ44+#REF!</f>
        <v>#REF!</v>
      </c>
      <c r="AK12" s="368" t="e">
        <f>+AK43+AK44+#REF!</f>
        <v>#REF!</v>
      </c>
      <c r="AL12" s="368" t="e">
        <f>+AL43+AL44+#REF!</f>
        <v>#REF!</v>
      </c>
      <c r="AM12" s="368" t="e">
        <f>+AM43+AM44+#REF!</f>
        <v>#REF!</v>
      </c>
      <c r="AN12" s="374">
        <f>+AP12+AQ12</f>
        <v>83588</v>
      </c>
      <c r="AO12" s="375"/>
      <c r="AP12" s="376">
        <v>83588</v>
      </c>
      <c r="AQ12" s="368"/>
      <c r="AR12" s="368"/>
      <c r="AS12" s="368"/>
      <c r="AT12" s="368"/>
      <c r="AU12" s="368"/>
      <c r="AV12" s="368"/>
      <c r="AW12" s="368"/>
      <c r="AX12" s="368"/>
      <c r="AY12" s="368">
        <f>+AZ12+BA12</f>
        <v>26483.587580131007</v>
      </c>
      <c r="AZ12" s="377">
        <v>24161.587580131007</v>
      </c>
      <c r="BA12" s="377">
        <v>2322</v>
      </c>
      <c r="BB12" s="368">
        <f>+AN12-AY12</f>
        <v>57104.412419868997</v>
      </c>
      <c r="BC12" s="368">
        <f>+AP12-AZ12</f>
        <v>59426.412419868997</v>
      </c>
      <c r="BD12" s="368"/>
      <c r="BE12" s="368"/>
      <c r="BF12" s="369"/>
      <c r="BG12" s="370"/>
    </row>
    <row r="13" spans="1:59" s="371" customFormat="1" ht="16.5" hidden="1" x14ac:dyDescent="0.25">
      <c r="A13" s="366"/>
      <c r="B13" s="373"/>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74"/>
      <c r="AG13" s="374"/>
      <c r="AH13" s="374"/>
      <c r="AI13" s="368"/>
      <c r="AJ13" s="368"/>
      <c r="AK13" s="368"/>
      <c r="AL13" s="368"/>
      <c r="AM13" s="368"/>
      <c r="AN13" s="374"/>
      <c r="AO13" s="375"/>
      <c r="AP13" s="376"/>
      <c r="AQ13" s="368"/>
      <c r="AR13" s="368"/>
      <c r="AS13" s="368"/>
      <c r="AT13" s="368"/>
      <c r="AU13" s="368"/>
      <c r="AV13" s="368"/>
      <c r="AW13" s="368"/>
      <c r="AX13" s="368"/>
      <c r="AY13" s="368"/>
      <c r="AZ13" s="377"/>
      <c r="BA13" s="377"/>
      <c r="BB13" s="368"/>
      <c r="BC13" s="368"/>
      <c r="BD13" s="368"/>
      <c r="BE13" s="368"/>
      <c r="BF13" s="369"/>
      <c r="BG13" s="370"/>
    </row>
    <row r="14" spans="1:59" s="371" customFormat="1" ht="16.5" hidden="1" x14ac:dyDescent="0.25">
      <c r="A14" s="366"/>
      <c r="B14" s="373"/>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74"/>
      <c r="AG14" s="374"/>
      <c r="AH14" s="374"/>
      <c r="AI14" s="368"/>
      <c r="AJ14" s="368"/>
      <c r="AK14" s="368"/>
      <c r="AL14" s="368"/>
      <c r="AM14" s="368"/>
      <c r="AN14" s="374"/>
      <c r="AO14" s="375"/>
      <c r="AP14" s="376"/>
      <c r="AQ14" s="368"/>
      <c r="AR14" s="368"/>
      <c r="AS14" s="368"/>
      <c r="AT14" s="368"/>
      <c r="AU14" s="368"/>
      <c r="AV14" s="368"/>
      <c r="AW14" s="368"/>
      <c r="AX14" s="368"/>
      <c r="AY14" s="368"/>
      <c r="AZ14" s="377"/>
      <c r="BA14" s="377"/>
      <c r="BB14" s="368"/>
      <c r="BC14" s="368"/>
      <c r="BD14" s="368"/>
      <c r="BE14" s="368"/>
      <c r="BF14" s="369"/>
      <c r="BG14" s="370"/>
    </row>
    <row r="15" spans="1:59" s="371" customFormat="1" ht="16.5" hidden="1" x14ac:dyDescent="0.25">
      <c r="A15" s="366"/>
      <c r="B15" s="373"/>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74"/>
      <c r="AG15" s="374"/>
      <c r="AH15" s="374"/>
      <c r="AI15" s="368"/>
      <c r="AJ15" s="368"/>
      <c r="AK15" s="368"/>
      <c r="AL15" s="368"/>
      <c r="AM15" s="368"/>
      <c r="AN15" s="374"/>
      <c r="AO15" s="375"/>
      <c r="AP15" s="376"/>
      <c r="AQ15" s="368"/>
      <c r="AR15" s="368"/>
      <c r="AS15" s="368"/>
      <c r="AT15" s="368"/>
      <c r="AU15" s="368"/>
      <c r="AV15" s="368"/>
      <c r="AW15" s="368"/>
      <c r="AX15" s="368"/>
      <c r="AY15" s="368"/>
      <c r="AZ15" s="377"/>
      <c r="BA15" s="377"/>
      <c r="BB15" s="368"/>
      <c r="BC15" s="368"/>
      <c r="BD15" s="368"/>
      <c r="BE15" s="368"/>
      <c r="BF15" s="369"/>
      <c r="BG15" s="370"/>
    </row>
    <row r="16" spans="1:59" s="371" customFormat="1" ht="16.5" hidden="1" x14ac:dyDescent="0.25">
      <c r="A16" s="366"/>
      <c r="B16" s="373"/>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74"/>
      <c r="AG16" s="374"/>
      <c r="AH16" s="374"/>
      <c r="AI16" s="368"/>
      <c r="AJ16" s="368"/>
      <c r="AK16" s="368"/>
      <c r="AL16" s="368"/>
      <c r="AM16" s="368"/>
      <c r="AN16" s="374"/>
      <c r="AO16" s="375"/>
      <c r="AP16" s="376"/>
      <c r="AQ16" s="368"/>
      <c r="AR16" s="368"/>
      <c r="AS16" s="368"/>
      <c r="AT16" s="368"/>
      <c r="AU16" s="368"/>
      <c r="AV16" s="368"/>
      <c r="AW16" s="368"/>
      <c r="AX16" s="368"/>
      <c r="AY16" s="368"/>
      <c r="AZ16" s="377"/>
      <c r="BA16" s="377"/>
      <c r="BB16" s="368"/>
      <c r="BC16" s="368"/>
      <c r="BD16" s="368"/>
      <c r="BE16" s="368"/>
      <c r="BF16" s="369"/>
      <c r="BG16" s="370"/>
    </row>
    <row r="17" spans="1:59" s="371" customFormat="1" ht="16.5" hidden="1" x14ac:dyDescent="0.25">
      <c r="A17" s="366"/>
      <c r="B17" s="373"/>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74"/>
      <c r="AG17" s="374"/>
      <c r="AH17" s="374"/>
      <c r="AI17" s="368"/>
      <c r="AJ17" s="368"/>
      <c r="AK17" s="368"/>
      <c r="AL17" s="368"/>
      <c r="AM17" s="368"/>
      <c r="AN17" s="374"/>
      <c r="AO17" s="375"/>
      <c r="AP17" s="376"/>
      <c r="AQ17" s="368"/>
      <c r="AR17" s="368"/>
      <c r="AS17" s="368"/>
      <c r="AT17" s="368"/>
      <c r="AU17" s="368"/>
      <c r="AV17" s="368"/>
      <c r="AW17" s="368"/>
      <c r="AX17" s="368"/>
      <c r="AY17" s="368"/>
      <c r="AZ17" s="377"/>
      <c r="BA17" s="377"/>
      <c r="BB17" s="368"/>
      <c r="BC17" s="368"/>
      <c r="BD17" s="368"/>
      <c r="BE17" s="368"/>
      <c r="BF17" s="369"/>
      <c r="BG17" s="370"/>
    </row>
    <row r="18" spans="1:59" s="371" customFormat="1" ht="16.5" hidden="1" x14ac:dyDescent="0.25">
      <c r="A18" s="366"/>
      <c r="B18" s="373"/>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74"/>
      <c r="AG18" s="374"/>
      <c r="AH18" s="374"/>
      <c r="AI18" s="368"/>
      <c r="AJ18" s="368"/>
      <c r="AK18" s="368"/>
      <c r="AL18" s="368"/>
      <c r="AM18" s="368"/>
      <c r="AN18" s="374"/>
      <c r="AO18" s="375"/>
      <c r="AP18" s="376"/>
      <c r="AQ18" s="368"/>
      <c r="AR18" s="368"/>
      <c r="AS18" s="368"/>
      <c r="AT18" s="368"/>
      <c r="AU18" s="368"/>
      <c r="AV18" s="368"/>
      <c r="AW18" s="368"/>
      <c r="AX18" s="368"/>
      <c r="AY18" s="368"/>
      <c r="AZ18" s="377"/>
      <c r="BA18" s="377"/>
      <c r="BB18" s="368"/>
      <c r="BC18" s="368"/>
      <c r="BD18" s="368"/>
      <c r="BE18" s="368"/>
      <c r="BF18" s="369"/>
      <c r="BG18" s="370"/>
    </row>
    <row r="19" spans="1:59" s="371" customFormat="1" ht="16.5" hidden="1" x14ac:dyDescent="0.25">
      <c r="A19" s="366"/>
      <c r="B19" s="373"/>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74"/>
      <c r="AG19" s="374"/>
      <c r="AH19" s="374"/>
      <c r="AI19" s="368"/>
      <c r="AJ19" s="368"/>
      <c r="AK19" s="368"/>
      <c r="AL19" s="368"/>
      <c r="AM19" s="368"/>
      <c r="AN19" s="374"/>
      <c r="AO19" s="375"/>
      <c r="AP19" s="376"/>
      <c r="AQ19" s="368"/>
      <c r="AR19" s="368"/>
      <c r="AS19" s="368"/>
      <c r="AT19" s="368"/>
      <c r="AU19" s="368"/>
      <c r="AV19" s="368"/>
      <c r="AW19" s="368"/>
      <c r="AX19" s="368"/>
      <c r="AY19" s="368"/>
      <c r="AZ19" s="377"/>
      <c r="BA19" s="377"/>
      <c r="BB19" s="368"/>
      <c r="BC19" s="368"/>
      <c r="BD19" s="368"/>
      <c r="BE19" s="368"/>
      <c r="BF19" s="369"/>
      <c r="BG19" s="370"/>
    </row>
    <row r="20" spans="1:59" s="371" customFormat="1" ht="16.5" hidden="1" x14ac:dyDescent="0.25">
      <c r="A20" s="366"/>
      <c r="B20" s="373"/>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74"/>
      <c r="AG20" s="374"/>
      <c r="AH20" s="374"/>
      <c r="AI20" s="368"/>
      <c r="AJ20" s="368"/>
      <c r="AK20" s="368"/>
      <c r="AL20" s="368"/>
      <c r="AM20" s="368"/>
      <c r="AN20" s="374"/>
      <c r="AO20" s="375"/>
      <c r="AP20" s="376"/>
      <c r="AQ20" s="368"/>
      <c r="AR20" s="368"/>
      <c r="AS20" s="368"/>
      <c r="AT20" s="368"/>
      <c r="AU20" s="368"/>
      <c r="AV20" s="368"/>
      <c r="AW20" s="368"/>
      <c r="AX20" s="368"/>
      <c r="AY20" s="368"/>
      <c r="AZ20" s="377"/>
      <c r="BA20" s="377"/>
      <c r="BB20" s="368"/>
      <c r="BC20" s="368"/>
      <c r="BD20" s="368"/>
      <c r="BE20" s="368"/>
      <c r="BF20" s="369"/>
      <c r="BG20" s="370"/>
    </row>
    <row r="21" spans="1:59" s="371" customFormat="1" ht="16.5" hidden="1" x14ac:dyDescent="0.25">
      <c r="A21" s="366"/>
      <c r="B21" s="373"/>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74"/>
      <c r="AG21" s="374"/>
      <c r="AH21" s="374"/>
      <c r="AI21" s="368"/>
      <c r="AJ21" s="368"/>
      <c r="AK21" s="368"/>
      <c r="AL21" s="368"/>
      <c r="AM21" s="368"/>
      <c r="AN21" s="374"/>
      <c r="AO21" s="375"/>
      <c r="AP21" s="376"/>
      <c r="AQ21" s="368"/>
      <c r="AR21" s="368"/>
      <c r="AS21" s="368"/>
      <c r="AT21" s="368"/>
      <c r="AU21" s="368"/>
      <c r="AV21" s="368"/>
      <c r="AW21" s="368"/>
      <c r="AX21" s="368"/>
      <c r="AY21" s="368"/>
      <c r="AZ21" s="377"/>
      <c r="BA21" s="377"/>
      <c r="BB21" s="368"/>
      <c r="BC21" s="368"/>
      <c r="BD21" s="368"/>
      <c r="BE21" s="368"/>
      <c r="BF21" s="369"/>
      <c r="BG21" s="370"/>
    </row>
    <row r="22" spans="1:59" s="371" customFormat="1" ht="16.5" hidden="1" x14ac:dyDescent="0.25">
      <c r="A22" s="366"/>
      <c r="B22" s="373"/>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74"/>
      <c r="AG22" s="374"/>
      <c r="AH22" s="374"/>
      <c r="AI22" s="368"/>
      <c r="AJ22" s="368"/>
      <c r="AK22" s="368"/>
      <c r="AL22" s="368"/>
      <c r="AM22" s="368"/>
      <c r="AN22" s="374"/>
      <c r="AO22" s="375"/>
      <c r="AP22" s="376"/>
      <c r="AQ22" s="368"/>
      <c r="AR22" s="368"/>
      <c r="AS22" s="368"/>
      <c r="AT22" s="368"/>
      <c r="AU22" s="368"/>
      <c r="AV22" s="368"/>
      <c r="AW22" s="368"/>
      <c r="AX22" s="368"/>
      <c r="AY22" s="368"/>
      <c r="AZ22" s="377"/>
      <c r="BA22" s="377"/>
      <c r="BB22" s="368"/>
      <c r="BC22" s="368"/>
      <c r="BD22" s="368"/>
      <c r="BE22" s="368"/>
      <c r="BF22" s="369"/>
      <c r="BG22" s="370"/>
    </row>
    <row r="23" spans="1:59" s="371" customFormat="1" ht="16.5" hidden="1" x14ac:dyDescent="0.25">
      <c r="A23" s="366"/>
      <c r="B23" s="373"/>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74"/>
      <c r="AG23" s="374"/>
      <c r="AH23" s="374"/>
      <c r="AI23" s="368"/>
      <c r="AJ23" s="368"/>
      <c r="AK23" s="368"/>
      <c r="AL23" s="368"/>
      <c r="AM23" s="368"/>
      <c r="AN23" s="374"/>
      <c r="AO23" s="375"/>
      <c r="AP23" s="376"/>
      <c r="AQ23" s="368"/>
      <c r="AR23" s="368"/>
      <c r="AS23" s="368"/>
      <c r="AT23" s="368"/>
      <c r="AU23" s="368"/>
      <c r="AV23" s="368"/>
      <c r="AW23" s="368"/>
      <c r="AX23" s="368"/>
      <c r="AY23" s="368"/>
      <c r="AZ23" s="377"/>
      <c r="BA23" s="377"/>
      <c r="BB23" s="368"/>
      <c r="BC23" s="368"/>
      <c r="BD23" s="368"/>
      <c r="BE23" s="368"/>
      <c r="BF23" s="369"/>
      <c r="BG23" s="370"/>
    </row>
    <row r="24" spans="1:59" s="371" customFormat="1" ht="16.5" hidden="1" x14ac:dyDescent="0.25">
      <c r="A24" s="366"/>
      <c r="B24" s="373"/>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74"/>
      <c r="AG24" s="374"/>
      <c r="AH24" s="374"/>
      <c r="AI24" s="368"/>
      <c r="AJ24" s="368"/>
      <c r="AK24" s="368"/>
      <c r="AL24" s="368"/>
      <c r="AM24" s="368"/>
      <c r="AN24" s="374"/>
      <c r="AO24" s="375"/>
      <c r="AP24" s="376"/>
      <c r="AQ24" s="368"/>
      <c r="AR24" s="368"/>
      <c r="AS24" s="368"/>
      <c r="AT24" s="368"/>
      <c r="AU24" s="368"/>
      <c r="AV24" s="368"/>
      <c r="AW24" s="368"/>
      <c r="AX24" s="368"/>
      <c r="AY24" s="368"/>
      <c r="AZ24" s="377"/>
      <c r="BA24" s="377"/>
      <c r="BB24" s="368"/>
      <c r="BC24" s="368"/>
      <c r="BD24" s="368"/>
      <c r="BE24" s="368"/>
      <c r="BF24" s="369"/>
      <c r="BG24" s="370"/>
    </row>
    <row r="25" spans="1:59" s="371" customFormat="1" ht="16.5" hidden="1" x14ac:dyDescent="0.25">
      <c r="A25" s="366"/>
      <c r="B25" s="373"/>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74"/>
      <c r="AG25" s="374"/>
      <c r="AH25" s="374"/>
      <c r="AI25" s="368"/>
      <c r="AJ25" s="368"/>
      <c r="AK25" s="368"/>
      <c r="AL25" s="368"/>
      <c r="AM25" s="368"/>
      <c r="AN25" s="374"/>
      <c r="AO25" s="375"/>
      <c r="AP25" s="376"/>
      <c r="AQ25" s="368"/>
      <c r="AR25" s="368"/>
      <c r="AS25" s="368"/>
      <c r="AT25" s="368"/>
      <c r="AU25" s="368"/>
      <c r="AV25" s="368"/>
      <c r="AW25" s="368"/>
      <c r="AX25" s="368"/>
      <c r="AY25" s="368"/>
      <c r="AZ25" s="377"/>
      <c r="BA25" s="377"/>
      <c r="BB25" s="368"/>
      <c r="BC25" s="368"/>
      <c r="BD25" s="368"/>
      <c r="BE25" s="368"/>
      <c r="BF25" s="369"/>
      <c r="BG25" s="370"/>
    </row>
    <row r="26" spans="1:59" s="371" customFormat="1" ht="16.5" hidden="1" x14ac:dyDescent="0.25">
      <c r="A26" s="366"/>
      <c r="B26" s="373"/>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74"/>
      <c r="AG26" s="374"/>
      <c r="AH26" s="374"/>
      <c r="AI26" s="368"/>
      <c r="AJ26" s="368"/>
      <c r="AK26" s="368"/>
      <c r="AL26" s="368"/>
      <c r="AM26" s="368"/>
      <c r="AN26" s="374"/>
      <c r="AO26" s="375"/>
      <c r="AP26" s="376"/>
      <c r="AQ26" s="368"/>
      <c r="AR26" s="368"/>
      <c r="AS26" s="368"/>
      <c r="AT26" s="368"/>
      <c r="AU26" s="368"/>
      <c r="AV26" s="368"/>
      <c r="AW26" s="368"/>
      <c r="AX26" s="368"/>
      <c r="AY26" s="368"/>
      <c r="AZ26" s="377"/>
      <c r="BA26" s="377"/>
      <c r="BB26" s="368"/>
      <c r="BC26" s="368"/>
      <c r="BD26" s="368"/>
      <c r="BE26" s="368"/>
      <c r="BF26" s="369"/>
      <c r="BG26" s="370"/>
    </row>
    <row r="27" spans="1:59" s="371" customFormat="1" ht="16.5" hidden="1" x14ac:dyDescent="0.25">
      <c r="A27" s="366"/>
      <c r="B27" s="373"/>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74"/>
      <c r="AG27" s="374"/>
      <c r="AH27" s="374"/>
      <c r="AI27" s="368"/>
      <c r="AJ27" s="368"/>
      <c r="AK27" s="368"/>
      <c r="AL27" s="368"/>
      <c r="AM27" s="368"/>
      <c r="AN27" s="374"/>
      <c r="AO27" s="375"/>
      <c r="AP27" s="376"/>
      <c r="AQ27" s="368"/>
      <c r="AR27" s="368"/>
      <c r="AS27" s="368"/>
      <c r="AT27" s="368"/>
      <c r="AU27" s="368"/>
      <c r="AV27" s="368"/>
      <c r="AW27" s="368"/>
      <c r="AX27" s="368"/>
      <c r="AY27" s="368"/>
      <c r="AZ27" s="377"/>
      <c r="BA27" s="377"/>
      <c r="BB27" s="368"/>
      <c r="BC27" s="368"/>
      <c r="BD27" s="368"/>
      <c r="BE27" s="368"/>
      <c r="BF27" s="369"/>
      <c r="BG27" s="370"/>
    </row>
    <row r="28" spans="1:59" s="371" customFormat="1" ht="16.5" hidden="1" x14ac:dyDescent="0.25">
      <c r="A28" s="366"/>
      <c r="B28" s="373"/>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74"/>
      <c r="AG28" s="374"/>
      <c r="AH28" s="374"/>
      <c r="AI28" s="368"/>
      <c r="AJ28" s="368"/>
      <c r="AK28" s="368"/>
      <c r="AL28" s="368"/>
      <c r="AM28" s="368"/>
      <c r="AN28" s="374"/>
      <c r="AO28" s="375"/>
      <c r="AP28" s="376"/>
      <c r="AQ28" s="368"/>
      <c r="AR28" s="368"/>
      <c r="AS28" s="368"/>
      <c r="AT28" s="368"/>
      <c r="AU28" s="368"/>
      <c r="AV28" s="368"/>
      <c r="AW28" s="368"/>
      <c r="AX28" s="368"/>
      <c r="AY28" s="368"/>
      <c r="AZ28" s="377"/>
      <c r="BA28" s="377"/>
      <c r="BB28" s="368"/>
      <c r="BC28" s="368"/>
      <c r="BD28" s="368"/>
      <c r="BE28" s="368"/>
      <c r="BF28" s="369"/>
      <c r="BG28" s="370"/>
    </row>
    <row r="29" spans="1:59" s="371" customFormat="1" ht="16.5" hidden="1" x14ac:dyDescent="0.25">
      <c r="A29" s="366"/>
      <c r="B29" s="373"/>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74"/>
      <c r="AG29" s="374"/>
      <c r="AH29" s="374"/>
      <c r="AI29" s="368"/>
      <c r="AJ29" s="368"/>
      <c r="AK29" s="368"/>
      <c r="AL29" s="368"/>
      <c r="AM29" s="368"/>
      <c r="AN29" s="374"/>
      <c r="AO29" s="375"/>
      <c r="AP29" s="376"/>
      <c r="AQ29" s="368"/>
      <c r="AR29" s="368"/>
      <c r="AS29" s="368"/>
      <c r="AT29" s="368"/>
      <c r="AU29" s="368"/>
      <c r="AV29" s="368"/>
      <c r="AW29" s="368"/>
      <c r="AX29" s="368"/>
      <c r="AY29" s="368"/>
      <c r="AZ29" s="377"/>
      <c r="BA29" s="377"/>
      <c r="BB29" s="368"/>
      <c r="BC29" s="368"/>
      <c r="BD29" s="368"/>
      <c r="BE29" s="368"/>
      <c r="BF29" s="369"/>
      <c r="BG29" s="370"/>
    </row>
    <row r="30" spans="1:59" s="371" customFormat="1" ht="16.5" hidden="1" x14ac:dyDescent="0.25">
      <c r="A30" s="366"/>
      <c r="B30" s="373"/>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74"/>
      <c r="AG30" s="374"/>
      <c r="AH30" s="374"/>
      <c r="AI30" s="368"/>
      <c r="AJ30" s="368"/>
      <c r="AK30" s="368"/>
      <c r="AL30" s="368"/>
      <c r="AM30" s="368"/>
      <c r="AN30" s="374"/>
      <c r="AO30" s="375"/>
      <c r="AP30" s="376"/>
      <c r="AQ30" s="368"/>
      <c r="AR30" s="368"/>
      <c r="AS30" s="368"/>
      <c r="AT30" s="368"/>
      <c r="AU30" s="368"/>
      <c r="AV30" s="368"/>
      <c r="AW30" s="368"/>
      <c r="AX30" s="368"/>
      <c r="AY30" s="368"/>
      <c r="AZ30" s="377"/>
      <c r="BA30" s="377"/>
      <c r="BB30" s="368"/>
      <c r="BC30" s="368"/>
      <c r="BD30" s="368"/>
      <c r="BE30" s="368"/>
      <c r="BF30" s="369"/>
      <c r="BG30" s="370"/>
    </row>
    <row r="31" spans="1:59" s="371" customFormat="1" ht="16.5" hidden="1" x14ac:dyDescent="0.25">
      <c r="A31" s="366"/>
      <c r="B31" s="373"/>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74"/>
      <c r="AG31" s="374"/>
      <c r="AH31" s="374"/>
      <c r="AI31" s="368"/>
      <c r="AJ31" s="368"/>
      <c r="AK31" s="368"/>
      <c r="AL31" s="368"/>
      <c r="AM31" s="368"/>
      <c r="AN31" s="374"/>
      <c r="AO31" s="375"/>
      <c r="AP31" s="376"/>
      <c r="AQ31" s="368"/>
      <c r="AR31" s="368"/>
      <c r="AS31" s="368"/>
      <c r="AT31" s="368"/>
      <c r="AU31" s="368"/>
      <c r="AV31" s="368"/>
      <c r="AW31" s="368"/>
      <c r="AX31" s="368"/>
      <c r="AY31" s="368"/>
      <c r="AZ31" s="377"/>
      <c r="BA31" s="377"/>
      <c r="BB31" s="368"/>
      <c r="BC31" s="368"/>
      <c r="BD31" s="368"/>
      <c r="BE31" s="368"/>
      <c r="BF31" s="369"/>
      <c r="BG31" s="370"/>
    </row>
    <row r="32" spans="1:59" s="371" customFormat="1" ht="16.5" hidden="1" x14ac:dyDescent="0.25">
      <c r="A32" s="366"/>
      <c r="B32" s="373"/>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74"/>
      <c r="AG32" s="374"/>
      <c r="AH32" s="374"/>
      <c r="AI32" s="368"/>
      <c r="AJ32" s="368"/>
      <c r="AK32" s="368"/>
      <c r="AL32" s="368"/>
      <c r="AM32" s="368"/>
      <c r="AN32" s="374"/>
      <c r="AO32" s="375"/>
      <c r="AP32" s="376"/>
      <c r="AQ32" s="368"/>
      <c r="AR32" s="368"/>
      <c r="AS32" s="368"/>
      <c r="AT32" s="368"/>
      <c r="AU32" s="368"/>
      <c r="AV32" s="368"/>
      <c r="AW32" s="368"/>
      <c r="AX32" s="368"/>
      <c r="AY32" s="368"/>
      <c r="AZ32" s="377"/>
      <c r="BA32" s="377"/>
      <c r="BB32" s="368"/>
      <c r="BC32" s="368"/>
      <c r="BD32" s="368"/>
      <c r="BE32" s="368"/>
      <c r="BF32" s="369"/>
      <c r="BG32" s="370"/>
    </row>
    <row r="33" spans="1:59" s="371" customFormat="1" ht="16.5" hidden="1" x14ac:dyDescent="0.25">
      <c r="A33" s="366"/>
      <c r="B33" s="373"/>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74"/>
      <c r="AG33" s="374"/>
      <c r="AH33" s="374"/>
      <c r="AI33" s="368"/>
      <c r="AJ33" s="368"/>
      <c r="AK33" s="368"/>
      <c r="AL33" s="368"/>
      <c r="AM33" s="368"/>
      <c r="AN33" s="374"/>
      <c r="AO33" s="375"/>
      <c r="AP33" s="376"/>
      <c r="AQ33" s="368"/>
      <c r="AR33" s="368"/>
      <c r="AS33" s="368"/>
      <c r="AT33" s="368"/>
      <c r="AU33" s="368"/>
      <c r="AV33" s="368"/>
      <c r="AW33" s="368"/>
      <c r="AX33" s="368"/>
      <c r="AY33" s="368"/>
      <c r="AZ33" s="377"/>
      <c r="BA33" s="377"/>
      <c r="BB33" s="368"/>
      <c r="BC33" s="368"/>
      <c r="BD33" s="368"/>
      <c r="BE33" s="368"/>
      <c r="BF33" s="369"/>
      <c r="BG33" s="370"/>
    </row>
    <row r="34" spans="1:59" s="371" customFormat="1" ht="16.5" hidden="1" x14ac:dyDescent="0.25">
      <c r="A34" s="366"/>
      <c r="B34" s="373"/>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74"/>
      <c r="AG34" s="374"/>
      <c r="AH34" s="374"/>
      <c r="AI34" s="368"/>
      <c r="AJ34" s="368"/>
      <c r="AK34" s="368"/>
      <c r="AL34" s="368"/>
      <c r="AM34" s="368"/>
      <c r="AN34" s="374"/>
      <c r="AO34" s="375"/>
      <c r="AP34" s="376"/>
      <c r="AQ34" s="368"/>
      <c r="AR34" s="368"/>
      <c r="AS34" s="368"/>
      <c r="AT34" s="368"/>
      <c r="AU34" s="368"/>
      <c r="AV34" s="368"/>
      <c r="AW34" s="368"/>
      <c r="AX34" s="368"/>
      <c r="AY34" s="368"/>
      <c r="AZ34" s="377"/>
      <c r="BA34" s="377"/>
      <c r="BB34" s="368"/>
      <c r="BC34" s="368"/>
      <c r="BD34" s="368"/>
      <c r="BE34" s="368"/>
      <c r="BF34" s="369"/>
      <c r="BG34" s="370"/>
    </row>
    <row r="35" spans="1:59" s="371" customFormat="1" ht="16.5" hidden="1" x14ac:dyDescent="0.25">
      <c r="A35" s="366"/>
      <c r="B35" s="373"/>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74"/>
      <c r="AG35" s="374"/>
      <c r="AH35" s="374"/>
      <c r="AI35" s="368"/>
      <c r="AJ35" s="368"/>
      <c r="AK35" s="368"/>
      <c r="AL35" s="368"/>
      <c r="AM35" s="368"/>
      <c r="AN35" s="374"/>
      <c r="AO35" s="375"/>
      <c r="AP35" s="376"/>
      <c r="AQ35" s="368"/>
      <c r="AR35" s="368"/>
      <c r="AS35" s="368"/>
      <c r="AT35" s="368"/>
      <c r="AU35" s="368"/>
      <c r="AV35" s="368"/>
      <c r="AW35" s="368"/>
      <c r="AX35" s="368"/>
      <c r="AY35" s="368"/>
      <c r="AZ35" s="377"/>
      <c r="BA35" s="377"/>
      <c r="BB35" s="368"/>
      <c r="BC35" s="368"/>
      <c r="BD35" s="368"/>
      <c r="BE35" s="368"/>
      <c r="BF35" s="369"/>
      <c r="BG35" s="370"/>
    </row>
    <row r="36" spans="1:59" s="371" customFormat="1" ht="16.5" hidden="1" x14ac:dyDescent="0.25">
      <c r="A36" s="366"/>
      <c r="B36" s="373"/>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74"/>
      <c r="AG36" s="374"/>
      <c r="AH36" s="374"/>
      <c r="AI36" s="368"/>
      <c r="AJ36" s="368"/>
      <c r="AK36" s="368"/>
      <c r="AL36" s="368"/>
      <c r="AM36" s="368"/>
      <c r="AN36" s="374"/>
      <c r="AO36" s="375"/>
      <c r="AP36" s="376"/>
      <c r="AQ36" s="368"/>
      <c r="AR36" s="368"/>
      <c r="AS36" s="368"/>
      <c r="AT36" s="368"/>
      <c r="AU36" s="368"/>
      <c r="AV36" s="368"/>
      <c r="AW36" s="368"/>
      <c r="AX36" s="368"/>
      <c r="AY36" s="368"/>
      <c r="AZ36" s="377"/>
      <c r="BA36" s="377"/>
      <c r="BB36" s="368"/>
      <c r="BC36" s="368"/>
      <c r="BD36" s="368"/>
      <c r="BE36" s="368"/>
      <c r="BF36" s="369"/>
      <c r="BG36" s="370"/>
    </row>
    <row r="37" spans="1:59" s="371" customFormat="1" ht="16.5" hidden="1" x14ac:dyDescent="0.25">
      <c r="A37" s="366"/>
      <c r="B37" s="373"/>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74"/>
      <c r="AG37" s="374"/>
      <c r="AH37" s="374"/>
      <c r="AI37" s="368"/>
      <c r="AJ37" s="368"/>
      <c r="AK37" s="368"/>
      <c r="AL37" s="368"/>
      <c r="AM37" s="368"/>
      <c r="AN37" s="374"/>
      <c r="AO37" s="375"/>
      <c r="AP37" s="376"/>
      <c r="AQ37" s="368"/>
      <c r="AR37" s="368"/>
      <c r="AS37" s="368"/>
      <c r="AT37" s="368"/>
      <c r="AU37" s="368"/>
      <c r="AV37" s="368"/>
      <c r="AW37" s="368"/>
      <c r="AX37" s="368"/>
      <c r="AY37" s="368"/>
      <c r="AZ37" s="377"/>
      <c r="BA37" s="377"/>
      <c r="BB37" s="368"/>
      <c r="BC37" s="368"/>
      <c r="BD37" s="368"/>
      <c r="BE37" s="368"/>
      <c r="BF37" s="369"/>
      <c r="BG37" s="370"/>
    </row>
    <row r="38" spans="1:59" s="371" customFormat="1" ht="16.5" hidden="1" x14ac:dyDescent="0.25">
      <c r="A38" s="366"/>
      <c r="B38" s="373"/>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74"/>
      <c r="AG38" s="374"/>
      <c r="AH38" s="374"/>
      <c r="AI38" s="368"/>
      <c r="AJ38" s="368"/>
      <c r="AK38" s="368"/>
      <c r="AL38" s="368"/>
      <c r="AM38" s="368"/>
      <c r="AN38" s="374"/>
      <c r="AO38" s="375"/>
      <c r="AP38" s="376"/>
      <c r="AQ38" s="368"/>
      <c r="AR38" s="368"/>
      <c r="AS38" s="368"/>
      <c r="AT38" s="368"/>
      <c r="AU38" s="368"/>
      <c r="AV38" s="368"/>
      <c r="AW38" s="368"/>
      <c r="AX38" s="368"/>
      <c r="AY38" s="368"/>
      <c r="AZ38" s="377"/>
      <c r="BA38" s="377"/>
      <c r="BB38" s="368"/>
      <c r="BC38" s="368"/>
      <c r="BD38" s="368"/>
      <c r="BE38" s="368"/>
      <c r="BF38" s="369"/>
      <c r="BG38" s="370"/>
    </row>
    <row r="39" spans="1:59" s="371" customFormat="1" ht="16.5" hidden="1" x14ac:dyDescent="0.25">
      <c r="A39" s="366"/>
      <c r="B39" s="373"/>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74"/>
      <c r="AG39" s="374"/>
      <c r="AH39" s="374"/>
      <c r="AI39" s="368"/>
      <c r="AJ39" s="368"/>
      <c r="AK39" s="368"/>
      <c r="AL39" s="368"/>
      <c r="AM39" s="368"/>
      <c r="AN39" s="374"/>
      <c r="AO39" s="375"/>
      <c r="AP39" s="376"/>
      <c r="AQ39" s="368"/>
      <c r="AR39" s="368"/>
      <c r="AS39" s="368"/>
      <c r="AT39" s="368"/>
      <c r="AU39" s="368"/>
      <c r="AV39" s="368"/>
      <c r="AW39" s="368"/>
      <c r="AX39" s="368"/>
      <c r="AY39" s="368"/>
      <c r="AZ39" s="377"/>
      <c r="BA39" s="377"/>
      <c r="BB39" s="368"/>
      <c r="BC39" s="368"/>
      <c r="BD39" s="368"/>
      <c r="BE39" s="368"/>
      <c r="BF39" s="369"/>
      <c r="BG39" s="370"/>
    </row>
    <row r="40" spans="1:59" s="371" customFormat="1" ht="16.5" hidden="1" x14ac:dyDescent="0.25">
      <c r="A40" s="366"/>
      <c r="B40" s="373"/>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74"/>
      <c r="AG40" s="374"/>
      <c r="AH40" s="374"/>
      <c r="AI40" s="368"/>
      <c r="AJ40" s="368"/>
      <c r="AK40" s="368"/>
      <c r="AL40" s="368"/>
      <c r="AM40" s="368"/>
      <c r="AN40" s="374"/>
      <c r="AO40" s="375"/>
      <c r="AP40" s="376"/>
      <c r="AQ40" s="368"/>
      <c r="AR40" s="368"/>
      <c r="AS40" s="368"/>
      <c r="AT40" s="368"/>
      <c r="AU40" s="368"/>
      <c r="AV40" s="368"/>
      <c r="AW40" s="368"/>
      <c r="AX40" s="368"/>
      <c r="AY40" s="368"/>
      <c r="AZ40" s="377"/>
      <c r="BA40" s="377"/>
      <c r="BB40" s="368"/>
      <c r="BC40" s="368"/>
      <c r="BD40" s="368"/>
      <c r="BE40" s="368"/>
      <c r="BF40" s="369"/>
      <c r="BG40" s="370"/>
    </row>
    <row r="41" spans="1:59" s="371" customFormat="1" ht="16.5" hidden="1" x14ac:dyDescent="0.25">
      <c r="A41" s="366"/>
      <c r="B41" s="373"/>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74"/>
      <c r="AG41" s="374"/>
      <c r="AH41" s="374"/>
      <c r="AI41" s="368"/>
      <c r="AJ41" s="368"/>
      <c r="AK41" s="368"/>
      <c r="AL41" s="368"/>
      <c r="AM41" s="368"/>
      <c r="AN41" s="374"/>
      <c r="AO41" s="375"/>
      <c r="AP41" s="376"/>
      <c r="AQ41" s="368"/>
      <c r="AR41" s="368"/>
      <c r="AS41" s="368"/>
      <c r="AT41" s="368"/>
      <c r="AU41" s="368"/>
      <c r="AV41" s="368"/>
      <c r="AW41" s="368"/>
      <c r="AX41" s="368"/>
      <c r="AY41" s="368"/>
      <c r="AZ41" s="377"/>
      <c r="BA41" s="377"/>
      <c r="BB41" s="368"/>
      <c r="BC41" s="368"/>
      <c r="BD41" s="368"/>
      <c r="BE41" s="368"/>
      <c r="BF41" s="369"/>
      <c r="BG41" s="370"/>
    </row>
    <row r="42" spans="1:59" s="371" customFormat="1" ht="16.5" hidden="1" x14ac:dyDescent="0.25">
      <c r="A42" s="366"/>
      <c r="B42" s="373"/>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74"/>
      <c r="AG42" s="374"/>
      <c r="AH42" s="374"/>
      <c r="AI42" s="368"/>
      <c r="AJ42" s="368"/>
      <c r="AK42" s="368"/>
      <c r="AL42" s="368"/>
      <c r="AM42" s="368"/>
      <c r="AN42" s="374"/>
      <c r="AO42" s="375"/>
      <c r="AP42" s="376"/>
      <c r="AQ42" s="368"/>
      <c r="AR42" s="368"/>
      <c r="AS42" s="368"/>
      <c r="AT42" s="368"/>
      <c r="AU42" s="368"/>
      <c r="AV42" s="368"/>
      <c r="AW42" s="368"/>
      <c r="AX42" s="368"/>
      <c r="AY42" s="368"/>
      <c r="AZ42" s="377"/>
      <c r="BA42" s="377"/>
      <c r="BB42" s="368"/>
      <c r="BC42" s="368"/>
      <c r="BD42" s="368"/>
      <c r="BE42" s="368"/>
      <c r="BF42" s="369"/>
      <c r="BG42" s="370"/>
    </row>
    <row r="43" spans="1:59" s="371" customFormat="1" ht="33" hidden="1" x14ac:dyDescent="0.25">
      <c r="A43" s="367" t="s">
        <v>5</v>
      </c>
      <c r="B43" s="373" t="s">
        <v>730</v>
      </c>
      <c r="C43" s="378" t="e">
        <f>+#REF!+#REF!+#REF!</f>
        <v>#REF!</v>
      </c>
      <c r="D43" s="378" t="e">
        <f>+#REF!+#REF!+#REF!+#REF!+#REF!+#REF!+#REF!+#REF!+#REF!+#REF!+7500</f>
        <v>#REF!</v>
      </c>
      <c r="E43" s="378" t="e">
        <f>+#REF!+#REF!+#REF!+#REF!+#REF!+#REF!+#REF!+#REF!+#REF!</f>
        <v>#REF!</v>
      </c>
      <c r="F43" s="378" t="e">
        <f>+#REF!+#REF!+#REF!+#REF!+#REF!+#REF!+#REF!+#REF!+#REF!</f>
        <v>#REF!</v>
      </c>
      <c r="G43" s="378" t="e">
        <f>+#REF!+#REF!+#REF!+#REF!+#REF!+#REF!+#REF!+#REF!+#REF!</f>
        <v>#REF!</v>
      </c>
      <c r="H43" s="378" t="e">
        <f>+#REF!+#REF!+#REF!+#REF!+#REF!+#REF!+#REF!+#REF!+#REF!</f>
        <v>#REF!</v>
      </c>
      <c r="I43" s="378" t="e">
        <f>+#REF!+#REF!+#REF!+#REF!+#REF!+#REF!+#REF!+#REF!+#REF!</f>
        <v>#REF!</v>
      </c>
      <c r="J43" s="378" t="e">
        <f>+#REF!+#REF!+#REF!+#REF!+#REF!+#REF!+#REF!+#REF!+#REF!</f>
        <v>#REF!</v>
      </c>
      <c r="K43" s="378" t="e">
        <f>+#REF!+#REF!+#REF!+#REF!+#REF!+#REF!+#REF!+#REF!+#REF!+#REF!</f>
        <v>#REF!</v>
      </c>
      <c r="L43" s="378" t="e">
        <f>+#REF!+#REF!+#REF!+#REF!+#REF!+#REF!+#REF!+#REF!+#REF!+#REF!</f>
        <v>#REF!</v>
      </c>
      <c r="M43" s="378" t="e">
        <f>+#REF!+#REF!+#REF!+#REF!+#REF!+#REF!+#REF!+#REF!+#REF!+#REF!</f>
        <v>#REF!</v>
      </c>
      <c r="N43" s="378" t="e">
        <f>+#REF!+#REF!+#REF!+#REF!+#REF!+#REF!+#REF!+#REF!+#REF!+#REF!</f>
        <v>#REF!</v>
      </c>
      <c r="O43" s="378" t="e">
        <f>+#REF!+#REF!+#REF!+#REF!+#REF!+#REF!+#REF!+#REF!+#REF!+#REF!</f>
        <v>#REF!</v>
      </c>
      <c r="P43" s="378" t="e">
        <f>+#REF!+#REF!+#REF!+#REF!+#REF!+#REF!+#REF!+#REF!+#REF!+#REF!</f>
        <v>#REF!</v>
      </c>
      <c r="Q43" s="378" t="e">
        <f>+#REF!+#REF!+#REF!+#REF!+#REF!+#REF!+#REF!+#REF!+#REF!+#REF!</f>
        <v>#REF!</v>
      </c>
      <c r="R43" s="378" t="e">
        <f>+#REF!+#REF!+#REF!+#REF!+#REF!+#REF!+#REF!+#REF!+#REF!+#REF!</f>
        <v>#REF!</v>
      </c>
      <c r="S43" s="378" t="e">
        <f>+#REF!+#REF!+#REF!+#REF!+#REF!+#REF!+#REF!+#REF!+#REF!+#REF!</f>
        <v>#REF!</v>
      </c>
      <c r="T43" s="378" t="e">
        <f>+#REF!+#REF!+#REF!+#REF!+#REF!+#REF!+#REF!+#REF!+#REF!+#REF!</f>
        <v>#REF!</v>
      </c>
      <c r="U43" s="378" t="e">
        <f>+#REF!+#REF!+#REF!+#REF!+#REF!+#REF!+#REF!+#REF!+#REF!+#REF!</f>
        <v>#REF!</v>
      </c>
      <c r="V43" s="378" t="e">
        <f>+#REF!+#REF!+#REF!+#REF!+#REF!+#REF!+#REF!+#REF!+#REF!+#REF!</f>
        <v>#REF!</v>
      </c>
      <c r="W43" s="378" t="e">
        <f>+D43-K43</f>
        <v>#REF!</v>
      </c>
      <c r="X43" s="378" t="e">
        <f>+#REF!+#REF!+#REF!+#REF!+#REF!+#REF!+#REF!+#REF!+#REF!</f>
        <v>#REF!</v>
      </c>
      <c r="Y43" s="378" t="e">
        <f>+#REF!+#REF!+#REF!+#REF!+#REF!+#REF!+#REF!+#REF!+#REF!</f>
        <v>#REF!</v>
      </c>
      <c r="Z43" s="378" t="e">
        <f>+#REF!+#REF!+#REF!+#REF!+#REF!+#REF!+#REF!+#REF!+#REF!</f>
        <v>#REF!</v>
      </c>
      <c r="AA43" s="378" t="e">
        <f>+#REF!+#REF!+#REF!+#REF!+#REF!+#REF!+#REF!+#REF!+#REF!</f>
        <v>#REF!</v>
      </c>
      <c r="AB43" s="378" t="e">
        <f>+#REF!+#REF!+#REF!+#REF!+#REF!+#REF!+#REF!+#REF!+#REF!</f>
        <v>#REF!</v>
      </c>
      <c r="AC43" s="378" t="e">
        <f>+#REF!+#REF!+#REF!+#REF!+#REF!+#REF!+#REF!+#REF!+#REF!</f>
        <v>#REF!</v>
      </c>
      <c r="AD43" s="378" t="e">
        <f>+#REF!+#REF!+#REF!+#REF!+#REF!+#REF!+#REF!+#REF!+#REF!</f>
        <v>#REF!</v>
      </c>
      <c r="AE43" s="378" t="e">
        <f>+#REF!+#REF!+#REF!+#REF!+#REF!+#REF!+#REF!+#REF!+#REF!</f>
        <v>#REF!</v>
      </c>
      <c r="AF43" s="375">
        <v>0</v>
      </c>
      <c r="AG43" s="375">
        <v>2776090</v>
      </c>
      <c r="AH43" s="375">
        <f>2838000+424039</f>
        <v>3262039</v>
      </c>
      <c r="AI43" s="375">
        <f>1485000+3912344</f>
        <v>5397344</v>
      </c>
      <c r="AJ43" s="375">
        <f>5469480</f>
        <v>5469480</v>
      </c>
      <c r="AK43" s="375">
        <f>1485000+3912344</f>
        <v>5397344</v>
      </c>
      <c r="AL43" s="375">
        <v>3912344</v>
      </c>
      <c r="AM43" s="375"/>
      <c r="AN43" s="374">
        <f>+AP43+AQ43</f>
        <v>579941</v>
      </c>
      <c r="AO43" s="375"/>
      <c r="AP43" s="376">
        <v>579941</v>
      </c>
      <c r="AQ43" s="368"/>
      <c r="AR43" s="368"/>
      <c r="AS43" s="368"/>
      <c r="AT43" s="368"/>
      <c r="AU43" s="368"/>
      <c r="AV43" s="368"/>
      <c r="AW43" s="368"/>
      <c r="AX43" s="368"/>
      <c r="AY43" s="368">
        <f>+AZ43+BA43</f>
        <v>104389</v>
      </c>
      <c r="AZ43" s="377">
        <v>104389</v>
      </c>
      <c r="BA43" s="368"/>
      <c r="BB43" s="368">
        <f>+AN43-AY43</f>
        <v>475552</v>
      </c>
      <c r="BC43" s="368">
        <f>+AP43-AZ43</f>
        <v>475552</v>
      </c>
      <c r="BD43" s="368">
        <f>+AQ43-BA43</f>
        <v>0</v>
      </c>
      <c r="BE43" s="368" t="e">
        <f>+#REF!+#REF!</f>
        <v>#REF!</v>
      </c>
      <c r="BF43" s="369"/>
      <c r="BG43" s="370"/>
    </row>
    <row r="44" spans="1:59" s="371" customFormat="1" ht="49.5" hidden="1" x14ac:dyDescent="0.25">
      <c r="A44" s="367" t="s">
        <v>658</v>
      </c>
      <c r="B44" s="373" t="s">
        <v>830</v>
      </c>
      <c r="C44" s="379">
        <f>2081462+501000</f>
        <v>2582462</v>
      </c>
      <c r="D44" s="378">
        <f>+K44</f>
        <v>2206292</v>
      </c>
      <c r="E44" s="378" t="e">
        <f>+#REF!+#REF!</f>
        <v>#REF!</v>
      </c>
      <c r="F44" s="378" t="e">
        <f>+#REF!+#REF!</f>
        <v>#REF!</v>
      </c>
      <c r="G44" s="378" t="e">
        <f>+#REF!+#REF!</f>
        <v>#REF!</v>
      </c>
      <c r="H44" s="378" t="e">
        <f>+#REF!+#REF!</f>
        <v>#REF!</v>
      </c>
      <c r="I44" s="378" t="e">
        <f>+#REF!+#REF!</f>
        <v>#REF!</v>
      </c>
      <c r="J44" s="378" t="e">
        <f>+#REF!+#REF!</f>
        <v>#REF!</v>
      </c>
      <c r="K44" s="378">
        <f>+M44+O44+Q44+S44+U44</f>
        <v>2206292</v>
      </c>
      <c r="L44" s="380">
        <f>+M44+O44+Q44+S44</f>
        <v>1356292</v>
      </c>
      <c r="M44" s="378">
        <v>224783</v>
      </c>
      <c r="N44" s="378">
        <f>+M44</f>
        <v>224783</v>
      </c>
      <c r="O44" s="378">
        <v>405351</v>
      </c>
      <c r="P44" s="378">
        <f>+O44</f>
        <v>405351</v>
      </c>
      <c r="Q44" s="378">
        <v>141143</v>
      </c>
      <c r="R44" s="378">
        <f>+Q44</f>
        <v>141143</v>
      </c>
      <c r="S44" s="378">
        <f>89741+495274</f>
        <v>585015</v>
      </c>
      <c r="T44" s="378">
        <f>+S44</f>
        <v>585015</v>
      </c>
      <c r="U44" s="378">
        <f>850000</f>
        <v>850000</v>
      </c>
      <c r="V44" s="378">
        <f>+U44</f>
        <v>850000</v>
      </c>
      <c r="W44" s="378"/>
      <c r="X44" s="378" t="e">
        <f>+#REF!+#REF!+#REF!</f>
        <v>#REF!</v>
      </c>
      <c r="Y44" s="378" t="e">
        <f>+#REF!+#REF!+#REF!</f>
        <v>#REF!</v>
      </c>
      <c r="Z44" s="378"/>
      <c r="AA44" s="378" t="e">
        <f>+#REF!+#REF!+#REF!</f>
        <v>#REF!</v>
      </c>
      <c r="AB44" s="378" t="e">
        <f>+#REF!+#REF!+#REF!</f>
        <v>#REF!</v>
      </c>
      <c r="AC44" s="378"/>
      <c r="AD44" s="375">
        <v>850000</v>
      </c>
      <c r="AE44" s="375">
        <v>850000</v>
      </c>
      <c r="AF44" s="375"/>
      <c r="AG44" s="375">
        <v>2102846</v>
      </c>
      <c r="AH44" s="375">
        <v>3113236</v>
      </c>
      <c r="AI44" s="375">
        <v>3113236</v>
      </c>
      <c r="AJ44" s="375">
        <v>1312500</v>
      </c>
      <c r="AK44" s="375">
        <v>3113236</v>
      </c>
      <c r="AL44" s="375">
        <v>3113236</v>
      </c>
      <c r="AM44" s="375"/>
      <c r="AN44" s="374">
        <f>SUM(AN45:AN47)</f>
        <v>28733</v>
      </c>
      <c r="AO44" s="375"/>
      <c r="AP44" s="374">
        <f t="shared" ref="AP44:BE44" si="2">SUM(AP45:AP47)</f>
        <v>28733</v>
      </c>
      <c r="AQ44" s="374"/>
      <c r="AR44" s="374"/>
      <c r="AS44" s="374"/>
      <c r="AT44" s="374"/>
      <c r="AU44" s="374"/>
      <c r="AV44" s="374"/>
      <c r="AW44" s="374"/>
      <c r="AX44" s="374"/>
      <c r="AY44" s="374">
        <f t="shared" si="2"/>
        <v>25363</v>
      </c>
      <c r="AZ44" s="374">
        <f t="shared" si="2"/>
        <v>6181</v>
      </c>
      <c r="BA44" s="374">
        <f t="shared" si="2"/>
        <v>19182</v>
      </c>
      <c r="BB44" s="368">
        <f>+AN44-AY44</f>
        <v>3370</v>
      </c>
      <c r="BC44" s="368">
        <f>+AP44-AZ44</f>
        <v>22552</v>
      </c>
      <c r="BD44" s="368"/>
      <c r="BE44" s="374" t="e">
        <f t="shared" si="2"/>
        <v>#REF!</v>
      </c>
      <c r="BF44" s="369"/>
      <c r="BG44" s="370"/>
    </row>
    <row r="45" spans="1:59" s="371" customFormat="1" ht="49.5" hidden="1" x14ac:dyDescent="0.25">
      <c r="A45" s="381">
        <v>1</v>
      </c>
      <c r="B45" s="382" t="s">
        <v>831</v>
      </c>
      <c r="C45" s="383"/>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75"/>
      <c r="AO45" s="375"/>
      <c r="AP45" s="378"/>
      <c r="AQ45" s="378"/>
      <c r="AR45" s="378"/>
      <c r="AS45" s="378"/>
      <c r="AT45" s="378"/>
      <c r="AU45" s="378"/>
      <c r="AV45" s="378"/>
      <c r="AW45" s="378"/>
      <c r="AX45" s="378"/>
      <c r="AY45" s="378">
        <f>+AZ45+BA45</f>
        <v>11041</v>
      </c>
      <c r="AZ45" s="378"/>
      <c r="BA45" s="377">
        <v>11041</v>
      </c>
      <c r="BB45" s="378"/>
      <c r="BC45" s="378"/>
      <c r="BD45" s="378"/>
      <c r="BE45" s="378" t="e">
        <f>+#REF!+#REF!</f>
        <v>#REF!</v>
      </c>
      <c r="BF45" s="369"/>
      <c r="BG45" s="370"/>
    </row>
    <row r="46" spans="1:59" s="371" customFormat="1" ht="66" hidden="1" x14ac:dyDescent="0.25">
      <c r="A46" s="381">
        <v>2</v>
      </c>
      <c r="B46" s="382" t="s">
        <v>832</v>
      </c>
      <c r="C46" s="383"/>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75">
        <f t="shared" ref="AN46:AN64" si="3">+AP46+AQ46</f>
        <v>28733</v>
      </c>
      <c r="AO46" s="375"/>
      <c r="AP46" s="376">
        <v>28733</v>
      </c>
      <c r="AQ46" s="378"/>
      <c r="AR46" s="378"/>
      <c r="AS46" s="378"/>
      <c r="AT46" s="378"/>
      <c r="AU46" s="378"/>
      <c r="AV46" s="378"/>
      <c r="AW46" s="378"/>
      <c r="AX46" s="378"/>
      <c r="AY46" s="378">
        <f>+AZ46+BA46</f>
        <v>14322</v>
      </c>
      <c r="AZ46" s="377">
        <v>6181</v>
      </c>
      <c r="BA46" s="377">
        <v>8141</v>
      </c>
      <c r="BB46" s="378">
        <f t="shared" ref="BB46:BB65" si="4">+AN46-AY46</f>
        <v>14411</v>
      </c>
      <c r="BC46" s="378">
        <f t="shared" ref="BC46:BC65" si="5">+AP46-AZ46</f>
        <v>22552</v>
      </c>
      <c r="BD46" s="378"/>
      <c r="BE46" s="378" t="e">
        <f>+#REF!+#REF!</f>
        <v>#REF!</v>
      </c>
      <c r="BF46" s="369"/>
      <c r="BG46" s="370"/>
    </row>
    <row r="47" spans="1:59" s="359" customFormat="1" ht="49.5" hidden="1" x14ac:dyDescent="0.25">
      <c r="A47" s="384">
        <v>3</v>
      </c>
      <c r="B47" s="382" t="s">
        <v>833</v>
      </c>
      <c r="C47" s="378">
        <v>1993648</v>
      </c>
      <c r="D47" s="378" t="e">
        <f>+#REF!+#REF!+#REF!+#REF!+#REF!+#REF!</f>
        <v>#REF!</v>
      </c>
      <c r="E47" s="378" t="e">
        <f>+#REF!+#REF!+#REF!+#REF!+#REF!</f>
        <v>#REF!</v>
      </c>
      <c r="F47" s="378" t="e">
        <f>+#REF!+#REF!+#REF!+#REF!+#REF!</f>
        <v>#REF!</v>
      </c>
      <c r="G47" s="378" t="e">
        <f>+#REF!+#REF!+#REF!+#REF!+#REF!</f>
        <v>#REF!</v>
      </c>
      <c r="H47" s="378" t="e">
        <f>+#REF!+#REF!+#REF!+#REF!+#REF!</f>
        <v>#REF!</v>
      </c>
      <c r="I47" s="378" t="e">
        <f>+#REF!+#REF!+#REF!+#REF!+#REF!</f>
        <v>#REF!</v>
      </c>
      <c r="J47" s="378" t="e">
        <f>+#REF!+#REF!+#REF!+#REF!+#REF!</f>
        <v>#REF!</v>
      </c>
      <c r="K47" s="378" t="e">
        <f>+#REF!+#REF!+#REF!+#REF!+#REF!+#REF!</f>
        <v>#REF!</v>
      </c>
      <c r="L47" s="378" t="e">
        <f>+#REF!+#REF!+#REF!+#REF!+#REF!+#REF!</f>
        <v>#REF!</v>
      </c>
      <c r="M47" s="378" t="e">
        <f>+#REF!+#REF!+#REF!+#REF!+#REF!+#REF!</f>
        <v>#REF!</v>
      </c>
      <c r="N47" s="378" t="e">
        <f>+#REF!+#REF!+#REF!+#REF!+#REF!+#REF!</f>
        <v>#REF!</v>
      </c>
      <c r="O47" s="378" t="e">
        <f>+#REF!+#REF!+#REF!+#REF!+#REF!+#REF!</f>
        <v>#REF!</v>
      </c>
      <c r="P47" s="378" t="e">
        <f>+#REF!+#REF!+#REF!+#REF!+#REF!+#REF!</f>
        <v>#REF!</v>
      </c>
      <c r="Q47" s="378" t="e">
        <f>+#REF!+#REF!+#REF!+#REF!+#REF!+#REF!</f>
        <v>#REF!</v>
      </c>
      <c r="R47" s="378" t="e">
        <f>+#REF!+#REF!+#REF!+#REF!+#REF!+#REF!</f>
        <v>#REF!</v>
      </c>
      <c r="S47" s="378" t="e">
        <f>+#REF!+#REF!+#REF!+#REF!+#REF!+#REF!</f>
        <v>#REF!</v>
      </c>
      <c r="T47" s="378" t="e">
        <f>+#REF!+#REF!+#REF!+#REF!+#REF!+#REF!</f>
        <v>#REF!</v>
      </c>
      <c r="U47" s="378" t="e">
        <f>+#REF!+#REF!+#REF!+#REF!+#REF!+#REF!</f>
        <v>#REF!</v>
      </c>
      <c r="V47" s="378" t="e">
        <f>+#REF!+#REF!+#REF!+#REF!+#REF!+#REF!</f>
        <v>#REF!</v>
      </c>
      <c r="W47" s="378" t="e">
        <f>+#REF!+#REF!+#REF!+#REF!+#REF!+#REF!</f>
        <v>#REF!</v>
      </c>
      <c r="X47" s="378" t="e">
        <f>+#REF!+#REF!+#REF!+#REF!+#REF!+#REF!+#REF!+#REF!+#REF!+#REF!</f>
        <v>#REF!</v>
      </c>
      <c r="Y47" s="378" t="e">
        <f>+#REF!+#REF!+#REF!+#REF!+#REF!+#REF!+#REF!+#REF!+#REF!+#REF!</f>
        <v>#REF!</v>
      </c>
      <c r="Z47" s="378" t="e">
        <f>+#REF!+#REF!+#REF!+#REF!+#REF!+#REF!+#REF!+#REF!+#REF!+#REF!</f>
        <v>#REF!</v>
      </c>
      <c r="AA47" s="378" t="e">
        <f>+#REF!+#REF!+#REF!+#REF!+#REF!+#REF!+#REF!+#REF!+#REF!+#REF!</f>
        <v>#REF!</v>
      </c>
      <c r="AB47" s="378" t="e">
        <f>+#REF!+#REF!+#REF!+#REF!+#REF!+#REF!+#REF!+#REF!+#REF!+#REF!</f>
        <v>#REF!</v>
      </c>
      <c r="AC47" s="378" t="e">
        <f>+#REF!+#REF!+#REF!+#REF!+#REF!+#REF!+#REF!+#REF!+#REF!+#REF!</f>
        <v>#REF!</v>
      </c>
      <c r="AD47" s="378" t="e">
        <f>+#REF!+#REF!+#REF!+#REF!+#REF!+#REF!+#REF!+#REF!+#REF!+#REF!</f>
        <v>#REF!</v>
      </c>
      <c r="AE47" s="378" t="e">
        <f>+#REF!+#REF!+#REF!+#REF!+#REF!+#REF!+#REF!+#REF!+#REF!+#REF!</f>
        <v>#REF!</v>
      </c>
      <c r="AF47" s="378" t="e">
        <f>+#REF!+#REF!+#REF!+#REF!+#REF!+#REF!+#REF!+#REF!+#REF!+#REF!</f>
        <v>#REF!</v>
      </c>
      <c r="AG47" s="378" t="e">
        <f>+#REF!+#REF!+#REF!+#REF!+#REF!+#REF!</f>
        <v>#REF!</v>
      </c>
      <c r="AH47" s="378" t="e">
        <f>+#REF!+#REF!+#REF!+#REF!+#REF!+#REF!</f>
        <v>#REF!</v>
      </c>
      <c r="AI47" s="378" t="e">
        <f>+#REF!+#REF!+#REF!+#REF!+#REF!+#REF!</f>
        <v>#REF!</v>
      </c>
      <c r="AJ47" s="378" t="e">
        <f>+#REF!+#REF!+#REF!+#REF!+#REF!+#REF!</f>
        <v>#REF!</v>
      </c>
      <c r="AK47" s="378" t="e">
        <f>+#REF!+#REF!+#REF!+#REF!+#REF!+#REF!</f>
        <v>#REF!</v>
      </c>
      <c r="AL47" s="378"/>
      <c r="AM47" s="378"/>
      <c r="AN47" s="375"/>
      <c r="AO47" s="375"/>
      <c r="AP47" s="378"/>
      <c r="AQ47" s="378"/>
      <c r="AR47" s="378"/>
      <c r="AS47" s="378"/>
      <c r="AT47" s="378"/>
      <c r="AU47" s="378"/>
      <c r="AV47" s="378"/>
      <c r="AW47" s="378"/>
      <c r="AX47" s="378"/>
      <c r="AY47" s="378"/>
      <c r="AZ47" s="378"/>
      <c r="BA47" s="378"/>
      <c r="BB47" s="378">
        <f t="shared" si="4"/>
        <v>0</v>
      </c>
      <c r="BC47" s="378">
        <f t="shared" si="5"/>
        <v>0</v>
      </c>
      <c r="BD47" s="378">
        <f>+AQ47-BA47</f>
        <v>0</v>
      </c>
      <c r="BE47" s="378" t="e">
        <f>+#REF!+#REF!</f>
        <v>#REF!</v>
      </c>
      <c r="BF47" s="369"/>
      <c r="BG47" s="370"/>
    </row>
    <row r="48" spans="1:59" s="359" customFormat="1" ht="66" hidden="1" x14ac:dyDescent="0.25">
      <c r="A48" s="366" t="s">
        <v>4</v>
      </c>
      <c r="B48" s="373" t="s">
        <v>731</v>
      </c>
      <c r="C48" s="385"/>
      <c r="D48" s="378"/>
      <c r="E48" s="378"/>
      <c r="F48" s="378"/>
      <c r="G48" s="378"/>
      <c r="H48" s="378"/>
      <c r="I48" s="378"/>
      <c r="J48" s="378"/>
      <c r="K48" s="378"/>
      <c r="L48" s="378"/>
      <c r="M48" s="378"/>
      <c r="N48" s="378"/>
      <c r="O48" s="378"/>
      <c r="P48" s="378"/>
      <c r="Q48" s="378"/>
      <c r="R48" s="378"/>
      <c r="S48" s="378"/>
      <c r="T48" s="378"/>
      <c r="U48" s="378"/>
      <c r="V48" s="378"/>
      <c r="W48" s="378"/>
      <c r="X48" s="378"/>
      <c r="Y48" s="378"/>
      <c r="Z48" s="386"/>
      <c r="AA48" s="386"/>
      <c r="AB48" s="386"/>
      <c r="AC48" s="386"/>
      <c r="AD48" s="386"/>
      <c r="AE48" s="386"/>
      <c r="AF48" s="386"/>
      <c r="AG48" s="386"/>
      <c r="AH48" s="386"/>
      <c r="AI48" s="380"/>
      <c r="AJ48" s="380"/>
      <c r="AK48" s="386"/>
      <c r="AL48" s="386"/>
      <c r="AM48" s="386"/>
      <c r="AN48" s="374">
        <f>SUM(AN49:AN50)</f>
        <v>278216</v>
      </c>
      <c r="AO48" s="374"/>
      <c r="AP48" s="374">
        <f t="shared" ref="AP48:BE48" si="6">SUM(AP49:AP50)</f>
        <v>278216</v>
      </c>
      <c r="AQ48" s="374"/>
      <c r="AR48" s="374"/>
      <c r="AS48" s="374"/>
      <c r="AT48" s="374"/>
      <c r="AU48" s="374"/>
      <c r="AV48" s="374"/>
      <c r="AW48" s="374"/>
      <c r="AX48" s="374"/>
      <c r="AY48" s="374">
        <f t="shared" si="6"/>
        <v>52590</v>
      </c>
      <c r="AZ48" s="374">
        <f t="shared" si="6"/>
        <v>50079</v>
      </c>
      <c r="BA48" s="374">
        <f t="shared" si="6"/>
        <v>2511</v>
      </c>
      <c r="BB48" s="368">
        <f t="shared" si="4"/>
        <v>225626</v>
      </c>
      <c r="BC48" s="368">
        <f t="shared" si="5"/>
        <v>228137</v>
      </c>
      <c r="BD48" s="368"/>
      <c r="BE48" s="374" t="e">
        <f t="shared" si="6"/>
        <v>#REF!</v>
      </c>
      <c r="BF48" s="380"/>
      <c r="BG48" s="370"/>
    </row>
    <row r="49" spans="1:59" s="359" customFormat="1" ht="49.5" hidden="1" x14ac:dyDescent="0.25">
      <c r="A49" s="381">
        <v>1</v>
      </c>
      <c r="B49" s="382" t="s">
        <v>834</v>
      </c>
      <c r="C49" s="385"/>
      <c r="D49" s="378"/>
      <c r="E49" s="378"/>
      <c r="F49" s="378"/>
      <c r="G49" s="378"/>
      <c r="H49" s="378"/>
      <c r="I49" s="378"/>
      <c r="J49" s="378"/>
      <c r="K49" s="378"/>
      <c r="L49" s="378"/>
      <c r="M49" s="378"/>
      <c r="N49" s="378"/>
      <c r="O49" s="378"/>
      <c r="P49" s="378"/>
      <c r="Q49" s="378"/>
      <c r="R49" s="378"/>
      <c r="S49" s="378"/>
      <c r="T49" s="378"/>
      <c r="U49" s="378"/>
      <c r="V49" s="378"/>
      <c r="W49" s="378"/>
      <c r="X49" s="378"/>
      <c r="Y49" s="378"/>
      <c r="Z49" s="386"/>
      <c r="AA49" s="386"/>
      <c r="AB49" s="386"/>
      <c r="AC49" s="386"/>
      <c r="AD49" s="386"/>
      <c r="AE49" s="386"/>
      <c r="AF49" s="386"/>
      <c r="AG49" s="386"/>
      <c r="AH49" s="386"/>
      <c r="AI49" s="380"/>
      <c r="AJ49" s="380"/>
      <c r="AK49" s="386"/>
      <c r="AL49" s="386"/>
      <c r="AM49" s="386"/>
      <c r="AN49" s="375">
        <f t="shared" si="3"/>
        <v>278216</v>
      </c>
      <c r="AO49" s="375"/>
      <c r="AP49" s="376">
        <v>278216</v>
      </c>
      <c r="AQ49" s="378"/>
      <c r="AR49" s="378"/>
      <c r="AS49" s="378"/>
      <c r="AT49" s="378"/>
      <c r="AU49" s="378"/>
      <c r="AV49" s="378"/>
      <c r="AW49" s="378"/>
      <c r="AX49" s="378"/>
      <c r="AY49" s="378">
        <f>+AZ49+BA49</f>
        <v>52590</v>
      </c>
      <c r="AZ49" s="377">
        <v>50079</v>
      </c>
      <c r="BA49" s="377">
        <v>2511</v>
      </c>
      <c r="BB49" s="378">
        <f t="shared" si="4"/>
        <v>225626</v>
      </c>
      <c r="BC49" s="378">
        <f t="shared" si="5"/>
        <v>228137</v>
      </c>
      <c r="BD49" s="378"/>
      <c r="BE49" s="378" t="e">
        <f>+#REF!+#REF!</f>
        <v>#REF!</v>
      </c>
      <c r="BF49" s="380"/>
      <c r="BG49" s="370"/>
    </row>
    <row r="50" spans="1:59" s="359" customFormat="1" ht="49.5" hidden="1" x14ac:dyDescent="0.25">
      <c r="A50" s="381">
        <v>2</v>
      </c>
      <c r="B50" s="382" t="s">
        <v>835</v>
      </c>
      <c r="C50" s="385"/>
      <c r="D50" s="378"/>
      <c r="E50" s="378"/>
      <c r="F50" s="378"/>
      <c r="G50" s="378"/>
      <c r="H50" s="378"/>
      <c r="I50" s="378"/>
      <c r="J50" s="378"/>
      <c r="K50" s="378"/>
      <c r="L50" s="378"/>
      <c r="M50" s="378"/>
      <c r="N50" s="378"/>
      <c r="O50" s="378"/>
      <c r="P50" s="378"/>
      <c r="Q50" s="378"/>
      <c r="R50" s="378"/>
      <c r="S50" s="378"/>
      <c r="T50" s="378"/>
      <c r="U50" s="378"/>
      <c r="V50" s="378"/>
      <c r="W50" s="378"/>
      <c r="X50" s="378"/>
      <c r="Y50" s="378"/>
      <c r="Z50" s="386"/>
      <c r="AA50" s="386"/>
      <c r="AB50" s="386"/>
      <c r="AC50" s="386"/>
      <c r="AD50" s="386"/>
      <c r="AE50" s="386"/>
      <c r="AF50" s="386"/>
      <c r="AG50" s="386"/>
      <c r="AH50" s="386"/>
      <c r="AI50" s="380"/>
      <c r="AJ50" s="380"/>
      <c r="AK50" s="386"/>
      <c r="AL50" s="386"/>
      <c r="AM50" s="386"/>
      <c r="AN50" s="375"/>
      <c r="AO50" s="375"/>
      <c r="AP50" s="378"/>
      <c r="AQ50" s="378"/>
      <c r="AR50" s="378"/>
      <c r="AS50" s="378"/>
      <c r="AT50" s="378"/>
      <c r="AU50" s="378"/>
      <c r="AV50" s="378"/>
      <c r="AW50" s="378"/>
      <c r="AX50" s="378"/>
      <c r="AY50" s="378"/>
      <c r="AZ50" s="378"/>
      <c r="BA50" s="378"/>
      <c r="BB50" s="378">
        <f t="shared" si="4"/>
        <v>0</v>
      </c>
      <c r="BC50" s="378">
        <f t="shared" si="5"/>
        <v>0</v>
      </c>
      <c r="BD50" s="378">
        <f>+AQ50-BA50</f>
        <v>0</v>
      </c>
      <c r="BE50" s="378" t="e">
        <f>+#REF!+#REF!</f>
        <v>#REF!</v>
      </c>
      <c r="BF50" s="380"/>
      <c r="BG50" s="370"/>
    </row>
    <row r="51" spans="1:59" s="359" customFormat="1" ht="33" hidden="1" x14ac:dyDescent="0.25">
      <c r="A51" s="366" t="s">
        <v>659</v>
      </c>
      <c r="B51" s="373" t="s">
        <v>836</v>
      </c>
      <c r="C51" s="385"/>
      <c r="D51" s="378"/>
      <c r="E51" s="378"/>
      <c r="F51" s="378"/>
      <c r="G51" s="378"/>
      <c r="H51" s="378"/>
      <c r="I51" s="378"/>
      <c r="J51" s="378"/>
      <c r="K51" s="378"/>
      <c r="L51" s="378"/>
      <c r="M51" s="378"/>
      <c r="N51" s="378"/>
      <c r="O51" s="378"/>
      <c r="P51" s="378"/>
      <c r="Q51" s="378"/>
      <c r="R51" s="378"/>
      <c r="S51" s="378"/>
      <c r="T51" s="378"/>
      <c r="U51" s="378"/>
      <c r="V51" s="378"/>
      <c r="W51" s="378"/>
      <c r="X51" s="378"/>
      <c r="Y51" s="378"/>
      <c r="Z51" s="386"/>
      <c r="AA51" s="386"/>
      <c r="AB51" s="386"/>
      <c r="AC51" s="386"/>
      <c r="AD51" s="386"/>
      <c r="AE51" s="386"/>
      <c r="AF51" s="386"/>
      <c r="AG51" s="386"/>
      <c r="AH51" s="386"/>
      <c r="AI51" s="380"/>
      <c r="AJ51" s="380"/>
      <c r="AK51" s="386"/>
      <c r="AL51" s="386"/>
      <c r="AM51" s="386"/>
      <c r="AN51" s="374">
        <f>SUM(AN52:AN55)</f>
        <v>60300</v>
      </c>
      <c r="AO51" s="375"/>
      <c r="AP51" s="374">
        <f t="shared" ref="AP51:BE51" si="7">SUM(AP52:AP55)</f>
        <v>60300</v>
      </c>
      <c r="AQ51" s="374"/>
      <c r="AR51" s="374"/>
      <c r="AS51" s="374"/>
      <c r="AT51" s="374"/>
      <c r="AU51" s="374"/>
      <c r="AV51" s="374"/>
      <c r="AW51" s="374"/>
      <c r="AX51" s="374"/>
      <c r="AY51" s="374">
        <f t="shared" si="7"/>
        <v>26225</v>
      </c>
      <c r="AZ51" s="374">
        <f t="shared" si="7"/>
        <v>10854</v>
      </c>
      <c r="BA51" s="374">
        <f t="shared" si="7"/>
        <v>15371</v>
      </c>
      <c r="BB51" s="368">
        <f t="shared" si="4"/>
        <v>34075</v>
      </c>
      <c r="BC51" s="368">
        <f t="shared" si="5"/>
        <v>49446</v>
      </c>
      <c r="BD51" s="368"/>
      <c r="BE51" s="374" t="e">
        <f t="shared" si="7"/>
        <v>#REF!</v>
      </c>
      <c r="BF51" s="369"/>
      <c r="BG51" s="370"/>
    </row>
    <row r="52" spans="1:59" s="359" customFormat="1" ht="82.5" hidden="1" x14ac:dyDescent="0.25">
      <c r="A52" s="384">
        <v>1</v>
      </c>
      <c r="B52" s="382" t="s">
        <v>837</v>
      </c>
      <c r="C52" s="378">
        <v>1993648</v>
      </c>
      <c r="D52" s="378">
        <f>+D54+D55+D59+D60+D62+D61</f>
        <v>0</v>
      </c>
      <c r="E52" s="378">
        <f t="shared" ref="E52:J52" si="8">+E54+E55+E59+E60+E62</f>
        <v>0</v>
      </c>
      <c r="F52" s="378">
        <f t="shared" si="8"/>
        <v>0</v>
      </c>
      <c r="G52" s="378">
        <f t="shared" si="8"/>
        <v>0</v>
      </c>
      <c r="H52" s="378">
        <f t="shared" si="8"/>
        <v>0</v>
      </c>
      <c r="I52" s="378">
        <f t="shared" si="8"/>
        <v>0</v>
      </c>
      <c r="J52" s="378">
        <f t="shared" si="8"/>
        <v>0</v>
      </c>
      <c r="K52" s="378">
        <f t="shared" ref="K52:W52" si="9">+K54+K55+K59+K60+K62+K61</f>
        <v>0</v>
      </c>
      <c r="L52" s="378">
        <f t="shared" si="9"/>
        <v>0</v>
      </c>
      <c r="M52" s="378">
        <f t="shared" si="9"/>
        <v>0</v>
      </c>
      <c r="N52" s="378">
        <f t="shared" si="9"/>
        <v>0</v>
      </c>
      <c r="O52" s="378">
        <f t="shared" si="9"/>
        <v>0</v>
      </c>
      <c r="P52" s="378">
        <f t="shared" si="9"/>
        <v>0</v>
      </c>
      <c r="Q52" s="378">
        <f t="shared" si="9"/>
        <v>0</v>
      </c>
      <c r="R52" s="378">
        <f t="shared" si="9"/>
        <v>0</v>
      </c>
      <c r="S52" s="378">
        <f t="shared" si="9"/>
        <v>0</v>
      </c>
      <c r="T52" s="378">
        <f t="shared" si="9"/>
        <v>0</v>
      </c>
      <c r="U52" s="378">
        <f t="shared" si="9"/>
        <v>0</v>
      </c>
      <c r="V52" s="378">
        <f t="shared" si="9"/>
        <v>0</v>
      </c>
      <c r="W52" s="378">
        <f t="shared" si="9"/>
        <v>0</v>
      </c>
      <c r="X52" s="378" t="e">
        <f>+X54+X55+X59+X64+X65+#REF!+#REF!+#REF!+#REF!+X60</f>
        <v>#REF!</v>
      </c>
      <c r="Y52" s="378" t="e">
        <f>+Y54+Y55+Y59+Y64+Y65+#REF!+#REF!+#REF!+#REF!+Y60</f>
        <v>#REF!</v>
      </c>
      <c r="Z52" s="378" t="e">
        <f>+Z54+Z55+Z59+Z64+Z65+#REF!+#REF!+#REF!+#REF!+Z60</f>
        <v>#REF!</v>
      </c>
      <c r="AA52" s="378" t="e">
        <f>+AA54+AA55+AA59+AA64+AA65+#REF!+#REF!+#REF!+#REF!+AA60</f>
        <v>#REF!</v>
      </c>
      <c r="AB52" s="378" t="e">
        <f>+AB54+AB55+AB59+AB64+AB65+#REF!+#REF!+#REF!+#REF!+AB60</f>
        <v>#REF!</v>
      </c>
      <c r="AC52" s="378" t="e">
        <f>+AC54+AC55+AC59+AC64+AC65+#REF!+#REF!+#REF!+#REF!+AC60</f>
        <v>#REF!</v>
      </c>
      <c r="AD52" s="378" t="e">
        <f>+AD54+AD55+AD59+AD64+AD65+#REF!+#REF!+#REF!+#REF!+AD60</f>
        <v>#REF!</v>
      </c>
      <c r="AE52" s="378" t="e">
        <f>+AE54+AE55+AE59+AE64+AE65+#REF!+#REF!+#REF!+#REF!+AE60</f>
        <v>#REF!</v>
      </c>
      <c r="AF52" s="378" t="e">
        <f>+AF54+AF55+AF59+AF64+AF65+#REF!+#REF!+#REF!+#REF!+AF60</f>
        <v>#REF!</v>
      </c>
      <c r="AG52" s="378">
        <f>+AG54+AG55+AG59+AG60+AG62+AG61</f>
        <v>0</v>
      </c>
      <c r="AH52" s="378">
        <f>+AH54+AH55+AH59+AH60+AH62+AH61</f>
        <v>0</v>
      </c>
      <c r="AI52" s="378"/>
      <c r="AJ52" s="378"/>
      <c r="AK52" s="378"/>
      <c r="AL52" s="378"/>
      <c r="AM52" s="378"/>
      <c r="AN52" s="375">
        <f t="shared" si="3"/>
        <v>60300</v>
      </c>
      <c r="AO52" s="375"/>
      <c r="AP52" s="376">
        <v>60300</v>
      </c>
      <c r="AQ52" s="378"/>
      <c r="AR52" s="378"/>
      <c r="AS52" s="378"/>
      <c r="AT52" s="378"/>
      <c r="AU52" s="378"/>
      <c r="AV52" s="378"/>
      <c r="AW52" s="378"/>
      <c r="AX52" s="378"/>
      <c r="AY52" s="378">
        <f t="shared" ref="AY52:AY58" si="10">+AZ52+BA52</f>
        <v>11891</v>
      </c>
      <c r="AZ52" s="377">
        <v>10854</v>
      </c>
      <c r="BA52" s="377">
        <v>1037</v>
      </c>
      <c r="BB52" s="378">
        <f t="shared" si="4"/>
        <v>48409</v>
      </c>
      <c r="BC52" s="378">
        <f t="shared" si="5"/>
        <v>49446</v>
      </c>
      <c r="BD52" s="378"/>
      <c r="BE52" s="378" t="e">
        <f>+#REF!+#REF!</f>
        <v>#REF!</v>
      </c>
      <c r="BF52" s="369"/>
      <c r="BG52" s="370"/>
    </row>
    <row r="53" spans="1:59" s="359" customFormat="1" ht="66" hidden="1" x14ac:dyDescent="0.25">
      <c r="A53" s="381">
        <v>2</v>
      </c>
      <c r="B53" s="382" t="s">
        <v>838</v>
      </c>
      <c r="C53" s="385"/>
      <c r="D53" s="378"/>
      <c r="E53" s="378"/>
      <c r="F53" s="378"/>
      <c r="G53" s="378"/>
      <c r="H53" s="378"/>
      <c r="I53" s="378"/>
      <c r="J53" s="378"/>
      <c r="K53" s="378"/>
      <c r="L53" s="378"/>
      <c r="M53" s="378"/>
      <c r="N53" s="378"/>
      <c r="O53" s="378"/>
      <c r="P53" s="378"/>
      <c r="Q53" s="378"/>
      <c r="R53" s="378"/>
      <c r="S53" s="378"/>
      <c r="T53" s="378"/>
      <c r="U53" s="378"/>
      <c r="V53" s="378"/>
      <c r="W53" s="378"/>
      <c r="X53" s="378"/>
      <c r="Y53" s="378"/>
      <c r="Z53" s="386"/>
      <c r="AA53" s="386"/>
      <c r="AB53" s="386"/>
      <c r="AC53" s="386"/>
      <c r="AD53" s="386"/>
      <c r="AE53" s="386"/>
      <c r="AF53" s="386"/>
      <c r="AG53" s="386"/>
      <c r="AH53" s="386"/>
      <c r="AI53" s="386"/>
      <c r="AJ53" s="386"/>
      <c r="AK53" s="386"/>
      <c r="AL53" s="386"/>
      <c r="AM53" s="386"/>
      <c r="AN53" s="375"/>
      <c r="AO53" s="375"/>
      <c r="AP53" s="378"/>
      <c r="AQ53" s="378"/>
      <c r="AR53" s="378"/>
      <c r="AS53" s="378"/>
      <c r="AT53" s="378"/>
      <c r="AU53" s="378"/>
      <c r="AV53" s="378"/>
      <c r="AW53" s="378"/>
      <c r="AX53" s="378"/>
      <c r="AY53" s="378">
        <f t="shared" si="10"/>
        <v>1898</v>
      </c>
      <c r="AZ53" s="378"/>
      <c r="BA53" s="377">
        <v>1898</v>
      </c>
      <c r="BB53" s="378">
        <f t="shared" si="4"/>
        <v>-1898</v>
      </c>
      <c r="BC53" s="378">
        <f t="shared" si="5"/>
        <v>0</v>
      </c>
      <c r="BD53" s="378"/>
      <c r="BE53" s="378" t="e">
        <f>+#REF!+#REF!</f>
        <v>#REF!</v>
      </c>
      <c r="BF53" s="369"/>
    </row>
    <row r="54" spans="1:59" s="359" customFormat="1" ht="63.75" hidden="1" customHeight="1" x14ac:dyDescent="0.25">
      <c r="A54" s="381">
        <v>3</v>
      </c>
      <c r="B54" s="382" t="s">
        <v>839</v>
      </c>
      <c r="C54" s="385"/>
      <c r="D54" s="378"/>
      <c r="E54" s="378"/>
      <c r="F54" s="378"/>
      <c r="G54" s="378"/>
      <c r="H54" s="378"/>
      <c r="I54" s="378"/>
      <c r="J54" s="378"/>
      <c r="K54" s="378"/>
      <c r="L54" s="378"/>
      <c r="M54" s="378"/>
      <c r="N54" s="378"/>
      <c r="O54" s="378"/>
      <c r="P54" s="378"/>
      <c r="Q54" s="378"/>
      <c r="R54" s="378"/>
      <c r="S54" s="378"/>
      <c r="T54" s="378"/>
      <c r="U54" s="378"/>
      <c r="V54" s="378"/>
      <c r="W54" s="378"/>
      <c r="X54" s="378"/>
      <c r="Y54" s="378"/>
      <c r="Z54" s="386"/>
      <c r="AA54" s="386"/>
      <c r="AB54" s="386"/>
      <c r="AC54" s="386"/>
      <c r="AD54" s="386"/>
      <c r="AE54" s="386"/>
      <c r="AF54" s="386"/>
      <c r="AG54" s="386"/>
      <c r="AH54" s="386"/>
      <c r="AI54" s="386"/>
      <c r="AJ54" s="386"/>
      <c r="AK54" s="386"/>
      <c r="AL54" s="386"/>
      <c r="AM54" s="386"/>
      <c r="AN54" s="375"/>
      <c r="AO54" s="375"/>
      <c r="AP54" s="378"/>
      <c r="AQ54" s="378"/>
      <c r="AR54" s="378"/>
      <c r="AS54" s="378"/>
      <c r="AT54" s="378"/>
      <c r="AU54" s="378"/>
      <c r="AV54" s="378"/>
      <c r="AW54" s="378"/>
      <c r="AX54" s="378"/>
      <c r="AY54" s="378">
        <f t="shared" si="10"/>
        <v>11300</v>
      </c>
      <c r="AZ54" s="378"/>
      <c r="BA54" s="377">
        <v>11300</v>
      </c>
      <c r="BB54" s="378">
        <f t="shared" si="4"/>
        <v>-11300</v>
      </c>
      <c r="BC54" s="378">
        <f t="shared" si="5"/>
        <v>0</v>
      </c>
      <c r="BD54" s="378"/>
      <c r="BE54" s="378" t="e">
        <f>+#REF!+#REF!</f>
        <v>#REF!</v>
      </c>
      <c r="BF54" s="369"/>
    </row>
    <row r="55" spans="1:59" s="359" customFormat="1" ht="33" hidden="1" x14ac:dyDescent="0.25">
      <c r="A55" s="381">
        <v>4</v>
      </c>
      <c r="B55" s="382" t="s">
        <v>840</v>
      </c>
      <c r="C55" s="385"/>
      <c r="D55" s="378"/>
      <c r="E55" s="378"/>
      <c r="F55" s="378"/>
      <c r="G55" s="378"/>
      <c r="H55" s="378"/>
      <c r="I55" s="378"/>
      <c r="J55" s="378"/>
      <c r="K55" s="378"/>
      <c r="L55" s="378"/>
      <c r="M55" s="378"/>
      <c r="N55" s="378"/>
      <c r="O55" s="378"/>
      <c r="P55" s="378"/>
      <c r="Q55" s="378"/>
      <c r="R55" s="378"/>
      <c r="S55" s="378"/>
      <c r="T55" s="378"/>
      <c r="U55" s="378"/>
      <c r="V55" s="378"/>
      <c r="W55" s="378"/>
      <c r="X55" s="378"/>
      <c r="Y55" s="378"/>
      <c r="Z55" s="386"/>
      <c r="AA55" s="386"/>
      <c r="AB55" s="386"/>
      <c r="AC55" s="386"/>
      <c r="AD55" s="386"/>
      <c r="AE55" s="386"/>
      <c r="AF55" s="386"/>
      <c r="AG55" s="386"/>
      <c r="AH55" s="386"/>
      <c r="AI55" s="386"/>
      <c r="AJ55" s="386"/>
      <c r="AK55" s="386"/>
      <c r="AL55" s="386"/>
      <c r="AM55" s="386"/>
      <c r="AN55" s="375"/>
      <c r="AO55" s="375"/>
      <c r="AP55" s="378"/>
      <c r="AQ55" s="378"/>
      <c r="AR55" s="378"/>
      <c r="AS55" s="378"/>
      <c r="AT55" s="378"/>
      <c r="AU55" s="378"/>
      <c r="AV55" s="378"/>
      <c r="AW55" s="378"/>
      <c r="AX55" s="378"/>
      <c r="AY55" s="378">
        <f t="shared" si="10"/>
        <v>1136</v>
      </c>
      <c r="AZ55" s="378"/>
      <c r="BA55" s="377">
        <v>1136</v>
      </c>
      <c r="BB55" s="378">
        <f t="shared" si="4"/>
        <v>-1136</v>
      </c>
      <c r="BC55" s="378">
        <f t="shared" si="5"/>
        <v>0</v>
      </c>
      <c r="BD55" s="378"/>
      <c r="BE55" s="378" t="e">
        <f>+#REF!+#REF!</f>
        <v>#REF!</v>
      </c>
      <c r="BF55" s="369"/>
    </row>
    <row r="56" spans="1:59" s="359" customFormat="1" ht="49.5" hidden="1" x14ac:dyDescent="0.25">
      <c r="A56" s="366" t="s">
        <v>660</v>
      </c>
      <c r="B56" s="373" t="s">
        <v>736</v>
      </c>
      <c r="C56" s="385"/>
      <c r="D56" s="378"/>
      <c r="E56" s="378"/>
      <c r="F56" s="378"/>
      <c r="G56" s="378"/>
      <c r="H56" s="378"/>
      <c r="I56" s="378"/>
      <c r="J56" s="378"/>
      <c r="K56" s="378"/>
      <c r="L56" s="378"/>
      <c r="M56" s="378"/>
      <c r="N56" s="378"/>
      <c r="O56" s="378"/>
      <c r="P56" s="378"/>
      <c r="Q56" s="378"/>
      <c r="R56" s="378"/>
      <c r="S56" s="378"/>
      <c r="T56" s="378"/>
      <c r="U56" s="378"/>
      <c r="V56" s="378"/>
      <c r="W56" s="378"/>
      <c r="X56" s="378"/>
      <c r="Y56" s="378"/>
      <c r="Z56" s="386"/>
      <c r="AA56" s="386"/>
      <c r="AB56" s="386"/>
      <c r="AC56" s="386"/>
      <c r="AD56" s="386"/>
      <c r="AE56" s="386"/>
      <c r="AF56" s="386"/>
      <c r="AG56" s="386"/>
      <c r="AH56" s="386"/>
      <c r="AI56" s="386"/>
      <c r="AJ56" s="386"/>
      <c r="AK56" s="386"/>
      <c r="AL56" s="386"/>
      <c r="AM56" s="386"/>
      <c r="AN56" s="374">
        <f t="shared" si="3"/>
        <v>25522</v>
      </c>
      <c r="AO56" s="375"/>
      <c r="AP56" s="376">
        <v>25522</v>
      </c>
      <c r="AQ56" s="368"/>
      <c r="AR56" s="368"/>
      <c r="AS56" s="368"/>
      <c r="AT56" s="368"/>
      <c r="AU56" s="368"/>
      <c r="AV56" s="368"/>
      <c r="AW56" s="368"/>
      <c r="AX56" s="368"/>
      <c r="AY56" s="368">
        <f t="shared" si="10"/>
        <v>5852</v>
      </c>
      <c r="AZ56" s="377">
        <v>4606</v>
      </c>
      <c r="BA56" s="377">
        <v>1246</v>
      </c>
      <c r="BB56" s="368">
        <f t="shared" si="4"/>
        <v>19670</v>
      </c>
      <c r="BC56" s="368">
        <f t="shared" si="5"/>
        <v>20916</v>
      </c>
      <c r="BD56" s="368"/>
      <c r="BE56" s="368" t="e">
        <f>+#REF!+#REF!</f>
        <v>#REF!</v>
      </c>
      <c r="BF56" s="369"/>
    </row>
    <row r="57" spans="1:59" s="359" customFormat="1" ht="49.5" hidden="1" x14ac:dyDescent="0.25">
      <c r="A57" s="366" t="s">
        <v>661</v>
      </c>
      <c r="B57" s="373" t="s">
        <v>841</v>
      </c>
      <c r="C57" s="385"/>
      <c r="D57" s="378"/>
      <c r="E57" s="378"/>
      <c r="F57" s="378"/>
      <c r="G57" s="378"/>
      <c r="H57" s="378"/>
      <c r="I57" s="378"/>
      <c r="J57" s="378"/>
      <c r="K57" s="378"/>
      <c r="L57" s="378"/>
      <c r="M57" s="378"/>
      <c r="N57" s="378"/>
      <c r="O57" s="378"/>
      <c r="P57" s="378"/>
      <c r="Q57" s="378"/>
      <c r="R57" s="378"/>
      <c r="S57" s="378"/>
      <c r="T57" s="378"/>
      <c r="U57" s="378"/>
      <c r="V57" s="378"/>
      <c r="W57" s="378"/>
      <c r="X57" s="378"/>
      <c r="Y57" s="378"/>
      <c r="Z57" s="386"/>
      <c r="AA57" s="386"/>
      <c r="AB57" s="386"/>
      <c r="AC57" s="386"/>
      <c r="AD57" s="386"/>
      <c r="AE57" s="386"/>
      <c r="AF57" s="386"/>
      <c r="AG57" s="386"/>
      <c r="AH57" s="386"/>
      <c r="AI57" s="386"/>
      <c r="AJ57" s="386"/>
      <c r="AK57" s="386"/>
      <c r="AL57" s="386"/>
      <c r="AM57" s="386"/>
      <c r="AN57" s="374"/>
      <c r="AO57" s="375"/>
      <c r="AP57" s="368"/>
      <c r="AQ57" s="368"/>
      <c r="AR57" s="368"/>
      <c r="AS57" s="368"/>
      <c r="AT57" s="368"/>
      <c r="AU57" s="368"/>
      <c r="AV57" s="368"/>
      <c r="AW57" s="368"/>
      <c r="AX57" s="368"/>
      <c r="AY57" s="368">
        <f t="shared" si="10"/>
        <v>1010</v>
      </c>
      <c r="AZ57" s="368"/>
      <c r="BA57" s="377">
        <v>1010</v>
      </c>
      <c r="BB57" s="368">
        <f t="shared" si="4"/>
        <v>-1010</v>
      </c>
      <c r="BC57" s="368">
        <f t="shared" si="5"/>
        <v>0</v>
      </c>
      <c r="BD57" s="368"/>
      <c r="BE57" s="368" t="e">
        <f>+#REF!+#REF!</f>
        <v>#REF!</v>
      </c>
      <c r="BF57" s="369"/>
    </row>
    <row r="58" spans="1:59" s="359" customFormat="1" ht="33" hidden="1" x14ac:dyDescent="0.25">
      <c r="A58" s="366" t="s">
        <v>662</v>
      </c>
      <c r="B58" s="373" t="s">
        <v>842</v>
      </c>
      <c r="C58" s="385"/>
      <c r="D58" s="378"/>
      <c r="E58" s="378"/>
      <c r="F58" s="378"/>
      <c r="G58" s="378"/>
      <c r="H58" s="378"/>
      <c r="I58" s="378"/>
      <c r="J58" s="378"/>
      <c r="K58" s="378"/>
      <c r="L58" s="378"/>
      <c r="M58" s="378"/>
      <c r="N58" s="378"/>
      <c r="O58" s="378"/>
      <c r="P58" s="378"/>
      <c r="Q58" s="378"/>
      <c r="R58" s="378"/>
      <c r="S58" s="378"/>
      <c r="T58" s="378"/>
      <c r="U58" s="378"/>
      <c r="V58" s="378"/>
      <c r="W58" s="378"/>
      <c r="X58" s="378"/>
      <c r="Y58" s="378"/>
      <c r="Z58" s="386"/>
      <c r="AA58" s="386"/>
      <c r="AB58" s="386"/>
      <c r="AC58" s="386"/>
      <c r="AD58" s="386"/>
      <c r="AE58" s="386"/>
      <c r="AF58" s="386"/>
      <c r="AG58" s="386"/>
      <c r="AH58" s="386"/>
      <c r="AI58" s="386"/>
      <c r="AJ58" s="386"/>
      <c r="AK58" s="386"/>
      <c r="AL58" s="386"/>
      <c r="AM58" s="386"/>
      <c r="AN58" s="374"/>
      <c r="AO58" s="375"/>
      <c r="AP58" s="368"/>
      <c r="AQ58" s="368"/>
      <c r="AR58" s="368"/>
      <c r="AS58" s="368"/>
      <c r="AT58" s="368"/>
      <c r="AU58" s="368"/>
      <c r="AV58" s="368"/>
      <c r="AW58" s="368"/>
      <c r="AX58" s="368"/>
      <c r="AY58" s="368">
        <f t="shared" si="10"/>
        <v>2170</v>
      </c>
      <c r="AZ58" s="368"/>
      <c r="BA58" s="377">
        <v>2170</v>
      </c>
      <c r="BB58" s="368">
        <f t="shared" si="4"/>
        <v>-2170</v>
      </c>
      <c r="BC58" s="368">
        <f t="shared" si="5"/>
        <v>0</v>
      </c>
      <c r="BD58" s="368"/>
      <c r="BE58" s="368" t="e">
        <f>+#REF!+#REF!</f>
        <v>#REF!</v>
      </c>
      <c r="BF58" s="369"/>
    </row>
    <row r="59" spans="1:59" s="359" customFormat="1" ht="33" hidden="1" x14ac:dyDescent="0.25">
      <c r="A59" s="366" t="s">
        <v>663</v>
      </c>
      <c r="B59" s="373" t="s">
        <v>843</v>
      </c>
      <c r="C59" s="385"/>
      <c r="D59" s="378"/>
      <c r="E59" s="378"/>
      <c r="F59" s="378"/>
      <c r="G59" s="378"/>
      <c r="H59" s="378"/>
      <c r="I59" s="378"/>
      <c r="J59" s="378"/>
      <c r="K59" s="378"/>
      <c r="L59" s="378"/>
      <c r="M59" s="378"/>
      <c r="N59" s="378"/>
      <c r="O59" s="378"/>
      <c r="P59" s="378"/>
      <c r="Q59" s="378"/>
      <c r="R59" s="378"/>
      <c r="S59" s="378"/>
      <c r="T59" s="378"/>
      <c r="U59" s="378"/>
      <c r="V59" s="378"/>
      <c r="W59" s="378"/>
      <c r="X59" s="378"/>
      <c r="Y59" s="378"/>
      <c r="Z59" s="386"/>
      <c r="AA59" s="386"/>
      <c r="AB59" s="386"/>
      <c r="AC59" s="386"/>
      <c r="AD59" s="386"/>
      <c r="AE59" s="386"/>
      <c r="AF59" s="386"/>
      <c r="AG59" s="386"/>
      <c r="AH59" s="386"/>
      <c r="AI59" s="386"/>
      <c r="AJ59" s="386"/>
      <c r="AK59" s="386"/>
      <c r="AL59" s="386"/>
      <c r="AM59" s="386"/>
      <c r="AN59" s="374"/>
      <c r="AO59" s="375"/>
      <c r="AP59" s="374"/>
      <c r="AQ59" s="374"/>
      <c r="AR59" s="374"/>
      <c r="AS59" s="374"/>
      <c r="AT59" s="374"/>
      <c r="AU59" s="374"/>
      <c r="AV59" s="374"/>
      <c r="AW59" s="374"/>
      <c r="AX59" s="374"/>
      <c r="AY59" s="374">
        <f t="shared" ref="AY59:BE59" si="11">SUM(AY60:AY61)</f>
        <v>13672</v>
      </c>
      <c r="AZ59" s="374"/>
      <c r="BA59" s="374">
        <f t="shared" si="11"/>
        <v>13672</v>
      </c>
      <c r="BB59" s="368">
        <f t="shared" si="4"/>
        <v>-13672</v>
      </c>
      <c r="BC59" s="368">
        <f t="shared" si="5"/>
        <v>0</v>
      </c>
      <c r="BD59" s="368"/>
      <c r="BE59" s="374" t="e">
        <f t="shared" si="11"/>
        <v>#REF!</v>
      </c>
      <c r="BF59" s="369"/>
    </row>
    <row r="60" spans="1:59" s="359" customFormat="1" ht="49.5" hidden="1" x14ac:dyDescent="0.25">
      <c r="A60" s="381">
        <v>1</v>
      </c>
      <c r="B60" s="382" t="s">
        <v>844</v>
      </c>
      <c r="C60" s="385"/>
      <c r="D60" s="378"/>
      <c r="E60" s="378"/>
      <c r="F60" s="378"/>
      <c r="G60" s="378"/>
      <c r="H60" s="378"/>
      <c r="I60" s="378"/>
      <c r="J60" s="378"/>
      <c r="K60" s="378"/>
      <c r="L60" s="378"/>
      <c r="M60" s="378"/>
      <c r="N60" s="378"/>
      <c r="O60" s="378"/>
      <c r="P60" s="378"/>
      <c r="Q60" s="378"/>
      <c r="R60" s="378"/>
      <c r="S60" s="378"/>
      <c r="T60" s="378"/>
      <c r="U60" s="378"/>
      <c r="V60" s="378"/>
      <c r="W60" s="378"/>
      <c r="X60" s="378"/>
      <c r="Y60" s="378"/>
      <c r="Z60" s="386"/>
      <c r="AA60" s="386"/>
      <c r="AB60" s="386"/>
      <c r="AC60" s="386"/>
      <c r="AD60" s="386"/>
      <c r="AE60" s="386"/>
      <c r="AF60" s="386"/>
      <c r="AG60" s="386"/>
      <c r="AH60" s="386"/>
      <c r="AI60" s="386"/>
      <c r="AJ60" s="386"/>
      <c r="AK60" s="386"/>
      <c r="AL60" s="386"/>
      <c r="AM60" s="386"/>
      <c r="AN60" s="375"/>
      <c r="AO60" s="375"/>
      <c r="AP60" s="378"/>
      <c r="AQ60" s="378"/>
      <c r="AR60" s="378"/>
      <c r="AS60" s="378"/>
      <c r="AT60" s="378"/>
      <c r="AU60" s="378"/>
      <c r="AV60" s="378"/>
      <c r="AW60" s="378"/>
      <c r="AX60" s="378"/>
      <c r="AY60" s="378">
        <f>+AZ60+BA60</f>
        <v>12843</v>
      </c>
      <c r="AZ60" s="378"/>
      <c r="BA60" s="377">
        <v>12843</v>
      </c>
      <c r="BB60" s="378">
        <f t="shared" si="4"/>
        <v>-12843</v>
      </c>
      <c r="BC60" s="378">
        <f t="shared" si="5"/>
        <v>0</v>
      </c>
      <c r="BD60" s="378"/>
      <c r="BE60" s="378" t="e">
        <f>+#REF!+#REF!</f>
        <v>#REF!</v>
      </c>
      <c r="BF60" s="369"/>
    </row>
    <row r="61" spans="1:59" s="359" customFormat="1" ht="49.5" hidden="1" x14ac:dyDescent="0.25">
      <c r="A61" s="381">
        <v>2</v>
      </c>
      <c r="B61" s="382" t="s">
        <v>845</v>
      </c>
      <c r="C61" s="385"/>
      <c r="D61" s="378"/>
      <c r="E61" s="378"/>
      <c r="F61" s="378"/>
      <c r="G61" s="378"/>
      <c r="H61" s="378"/>
      <c r="I61" s="378"/>
      <c r="J61" s="378"/>
      <c r="K61" s="378"/>
      <c r="L61" s="378"/>
      <c r="M61" s="378"/>
      <c r="N61" s="378"/>
      <c r="O61" s="378"/>
      <c r="P61" s="378"/>
      <c r="Q61" s="378"/>
      <c r="R61" s="378"/>
      <c r="S61" s="378"/>
      <c r="T61" s="378"/>
      <c r="U61" s="378"/>
      <c r="V61" s="378"/>
      <c r="W61" s="378"/>
      <c r="X61" s="378"/>
      <c r="Y61" s="378"/>
      <c r="Z61" s="386"/>
      <c r="AA61" s="386"/>
      <c r="AB61" s="386"/>
      <c r="AC61" s="386"/>
      <c r="AD61" s="386"/>
      <c r="AE61" s="386"/>
      <c r="AF61" s="386"/>
      <c r="AG61" s="386"/>
      <c r="AH61" s="386"/>
      <c r="AI61" s="386"/>
      <c r="AJ61" s="386"/>
      <c r="AK61" s="386"/>
      <c r="AL61" s="386"/>
      <c r="AM61" s="386"/>
      <c r="AN61" s="375"/>
      <c r="AO61" s="375"/>
      <c r="AP61" s="378"/>
      <c r="AQ61" s="378"/>
      <c r="AR61" s="378"/>
      <c r="AS61" s="378"/>
      <c r="AT61" s="378"/>
      <c r="AU61" s="378"/>
      <c r="AV61" s="378"/>
      <c r="AW61" s="378"/>
      <c r="AX61" s="378"/>
      <c r="AY61" s="378">
        <f>+AZ61+BA61</f>
        <v>829</v>
      </c>
      <c r="AZ61" s="378"/>
      <c r="BA61" s="377">
        <v>829</v>
      </c>
      <c r="BB61" s="378">
        <f t="shared" si="4"/>
        <v>-829</v>
      </c>
      <c r="BC61" s="378">
        <f t="shared" si="5"/>
        <v>0</v>
      </c>
      <c r="BD61" s="378"/>
      <c r="BE61" s="378" t="e">
        <f>+#REF!+#REF!</f>
        <v>#REF!</v>
      </c>
      <c r="BF61" s="369"/>
    </row>
    <row r="62" spans="1:59" s="359" customFormat="1" ht="66" hidden="1" x14ac:dyDescent="0.25">
      <c r="A62" s="366" t="s">
        <v>664</v>
      </c>
      <c r="B62" s="373" t="s">
        <v>738</v>
      </c>
      <c r="C62" s="385"/>
      <c r="D62" s="378"/>
      <c r="E62" s="378"/>
      <c r="F62" s="378"/>
      <c r="G62" s="378"/>
      <c r="H62" s="378"/>
      <c r="I62" s="378"/>
      <c r="J62" s="378"/>
      <c r="K62" s="378"/>
      <c r="L62" s="378"/>
      <c r="M62" s="378"/>
      <c r="N62" s="378"/>
      <c r="O62" s="378"/>
      <c r="P62" s="378"/>
      <c r="Q62" s="378"/>
      <c r="R62" s="378"/>
      <c r="S62" s="378"/>
      <c r="T62" s="378"/>
      <c r="U62" s="378"/>
      <c r="V62" s="378"/>
      <c r="W62" s="378"/>
      <c r="X62" s="378"/>
      <c r="Y62" s="378"/>
      <c r="Z62" s="386"/>
      <c r="AA62" s="386"/>
      <c r="AB62" s="386"/>
      <c r="AC62" s="386"/>
      <c r="AD62" s="386"/>
      <c r="AE62" s="386"/>
      <c r="AF62" s="386"/>
      <c r="AG62" s="386"/>
      <c r="AH62" s="386"/>
      <c r="AI62" s="386"/>
      <c r="AJ62" s="386"/>
      <c r="AK62" s="386"/>
      <c r="AL62" s="386"/>
      <c r="AM62" s="386"/>
      <c r="AN62" s="374">
        <f>SUM(AN63:AN65)</f>
        <v>5893</v>
      </c>
      <c r="AO62" s="375"/>
      <c r="AP62" s="374">
        <f t="shared" ref="AP62:BE62" si="12">SUM(AP63:AP65)</f>
        <v>5893</v>
      </c>
      <c r="AQ62" s="374"/>
      <c r="AR62" s="374"/>
      <c r="AS62" s="374"/>
      <c r="AT62" s="374"/>
      <c r="AU62" s="374"/>
      <c r="AV62" s="374"/>
      <c r="AW62" s="374"/>
      <c r="AX62" s="374"/>
      <c r="AY62" s="374">
        <f t="shared" si="12"/>
        <v>2670</v>
      </c>
      <c r="AZ62" s="374">
        <f t="shared" si="12"/>
        <v>1061</v>
      </c>
      <c r="BA62" s="374">
        <f t="shared" si="12"/>
        <v>1609</v>
      </c>
      <c r="BB62" s="368">
        <f t="shared" si="4"/>
        <v>3223</v>
      </c>
      <c r="BC62" s="368">
        <f t="shared" si="5"/>
        <v>4832</v>
      </c>
      <c r="BD62" s="368"/>
      <c r="BE62" s="374" t="e">
        <f t="shared" si="12"/>
        <v>#REF!</v>
      </c>
      <c r="BF62" s="369"/>
    </row>
    <row r="63" spans="1:59" s="359" customFormat="1" ht="132" hidden="1" x14ac:dyDescent="0.25">
      <c r="A63" s="381">
        <v>1</v>
      </c>
      <c r="B63" s="382" t="s">
        <v>846</v>
      </c>
      <c r="C63" s="385"/>
      <c r="D63" s="378"/>
      <c r="E63" s="378"/>
      <c r="F63" s="378"/>
      <c r="G63" s="378"/>
      <c r="H63" s="378"/>
      <c r="I63" s="378"/>
      <c r="J63" s="378"/>
      <c r="K63" s="378"/>
      <c r="L63" s="378"/>
      <c r="M63" s="378"/>
      <c r="N63" s="378"/>
      <c r="O63" s="378"/>
      <c r="P63" s="378"/>
      <c r="Q63" s="378"/>
      <c r="R63" s="378"/>
      <c r="S63" s="378"/>
      <c r="T63" s="378"/>
      <c r="U63" s="378"/>
      <c r="V63" s="378"/>
      <c r="W63" s="378"/>
      <c r="X63" s="378"/>
      <c r="Y63" s="378"/>
      <c r="Z63" s="386"/>
      <c r="AA63" s="386"/>
      <c r="AB63" s="386"/>
      <c r="AC63" s="386"/>
      <c r="AD63" s="386"/>
      <c r="AE63" s="386"/>
      <c r="AF63" s="386"/>
      <c r="AG63" s="386"/>
      <c r="AH63" s="386"/>
      <c r="AI63" s="386"/>
      <c r="AJ63" s="386"/>
      <c r="AK63" s="386"/>
      <c r="AL63" s="386"/>
      <c r="AM63" s="386"/>
      <c r="AN63" s="375"/>
      <c r="AO63" s="375"/>
      <c r="AP63" s="378"/>
      <c r="AQ63" s="378"/>
      <c r="AR63" s="378"/>
      <c r="AS63" s="378"/>
      <c r="AT63" s="378"/>
      <c r="AU63" s="378"/>
      <c r="AV63" s="378"/>
      <c r="AW63" s="378"/>
      <c r="AX63" s="378"/>
      <c r="AY63" s="378">
        <f>+AZ63+BA63</f>
        <v>1192</v>
      </c>
      <c r="AZ63" s="378"/>
      <c r="BA63" s="377">
        <v>1192</v>
      </c>
      <c r="BB63" s="378">
        <f t="shared" si="4"/>
        <v>-1192</v>
      </c>
      <c r="BC63" s="378">
        <f t="shared" si="5"/>
        <v>0</v>
      </c>
      <c r="BD63" s="378"/>
      <c r="BE63" s="378" t="e">
        <f>+#REF!+#REF!</f>
        <v>#REF!</v>
      </c>
      <c r="BF63" s="369"/>
    </row>
    <row r="64" spans="1:59" s="359" customFormat="1" ht="49.5" hidden="1" x14ac:dyDescent="0.25">
      <c r="A64" s="381">
        <v>2</v>
      </c>
      <c r="B64" s="382" t="s">
        <v>740</v>
      </c>
      <c r="C64" s="385"/>
      <c r="D64" s="378"/>
      <c r="E64" s="378"/>
      <c r="F64" s="378"/>
      <c r="G64" s="378"/>
      <c r="H64" s="378"/>
      <c r="I64" s="378"/>
      <c r="J64" s="378"/>
      <c r="K64" s="378"/>
      <c r="L64" s="378"/>
      <c r="M64" s="378"/>
      <c r="N64" s="378"/>
      <c r="O64" s="378"/>
      <c r="P64" s="378"/>
      <c r="Q64" s="378"/>
      <c r="R64" s="378"/>
      <c r="S64" s="378"/>
      <c r="T64" s="378"/>
      <c r="U64" s="378"/>
      <c r="V64" s="378"/>
      <c r="W64" s="378"/>
      <c r="X64" s="378"/>
      <c r="Y64" s="378"/>
      <c r="Z64" s="386"/>
      <c r="AA64" s="386"/>
      <c r="AB64" s="386"/>
      <c r="AC64" s="386"/>
      <c r="AD64" s="386"/>
      <c r="AE64" s="386"/>
      <c r="AF64" s="386"/>
      <c r="AG64" s="386"/>
      <c r="AH64" s="386"/>
      <c r="AI64" s="386"/>
      <c r="AJ64" s="386"/>
      <c r="AK64" s="386"/>
      <c r="AL64" s="386"/>
      <c r="AM64" s="386"/>
      <c r="AN64" s="375">
        <f t="shared" si="3"/>
        <v>5893</v>
      </c>
      <c r="AO64" s="375"/>
      <c r="AP64" s="376">
        <v>5893</v>
      </c>
      <c r="AQ64" s="378"/>
      <c r="AR64" s="378"/>
      <c r="AS64" s="378"/>
      <c r="AT64" s="378"/>
      <c r="AU64" s="378"/>
      <c r="AV64" s="378"/>
      <c r="AW64" s="378"/>
      <c r="AX64" s="378"/>
      <c r="AY64" s="378">
        <f>+AZ64+BA64</f>
        <v>1208</v>
      </c>
      <c r="AZ64" s="377">
        <v>1061</v>
      </c>
      <c r="BA64" s="377">
        <v>147</v>
      </c>
      <c r="BB64" s="378">
        <f t="shared" si="4"/>
        <v>4685</v>
      </c>
      <c r="BC64" s="378">
        <f t="shared" si="5"/>
        <v>4832</v>
      </c>
      <c r="BD64" s="378"/>
      <c r="BE64" s="378" t="e">
        <f>+#REF!+#REF!</f>
        <v>#REF!</v>
      </c>
      <c r="BF64" s="369"/>
    </row>
    <row r="65" spans="1:61" s="359" customFormat="1" ht="33" hidden="1" x14ac:dyDescent="0.25">
      <c r="A65" s="381">
        <v>3</v>
      </c>
      <c r="B65" s="382" t="s">
        <v>847</v>
      </c>
      <c r="C65" s="385"/>
      <c r="D65" s="378"/>
      <c r="E65" s="378"/>
      <c r="F65" s="378"/>
      <c r="G65" s="378"/>
      <c r="H65" s="378"/>
      <c r="I65" s="378"/>
      <c r="J65" s="378"/>
      <c r="K65" s="378"/>
      <c r="L65" s="378"/>
      <c r="M65" s="378"/>
      <c r="N65" s="378"/>
      <c r="O65" s="378"/>
      <c r="P65" s="378"/>
      <c r="Q65" s="378"/>
      <c r="R65" s="378"/>
      <c r="S65" s="378"/>
      <c r="T65" s="378"/>
      <c r="U65" s="378"/>
      <c r="V65" s="378"/>
      <c r="W65" s="378"/>
      <c r="X65" s="378"/>
      <c r="Y65" s="378"/>
      <c r="Z65" s="386"/>
      <c r="AA65" s="386"/>
      <c r="AB65" s="386"/>
      <c r="AC65" s="386"/>
      <c r="AD65" s="386"/>
      <c r="AE65" s="386"/>
      <c r="AF65" s="386"/>
      <c r="AG65" s="386"/>
      <c r="AH65" s="386"/>
      <c r="AI65" s="386"/>
      <c r="AJ65" s="386"/>
      <c r="AK65" s="386"/>
      <c r="AL65" s="386"/>
      <c r="AM65" s="386"/>
      <c r="AN65" s="375"/>
      <c r="AO65" s="375"/>
      <c r="AP65" s="378"/>
      <c r="AQ65" s="378"/>
      <c r="AR65" s="378"/>
      <c r="AS65" s="378"/>
      <c r="AT65" s="378"/>
      <c r="AU65" s="378"/>
      <c r="AV65" s="378"/>
      <c r="AW65" s="378"/>
      <c r="AX65" s="378"/>
      <c r="AY65" s="378">
        <f>+AZ65+BA65</f>
        <v>270</v>
      </c>
      <c r="AZ65" s="378"/>
      <c r="BA65" s="377">
        <v>270</v>
      </c>
      <c r="BB65" s="378">
        <f t="shared" si="4"/>
        <v>-270</v>
      </c>
      <c r="BC65" s="378">
        <f t="shared" si="5"/>
        <v>0</v>
      </c>
      <c r="BD65" s="378"/>
      <c r="BE65" s="378" t="e">
        <f>+#REF!+#REF!</f>
        <v>#REF!</v>
      </c>
      <c r="BF65" s="369"/>
    </row>
    <row r="66" spans="1:61" s="359" customFormat="1" ht="16.5" x14ac:dyDescent="0.25">
      <c r="A66" s="366"/>
      <c r="B66" s="372" t="s">
        <v>789</v>
      </c>
      <c r="C66" s="385"/>
      <c r="D66" s="378"/>
      <c r="E66" s="378"/>
      <c r="F66" s="378"/>
      <c r="G66" s="378"/>
      <c r="H66" s="378"/>
      <c r="I66" s="378"/>
      <c r="J66" s="378"/>
      <c r="K66" s="378"/>
      <c r="L66" s="378"/>
      <c r="M66" s="378"/>
      <c r="N66" s="378"/>
      <c r="O66" s="378"/>
      <c r="P66" s="378"/>
      <c r="Q66" s="378"/>
      <c r="R66" s="378"/>
      <c r="S66" s="378"/>
      <c r="T66" s="378"/>
      <c r="U66" s="378"/>
      <c r="V66" s="378"/>
      <c r="W66" s="378"/>
      <c r="X66" s="378"/>
      <c r="Y66" s="378"/>
      <c r="Z66" s="386"/>
      <c r="AA66" s="386"/>
      <c r="AB66" s="386"/>
      <c r="AC66" s="386"/>
      <c r="AD66" s="386"/>
      <c r="AE66" s="386"/>
      <c r="AF66" s="386"/>
      <c r="AG66" s="386"/>
      <c r="AH66" s="386"/>
      <c r="AI66" s="386"/>
      <c r="AJ66" s="386"/>
      <c r="AK66" s="386"/>
      <c r="AL66" s="386"/>
      <c r="AM66" s="386"/>
      <c r="AN66" s="368">
        <f>AN67+AN69+AN82+AN89</f>
        <v>25527.06818181818</v>
      </c>
      <c r="AO66" s="368">
        <f>AO67+AO69+AO82+AO89</f>
        <v>23512.06818181818</v>
      </c>
      <c r="AP66" s="368">
        <f>AP67+AP69+AP82+AP89</f>
        <v>6768.0681818181811</v>
      </c>
      <c r="AQ66" s="368">
        <f t="shared" ref="AQ66" si="13">AQ67+AQ69+AQ82+AQ89</f>
        <v>16744</v>
      </c>
      <c r="AR66" s="368">
        <f>AR67+AR69+AR82+AR89</f>
        <v>677</v>
      </c>
      <c r="AS66" s="368">
        <f t="shared" ref="AS66" si="14">AS67+AS69+AS82+AS89</f>
        <v>202</v>
      </c>
      <c r="AT66" s="368">
        <f t="shared" ref="AT66" si="15">AT67+AT69+AT82+AT89</f>
        <v>475</v>
      </c>
      <c r="AU66" s="368">
        <f t="shared" ref="AU66" si="16">AU67+AU69+AU82+AU89</f>
        <v>1338</v>
      </c>
      <c r="AV66" s="368">
        <f t="shared" ref="AV66" si="17">AV67+AV69+AV82+AV89</f>
        <v>401</v>
      </c>
      <c r="AW66" s="368">
        <f t="shared" ref="AW66" si="18">AW67+AW69+AW82+AW89</f>
        <v>937</v>
      </c>
      <c r="AX66" s="368">
        <f t="shared" ref="AX66" si="19">AX67+AX69+AX82+AX89</f>
        <v>0</v>
      </c>
      <c r="AY66" s="368">
        <f t="shared" ref="AY66:BF66" si="20">AY67+AY69+AY82+AY87+AY89</f>
        <v>5029.42</v>
      </c>
      <c r="AZ66" s="368">
        <f t="shared" si="20"/>
        <v>4572.2</v>
      </c>
      <c r="BA66" s="368">
        <f t="shared" si="20"/>
        <v>1306</v>
      </c>
      <c r="BB66" s="368">
        <f t="shared" si="20"/>
        <v>3266.2</v>
      </c>
      <c r="BC66" s="368">
        <f t="shared" si="20"/>
        <v>457.22</v>
      </c>
      <c r="BD66" s="368">
        <f t="shared" si="20"/>
        <v>130.6</v>
      </c>
      <c r="BE66" s="368">
        <f t="shared" si="20"/>
        <v>326.62</v>
      </c>
      <c r="BF66" s="368">
        <f t="shared" si="20"/>
        <v>0</v>
      </c>
      <c r="BG66" s="501">
        <f>AT66+AW66</f>
        <v>1412</v>
      </c>
      <c r="BH66" s="501">
        <f>AO66+AR66+AU66</f>
        <v>25527.06818181818</v>
      </c>
      <c r="BI66" s="501">
        <f>AT66+AU66</f>
        <v>1813</v>
      </c>
    </row>
    <row r="67" spans="1:61" s="359" customFormat="1" ht="33" x14ac:dyDescent="0.25">
      <c r="A67" s="366" t="s">
        <v>3</v>
      </c>
      <c r="B67" s="372" t="s">
        <v>917</v>
      </c>
      <c r="C67" s="385"/>
      <c r="D67" s="378"/>
      <c r="E67" s="378"/>
      <c r="F67" s="378"/>
      <c r="G67" s="378"/>
      <c r="H67" s="378"/>
      <c r="I67" s="378"/>
      <c r="J67" s="378"/>
      <c r="K67" s="378"/>
      <c r="L67" s="378"/>
      <c r="M67" s="378"/>
      <c r="N67" s="378"/>
      <c r="O67" s="378"/>
      <c r="P67" s="378"/>
      <c r="Q67" s="378"/>
      <c r="R67" s="378"/>
      <c r="S67" s="378"/>
      <c r="T67" s="378"/>
      <c r="U67" s="378"/>
      <c r="V67" s="378"/>
      <c r="W67" s="378"/>
      <c r="X67" s="378"/>
      <c r="Y67" s="378"/>
      <c r="Z67" s="386"/>
      <c r="AA67" s="386"/>
      <c r="AB67" s="386"/>
      <c r="AC67" s="386"/>
      <c r="AD67" s="386"/>
      <c r="AE67" s="386"/>
      <c r="AF67" s="386"/>
      <c r="AG67" s="386"/>
      <c r="AH67" s="386"/>
      <c r="AI67" s="386"/>
      <c r="AJ67" s="386"/>
      <c r="AK67" s="386"/>
      <c r="AL67" s="386"/>
      <c r="AM67" s="386"/>
      <c r="AN67" s="368">
        <f>AN68</f>
        <v>6384</v>
      </c>
      <c r="AO67" s="368">
        <f>AO68</f>
        <v>5804</v>
      </c>
      <c r="AP67" s="368"/>
      <c r="AQ67" s="368">
        <f>AQ68</f>
        <v>5804</v>
      </c>
      <c r="AR67" s="368">
        <f>AR68</f>
        <v>0</v>
      </c>
      <c r="AS67" s="368"/>
      <c r="AT67" s="368"/>
      <c r="AU67" s="368">
        <f>AU68</f>
        <v>580</v>
      </c>
      <c r="AV67" s="368">
        <f>AV68</f>
        <v>174</v>
      </c>
      <c r="AW67" s="368">
        <f>AW68</f>
        <v>406</v>
      </c>
      <c r="AX67" s="368">
        <f>AX68</f>
        <v>0</v>
      </c>
      <c r="AY67" s="368"/>
      <c r="AZ67" s="368"/>
      <c r="BA67" s="368"/>
      <c r="BB67" s="368"/>
      <c r="BC67" s="368"/>
      <c r="BD67" s="368"/>
      <c r="BE67" s="368"/>
      <c r="BF67" s="369"/>
    </row>
    <row r="68" spans="1:61" s="359" customFormat="1" ht="16.5" x14ac:dyDescent="0.25">
      <c r="A68" s="381">
        <v>1</v>
      </c>
      <c r="B68" s="490" t="s">
        <v>918</v>
      </c>
      <c r="C68" s="385"/>
      <c r="D68" s="378"/>
      <c r="E68" s="378"/>
      <c r="F68" s="378"/>
      <c r="G68" s="378"/>
      <c r="H68" s="378"/>
      <c r="I68" s="378"/>
      <c r="J68" s="378"/>
      <c r="K68" s="378"/>
      <c r="L68" s="378"/>
      <c r="M68" s="378"/>
      <c r="N68" s="378"/>
      <c r="O68" s="378"/>
      <c r="P68" s="378"/>
      <c r="Q68" s="378"/>
      <c r="R68" s="378"/>
      <c r="S68" s="378"/>
      <c r="T68" s="378"/>
      <c r="U68" s="378"/>
      <c r="V68" s="378"/>
      <c r="W68" s="378"/>
      <c r="X68" s="378"/>
      <c r="Y68" s="378"/>
      <c r="Z68" s="386"/>
      <c r="AA68" s="386"/>
      <c r="AB68" s="386"/>
      <c r="AC68" s="386"/>
      <c r="AD68" s="386"/>
      <c r="AE68" s="386"/>
      <c r="AF68" s="386"/>
      <c r="AG68" s="386"/>
      <c r="AH68" s="386"/>
      <c r="AI68" s="386"/>
      <c r="AJ68" s="386"/>
      <c r="AK68" s="386"/>
      <c r="AL68" s="386"/>
      <c r="AM68" s="386"/>
      <c r="AN68" s="368">
        <f>AO68+AU68+AR68</f>
        <v>6384</v>
      </c>
      <c r="AO68" s="368">
        <f>AQ68</f>
        <v>5804</v>
      </c>
      <c r="AP68" s="368"/>
      <c r="AQ68" s="378">
        <v>5804</v>
      </c>
      <c r="AR68" s="378"/>
      <c r="AS68" s="378"/>
      <c r="AT68" s="378"/>
      <c r="AU68" s="378">
        <f>AV68+AW68</f>
        <v>580</v>
      </c>
      <c r="AV68" s="378">
        <f>580*30%</f>
        <v>174</v>
      </c>
      <c r="AW68" s="378">
        <f>580-AV68</f>
        <v>406</v>
      </c>
      <c r="AX68" s="378"/>
      <c r="AY68" s="368"/>
      <c r="AZ68" s="368"/>
      <c r="BA68" s="368"/>
      <c r="BB68" s="368"/>
      <c r="BC68" s="368"/>
      <c r="BD68" s="368"/>
      <c r="BE68" s="368"/>
      <c r="BF68" s="369"/>
    </row>
    <row r="69" spans="1:61" s="390" customFormat="1" ht="33" x14ac:dyDescent="0.25">
      <c r="A69" s="366" t="s">
        <v>5</v>
      </c>
      <c r="B69" s="372" t="s">
        <v>919</v>
      </c>
      <c r="C69" s="394"/>
      <c r="D69" s="368"/>
      <c r="E69" s="368"/>
      <c r="F69" s="368"/>
      <c r="G69" s="368"/>
      <c r="H69" s="368"/>
      <c r="I69" s="368"/>
      <c r="J69" s="368"/>
      <c r="K69" s="368"/>
      <c r="L69" s="368"/>
      <c r="M69" s="368"/>
      <c r="N69" s="368"/>
      <c r="O69" s="368"/>
      <c r="P69" s="368"/>
      <c r="Q69" s="368"/>
      <c r="R69" s="368"/>
      <c r="S69" s="368"/>
      <c r="T69" s="368"/>
      <c r="U69" s="368"/>
      <c r="V69" s="368"/>
      <c r="W69" s="368"/>
      <c r="X69" s="368"/>
      <c r="Y69" s="368"/>
      <c r="Z69" s="388"/>
      <c r="AA69" s="388"/>
      <c r="AB69" s="388"/>
      <c r="AC69" s="388"/>
      <c r="AD69" s="388"/>
      <c r="AE69" s="388"/>
      <c r="AF69" s="388"/>
      <c r="AG69" s="388"/>
      <c r="AH69" s="388"/>
      <c r="AI69" s="388"/>
      <c r="AJ69" s="388"/>
      <c r="AK69" s="388"/>
      <c r="AL69" s="388"/>
      <c r="AM69" s="388"/>
      <c r="AN69" s="368">
        <f>AQ69+AU69+AR69</f>
        <v>2762</v>
      </c>
      <c r="AO69" s="368">
        <f>AP69+AQ69</f>
        <v>2511</v>
      </c>
      <c r="AP69" s="368"/>
      <c r="AQ69" s="368">
        <v>2511</v>
      </c>
      <c r="AR69" s="368"/>
      <c r="AS69" s="368"/>
      <c r="AT69" s="368"/>
      <c r="AU69" s="368">
        <f>AV69+AW69</f>
        <v>251</v>
      </c>
      <c r="AV69" s="368">
        <v>75</v>
      </c>
      <c r="AW69" s="368">
        <v>176</v>
      </c>
      <c r="AX69" s="368"/>
      <c r="AY69" s="368"/>
      <c r="AZ69" s="368"/>
      <c r="BA69" s="368"/>
      <c r="BB69" s="368"/>
      <c r="BC69" s="368"/>
      <c r="BD69" s="368"/>
      <c r="BE69" s="368"/>
      <c r="BF69" s="482"/>
      <c r="BH69" s="503">
        <f>AO66+AR66+AU66</f>
        <v>25527.06818181818</v>
      </c>
    </row>
    <row r="70" spans="1:61" s="359" customFormat="1" ht="16.5" x14ac:dyDescent="0.25">
      <c r="A70" s="381">
        <v>1</v>
      </c>
      <c r="B70" s="344" t="s">
        <v>775</v>
      </c>
      <c r="C70" s="385"/>
      <c r="D70" s="378"/>
      <c r="E70" s="378"/>
      <c r="F70" s="378"/>
      <c r="G70" s="378"/>
      <c r="H70" s="378"/>
      <c r="I70" s="378"/>
      <c r="J70" s="378"/>
      <c r="K70" s="378"/>
      <c r="L70" s="378"/>
      <c r="M70" s="378"/>
      <c r="N70" s="378"/>
      <c r="O70" s="378"/>
      <c r="P70" s="378"/>
      <c r="Q70" s="378"/>
      <c r="R70" s="378"/>
      <c r="S70" s="378"/>
      <c r="T70" s="378"/>
      <c r="U70" s="378"/>
      <c r="V70" s="378"/>
      <c r="W70" s="378"/>
      <c r="X70" s="378"/>
      <c r="Y70" s="378"/>
      <c r="Z70" s="386"/>
      <c r="AA70" s="386"/>
      <c r="AB70" s="386"/>
      <c r="AC70" s="386"/>
      <c r="AD70" s="386"/>
      <c r="AE70" s="386"/>
      <c r="AF70" s="386"/>
      <c r="AG70" s="386"/>
      <c r="AH70" s="386"/>
      <c r="AI70" s="386"/>
      <c r="AJ70" s="386"/>
      <c r="AK70" s="386"/>
      <c r="AL70" s="386"/>
      <c r="AM70" s="386"/>
      <c r="AN70" s="368"/>
      <c r="AO70" s="368"/>
      <c r="AP70" s="368"/>
      <c r="AQ70" s="368"/>
      <c r="AR70" s="368"/>
      <c r="AS70" s="368"/>
      <c r="AT70" s="368"/>
      <c r="AU70" s="368"/>
      <c r="AV70" s="368"/>
      <c r="AW70" s="368"/>
      <c r="AX70" s="368"/>
      <c r="AY70" s="368"/>
      <c r="AZ70" s="368"/>
      <c r="BA70" s="368"/>
      <c r="BB70" s="368"/>
      <c r="BC70" s="368"/>
      <c r="BD70" s="368"/>
      <c r="BE70" s="368"/>
      <c r="BF70" s="369"/>
    </row>
    <row r="71" spans="1:61" s="359" customFormat="1" ht="16.5" x14ac:dyDescent="0.2">
      <c r="A71" s="381">
        <v>2</v>
      </c>
      <c r="B71" s="349" t="s">
        <v>776</v>
      </c>
      <c r="C71" s="385"/>
      <c r="D71" s="378"/>
      <c r="E71" s="378"/>
      <c r="F71" s="378"/>
      <c r="G71" s="378"/>
      <c r="H71" s="378"/>
      <c r="I71" s="378"/>
      <c r="J71" s="378"/>
      <c r="K71" s="378"/>
      <c r="L71" s="378"/>
      <c r="M71" s="378"/>
      <c r="N71" s="378"/>
      <c r="O71" s="378"/>
      <c r="P71" s="378"/>
      <c r="Q71" s="378"/>
      <c r="R71" s="378"/>
      <c r="S71" s="378"/>
      <c r="T71" s="378"/>
      <c r="U71" s="378"/>
      <c r="V71" s="378"/>
      <c r="W71" s="378"/>
      <c r="X71" s="378"/>
      <c r="Y71" s="378"/>
      <c r="Z71" s="386"/>
      <c r="AA71" s="386"/>
      <c r="AB71" s="386"/>
      <c r="AC71" s="386"/>
      <c r="AD71" s="386"/>
      <c r="AE71" s="386"/>
      <c r="AF71" s="386"/>
      <c r="AG71" s="386"/>
      <c r="AH71" s="386"/>
      <c r="AI71" s="386"/>
      <c r="AJ71" s="386"/>
      <c r="AK71" s="386"/>
      <c r="AL71" s="386"/>
      <c r="AM71" s="386"/>
      <c r="AN71" s="368"/>
      <c r="AO71" s="368"/>
      <c r="AP71" s="368"/>
      <c r="AQ71" s="368"/>
      <c r="AR71" s="368"/>
      <c r="AS71" s="368"/>
      <c r="AT71" s="368"/>
      <c r="AU71" s="368"/>
      <c r="AV71" s="368"/>
      <c r="AW71" s="368"/>
      <c r="AX71" s="368"/>
      <c r="AY71" s="368"/>
      <c r="AZ71" s="368"/>
      <c r="BA71" s="368"/>
      <c r="BB71" s="368"/>
      <c r="BC71" s="368"/>
      <c r="BD71" s="368"/>
      <c r="BE71" s="368"/>
      <c r="BF71" s="369"/>
    </row>
    <row r="72" spans="1:61" s="359" customFormat="1" ht="16.5" x14ac:dyDescent="0.2">
      <c r="A72" s="381">
        <v>3</v>
      </c>
      <c r="B72" s="349" t="s">
        <v>777</v>
      </c>
      <c r="C72" s="385"/>
      <c r="D72" s="378"/>
      <c r="E72" s="378"/>
      <c r="F72" s="378"/>
      <c r="G72" s="378"/>
      <c r="H72" s="378"/>
      <c r="I72" s="378"/>
      <c r="J72" s="378"/>
      <c r="K72" s="378"/>
      <c r="L72" s="378"/>
      <c r="M72" s="378"/>
      <c r="N72" s="378"/>
      <c r="O72" s="378"/>
      <c r="P72" s="378"/>
      <c r="Q72" s="378"/>
      <c r="R72" s="378"/>
      <c r="S72" s="378"/>
      <c r="T72" s="378"/>
      <c r="U72" s="378"/>
      <c r="V72" s="378"/>
      <c r="W72" s="378"/>
      <c r="X72" s="378"/>
      <c r="Y72" s="378"/>
      <c r="Z72" s="386"/>
      <c r="AA72" s="386"/>
      <c r="AB72" s="386"/>
      <c r="AC72" s="386"/>
      <c r="AD72" s="386"/>
      <c r="AE72" s="386"/>
      <c r="AF72" s="386"/>
      <c r="AG72" s="386"/>
      <c r="AH72" s="386"/>
      <c r="AI72" s="386"/>
      <c r="AJ72" s="386"/>
      <c r="AK72" s="386"/>
      <c r="AL72" s="386"/>
      <c r="AM72" s="386"/>
      <c r="AN72" s="368"/>
      <c r="AO72" s="368"/>
      <c r="AP72" s="368"/>
      <c r="AQ72" s="368"/>
      <c r="AR72" s="368"/>
      <c r="AS72" s="368"/>
      <c r="AT72" s="368"/>
      <c r="AU72" s="368"/>
      <c r="AV72" s="368"/>
      <c r="AW72" s="368"/>
      <c r="AX72" s="368"/>
      <c r="AY72" s="368"/>
      <c r="AZ72" s="368"/>
      <c r="BA72" s="368"/>
      <c r="BB72" s="368"/>
      <c r="BC72" s="368"/>
      <c r="BD72" s="368"/>
      <c r="BE72" s="368"/>
      <c r="BF72" s="369"/>
    </row>
    <row r="73" spans="1:61" s="359" customFormat="1" ht="16.5" x14ac:dyDescent="0.2">
      <c r="A73" s="381">
        <v>4</v>
      </c>
      <c r="B73" s="349" t="s">
        <v>778</v>
      </c>
      <c r="C73" s="385"/>
      <c r="D73" s="378"/>
      <c r="E73" s="378"/>
      <c r="F73" s="378"/>
      <c r="G73" s="378"/>
      <c r="H73" s="378"/>
      <c r="I73" s="378"/>
      <c r="J73" s="378"/>
      <c r="K73" s="378"/>
      <c r="L73" s="378"/>
      <c r="M73" s="378"/>
      <c r="N73" s="378"/>
      <c r="O73" s="378"/>
      <c r="P73" s="378"/>
      <c r="Q73" s="378"/>
      <c r="R73" s="378"/>
      <c r="S73" s="378"/>
      <c r="T73" s="378"/>
      <c r="U73" s="378"/>
      <c r="V73" s="378"/>
      <c r="W73" s="378"/>
      <c r="X73" s="378"/>
      <c r="Y73" s="378"/>
      <c r="Z73" s="386"/>
      <c r="AA73" s="386"/>
      <c r="AB73" s="386"/>
      <c r="AC73" s="386"/>
      <c r="AD73" s="386"/>
      <c r="AE73" s="386"/>
      <c r="AF73" s="386"/>
      <c r="AG73" s="386"/>
      <c r="AH73" s="386"/>
      <c r="AI73" s="386"/>
      <c r="AJ73" s="386"/>
      <c r="AK73" s="386"/>
      <c r="AL73" s="386"/>
      <c r="AM73" s="386"/>
      <c r="AN73" s="368"/>
      <c r="AO73" s="368"/>
      <c r="AP73" s="368"/>
      <c r="AQ73" s="368"/>
      <c r="AR73" s="368"/>
      <c r="AS73" s="368"/>
      <c r="AT73" s="368"/>
      <c r="AU73" s="368"/>
      <c r="AV73" s="368"/>
      <c r="AW73" s="368"/>
      <c r="AX73" s="368"/>
      <c r="AY73" s="368"/>
      <c r="AZ73" s="368"/>
      <c r="BA73" s="368"/>
      <c r="BB73" s="368"/>
      <c r="BC73" s="368"/>
      <c r="BD73" s="368"/>
      <c r="BE73" s="368"/>
      <c r="BF73" s="369"/>
    </row>
    <row r="74" spans="1:61" s="359" customFormat="1" ht="16.5" x14ac:dyDescent="0.2">
      <c r="A74" s="381">
        <v>5</v>
      </c>
      <c r="B74" s="349" t="s">
        <v>779</v>
      </c>
      <c r="C74" s="385"/>
      <c r="D74" s="378"/>
      <c r="E74" s="378"/>
      <c r="F74" s="378"/>
      <c r="G74" s="378"/>
      <c r="H74" s="378"/>
      <c r="I74" s="378"/>
      <c r="J74" s="378"/>
      <c r="K74" s="378"/>
      <c r="L74" s="378"/>
      <c r="M74" s="378"/>
      <c r="N74" s="378"/>
      <c r="O74" s="378"/>
      <c r="P74" s="378"/>
      <c r="Q74" s="378"/>
      <c r="R74" s="378"/>
      <c r="S74" s="378"/>
      <c r="T74" s="378"/>
      <c r="U74" s="378"/>
      <c r="V74" s="378"/>
      <c r="W74" s="378"/>
      <c r="X74" s="378"/>
      <c r="Y74" s="378"/>
      <c r="Z74" s="386"/>
      <c r="AA74" s="386"/>
      <c r="AB74" s="386"/>
      <c r="AC74" s="386"/>
      <c r="AD74" s="386"/>
      <c r="AE74" s="386"/>
      <c r="AF74" s="386"/>
      <c r="AG74" s="386"/>
      <c r="AH74" s="386"/>
      <c r="AI74" s="386"/>
      <c r="AJ74" s="386"/>
      <c r="AK74" s="386"/>
      <c r="AL74" s="386"/>
      <c r="AM74" s="386"/>
      <c r="AN74" s="368"/>
      <c r="AO74" s="368"/>
      <c r="AP74" s="368"/>
      <c r="AQ74" s="368"/>
      <c r="AR74" s="368"/>
      <c r="AS74" s="368"/>
      <c r="AT74" s="368"/>
      <c r="AU74" s="368"/>
      <c r="AV74" s="368"/>
      <c r="AW74" s="368"/>
      <c r="AX74" s="368"/>
      <c r="AY74" s="368"/>
      <c r="AZ74" s="368"/>
      <c r="BA74" s="368"/>
      <c r="BB74" s="368"/>
      <c r="BC74" s="368"/>
      <c r="BD74" s="368"/>
      <c r="BE74" s="368"/>
      <c r="BF74" s="369"/>
    </row>
    <row r="75" spans="1:61" s="359" customFormat="1" ht="16.5" x14ac:dyDescent="0.2">
      <c r="A75" s="381">
        <v>6</v>
      </c>
      <c r="B75" s="351" t="s">
        <v>780</v>
      </c>
      <c r="C75" s="385"/>
      <c r="D75" s="378"/>
      <c r="E75" s="378"/>
      <c r="F75" s="378"/>
      <c r="G75" s="378"/>
      <c r="H75" s="378"/>
      <c r="I75" s="378"/>
      <c r="J75" s="378"/>
      <c r="K75" s="378"/>
      <c r="L75" s="378"/>
      <c r="M75" s="378"/>
      <c r="N75" s="378"/>
      <c r="O75" s="378"/>
      <c r="P75" s="378"/>
      <c r="Q75" s="378"/>
      <c r="R75" s="378"/>
      <c r="S75" s="378"/>
      <c r="T75" s="378"/>
      <c r="U75" s="378"/>
      <c r="V75" s="378"/>
      <c r="W75" s="378"/>
      <c r="X75" s="378"/>
      <c r="Y75" s="378"/>
      <c r="Z75" s="386"/>
      <c r="AA75" s="386"/>
      <c r="AB75" s="386"/>
      <c r="AC75" s="386"/>
      <c r="AD75" s="386"/>
      <c r="AE75" s="386"/>
      <c r="AF75" s="386"/>
      <c r="AG75" s="386"/>
      <c r="AH75" s="386"/>
      <c r="AI75" s="386"/>
      <c r="AJ75" s="386"/>
      <c r="AK75" s="386"/>
      <c r="AL75" s="386"/>
      <c r="AM75" s="386"/>
      <c r="AN75" s="368"/>
      <c r="AO75" s="368"/>
      <c r="AP75" s="368"/>
      <c r="AQ75" s="368"/>
      <c r="AR75" s="368"/>
      <c r="AS75" s="368"/>
      <c r="AT75" s="368"/>
      <c r="AU75" s="368"/>
      <c r="AV75" s="368"/>
      <c r="AW75" s="368"/>
      <c r="AX75" s="368"/>
      <c r="AY75" s="368"/>
      <c r="AZ75" s="368"/>
      <c r="BA75" s="368"/>
      <c r="BB75" s="368"/>
      <c r="BC75" s="368"/>
      <c r="BD75" s="368"/>
      <c r="BE75" s="368"/>
      <c r="BF75" s="369"/>
    </row>
    <row r="76" spans="1:61" s="359" customFormat="1" ht="16.5" x14ac:dyDescent="0.2">
      <c r="A76" s="381">
        <v>7</v>
      </c>
      <c r="B76" s="351" t="s">
        <v>781</v>
      </c>
      <c r="C76" s="385"/>
      <c r="D76" s="378"/>
      <c r="E76" s="378"/>
      <c r="F76" s="378"/>
      <c r="G76" s="378"/>
      <c r="H76" s="378"/>
      <c r="I76" s="378"/>
      <c r="J76" s="378"/>
      <c r="K76" s="378"/>
      <c r="L76" s="378"/>
      <c r="M76" s="378"/>
      <c r="N76" s="378"/>
      <c r="O76" s="378"/>
      <c r="P76" s="378"/>
      <c r="Q76" s="378"/>
      <c r="R76" s="378"/>
      <c r="S76" s="378"/>
      <c r="T76" s="378"/>
      <c r="U76" s="378"/>
      <c r="V76" s="378"/>
      <c r="W76" s="378"/>
      <c r="X76" s="378"/>
      <c r="Y76" s="378"/>
      <c r="Z76" s="386"/>
      <c r="AA76" s="386"/>
      <c r="AB76" s="386"/>
      <c r="AC76" s="386"/>
      <c r="AD76" s="386"/>
      <c r="AE76" s="386"/>
      <c r="AF76" s="386"/>
      <c r="AG76" s="386"/>
      <c r="AH76" s="386"/>
      <c r="AI76" s="386"/>
      <c r="AJ76" s="386"/>
      <c r="AK76" s="386"/>
      <c r="AL76" s="386"/>
      <c r="AM76" s="386"/>
      <c r="AN76" s="368"/>
      <c r="AO76" s="368"/>
      <c r="AP76" s="368"/>
      <c r="AQ76" s="368"/>
      <c r="AR76" s="368"/>
      <c r="AS76" s="368"/>
      <c r="AT76" s="368"/>
      <c r="AU76" s="368"/>
      <c r="AV76" s="368"/>
      <c r="AW76" s="368"/>
      <c r="AX76" s="368"/>
      <c r="AY76" s="368"/>
      <c r="AZ76" s="368"/>
      <c r="BA76" s="368"/>
      <c r="BB76" s="368"/>
      <c r="BC76" s="368"/>
      <c r="BD76" s="368"/>
      <c r="BE76" s="368"/>
      <c r="BF76" s="369"/>
    </row>
    <row r="77" spans="1:61" s="359" customFormat="1" ht="16.5" x14ac:dyDescent="0.2">
      <c r="A77" s="381">
        <v>8</v>
      </c>
      <c r="B77" s="352" t="s">
        <v>782</v>
      </c>
      <c r="C77" s="385"/>
      <c r="D77" s="378"/>
      <c r="E77" s="378"/>
      <c r="F77" s="378"/>
      <c r="G77" s="378"/>
      <c r="H77" s="378"/>
      <c r="I77" s="378"/>
      <c r="J77" s="378"/>
      <c r="K77" s="378"/>
      <c r="L77" s="378"/>
      <c r="M77" s="378"/>
      <c r="N77" s="378"/>
      <c r="O77" s="378"/>
      <c r="P77" s="378"/>
      <c r="Q77" s="378"/>
      <c r="R77" s="378"/>
      <c r="S77" s="378"/>
      <c r="T77" s="378"/>
      <c r="U77" s="378"/>
      <c r="V77" s="378"/>
      <c r="W77" s="378"/>
      <c r="X77" s="378"/>
      <c r="Y77" s="378"/>
      <c r="Z77" s="386"/>
      <c r="AA77" s="386"/>
      <c r="AB77" s="386"/>
      <c r="AC77" s="386"/>
      <c r="AD77" s="386"/>
      <c r="AE77" s="386"/>
      <c r="AF77" s="386"/>
      <c r="AG77" s="386"/>
      <c r="AH77" s="386"/>
      <c r="AI77" s="386"/>
      <c r="AJ77" s="386"/>
      <c r="AK77" s="386"/>
      <c r="AL77" s="386"/>
      <c r="AM77" s="386"/>
      <c r="AN77" s="368"/>
      <c r="AO77" s="368"/>
      <c r="AP77" s="368"/>
      <c r="AQ77" s="368"/>
      <c r="AR77" s="368"/>
      <c r="AS77" s="368"/>
      <c r="AT77" s="368"/>
      <c r="AU77" s="368"/>
      <c r="AV77" s="368"/>
      <c r="AW77" s="368"/>
      <c r="AX77" s="368"/>
      <c r="AY77" s="368"/>
      <c r="AZ77" s="368"/>
      <c r="BA77" s="368"/>
      <c r="BB77" s="368"/>
      <c r="BC77" s="368"/>
      <c r="BD77" s="368"/>
      <c r="BE77" s="368"/>
      <c r="BF77" s="369"/>
    </row>
    <row r="78" spans="1:61" s="359" customFormat="1" ht="16.5" x14ac:dyDescent="0.2">
      <c r="A78" s="381">
        <v>9</v>
      </c>
      <c r="B78" s="352" t="s">
        <v>783</v>
      </c>
      <c r="C78" s="385"/>
      <c r="D78" s="378"/>
      <c r="E78" s="378"/>
      <c r="F78" s="378"/>
      <c r="G78" s="378"/>
      <c r="H78" s="378"/>
      <c r="I78" s="378"/>
      <c r="J78" s="378"/>
      <c r="K78" s="378"/>
      <c r="L78" s="378"/>
      <c r="M78" s="378"/>
      <c r="N78" s="378"/>
      <c r="O78" s="378"/>
      <c r="P78" s="378"/>
      <c r="Q78" s="378"/>
      <c r="R78" s="378"/>
      <c r="S78" s="378"/>
      <c r="T78" s="378"/>
      <c r="U78" s="378"/>
      <c r="V78" s="378"/>
      <c r="W78" s="378"/>
      <c r="X78" s="378"/>
      <c r="Y78" s="378"/>
      <c r="Z78" s="386"/>
      <c r="AA78" s="386"/>
      <c r="AB78" s="386"/>
      <c r="AC78" s="386"/>
      <c r="AD78" s="386"/>
      <c r="AE78" s="386"/>
      <c r="AF78" s="386"/>
      <c r="AG78" s="386"/>
      <c r="AH78" s="386"/>
      <c r="AI78" s="386"/>
      <c r="AJ78" s="386"/>
      <c r="AK78" s="386"/>
      <c r="AL78" s="386"/>
      <c r="AM78" s="386"/>
      <c r="AN78" s="368"/>
      <c r="AO78" s="368"/>
      <c r="AP78" s="368"/>
      <c r="AQ78" s="368"/>
      <c r="AR78" s="368"/>
      <c r="AS78" s="368"/>
      <c r="AT78" s="368"/>
      <c r="AU78" s="368"/>
      <c r="AV78" s="368"/>
      <c r="AW78" s="368"/>
      <c r="AX78" s="368"/>
      <c r="AY78" s="368"/>
      <c r="AZ78" s="368"/>
      <c r="BA78" s="368"/>
      <c r="BB78" s="368"/>
      <c r="BC78" s="368"/>
      <c r="BD78" s="368"/>
      <c r="BE78" s="368"/>
      <c r="BF78" s="369"/>
    </row>
    <row r="79" spans="1:61" s="359" customFormat="1" ht="16.5" x14ac:dyDescent="0.2">
      <c r="A79" s="381">
        <v>10</v>
      </c>
      <c r="B79" s="352" t="s">
        <v>784</v>
      </c>
      <c r="C79" s="385"/>
      <c r="D79" s="378"/>
      <c r="E79" s="378"/>
      <c r="F79" s="378"/>
      <c r="G79" s="378"/>
      <c r="H79" s="378"/>
      <c r="I79" s="378"/>
      <c r="J79" s="378"/>
      <c r="K79" s="378"/>
      <c r="L79" s="378"/>
      <c r="M79" s="378"/>
      <c r="N79" s="378"/>
      <c r="O79" s="378"/>
      <c r="P79" s="378"/>
      <c r="Q79" s="378"/>
      <c r="R79" s="378"/>
      <c r="S79" s="378"/>
      <c r="T79" s="378"/>
      <c r="U79" s="378"/>
      <c r="V79" s="378"/>
      <c r="W79" s="378"/>
      <c r="X79" s="378"/>
      <c r="Y79" s="378"/>
      <c r="Z79" s="386"/>
      <c r="AA79" s="386"/>
      <c r="AB79" s="386"/>
      <c r="AC79" s="386"/>
      <c r="AD79" s="386"/>
      <c r="AE79" s="386"/>
      <c r="AF79" s="386"/>
      <c r="AG79" s="386"/>
      <c r="AH79" s="386"/>
      <c r="AI79" s="386"/>
      <c r="AJ79" s="386"/>
      <c r="AK79" s="386"/>
      <c r="AL79" s="386"/>
      <c r="AM79" s="386"/>
      <c r="AN79" s="368"/>
      <c r="AO79" s="368"/>
      <c r="AP79" s="368"/>
      <c r="AQ79" s="368"/>
      <c r="AR79" s="368"/>
      <c r="AS79" s="368"/>
      <c r="AT79" s="368"/>
      <c r="AU79" s="368"/>
      <c r="AV79" s="368"/>
      <c r="AW79" s="368"/>
      <c r="AX79" s="368"/>
      <c r="AY79" s="368"/>
      <c r="AZ79" s="368"/>
      <c r="BA79" s="368"/>
      <c r="BB79" s="368"/>
      <c r="BC79" s="368"/>
      <c r="BD79" s="368"/>
      <c r="BE79" s="368"/>
      <c r="BF79" s="369"/>
    </row>
    <row r="80" spans="1:61" s="359" customFormat="1" ht="16.5" x14ac:dyDescent="0.2">
      <c r="A80" s="381">
        <v>11</v>
      </c>
      <c r="B80" s="352" t="s">
        <v>785</v>
      </c>
      <c r="C80" s="385"/>
      <c r="D80" s="378"/>
      <c r="E80" s="378"/>
      <c r="F80" s="378"/>
      <c r="G80" s="378"/>
      <c r="H80" s="378"/>
      <c r="I80" s="378"/>
      <c r="J80" s="378"/>
      <c r="K80" s="378"/>
      <c r="L80" s="378"/>
      <c r="M80" s="378"/>
      <c r="N80" s="378"/>
      <c r="O80" s="378"/>
      <c r="P80" s="378"/>
      <c r="Q80" s="378"/>
      <c r="R80" s="378"/>
      <c r="S80" s="378"/>
      <c r="T80" s="378"/>
      <c r="U80" s="378"/>
      <c r="V80" s="378"/>
      <c r="W80" s="378"/>
      <c r="X80" s="378"/>
      <c r="Y80" s="378"/>
      <c r="Z80" s="386"/>
      <c r="AA80" s="386"/>
      <c r="AB80" s="386"/>
      <c r="AC80" s="386"/>
      <c r="AD80" s="386"/>
      <c r="AE80" s="386"/>
      <c r="AF80" s="386"/>
      <c r="AG80" s="386"/>
      <c r="AH80" s="386"/>
      <c r="AI80" s="386"/>
      <c r="AJ80" s="386"/>
      <c r="AK80" s="386"/>
      <c r="AL80" s="386"/>
      <c r="AM80" s="386"/>
      <c r="AN80" s="368"/>
      <c r="AO80" s="368"/>
      <c r="AP80" s="368"/>
      <c r="AQ80" s="368"/>
      <c r="AR80" s="368"/>
      <c r="AS80" s="368"/>
      <c r="AT80" s="368"/>
      <c r="AU80" s="368"/>
      <c r="AV80" s="368"/>
      <c r="AW80" s="368"/>
      <c r="AX80" s="368"/>
      <c r="AY80" s="368"/>
      <c r="AZ80" s="368"/>
      <c r="BA80" s="368"/>
      <c r="BB80" s="368"/>
      <c r="BC80" s="368"/>
      <c r="BD80" s="368"/>
      <c r="BE80" s="368"/>
      <c r="BF80" s="369"/>
    </row>
    <row r="81" spans="1:58" s="359" customFormat="1" ht="16.5" x14ac:dyDescent="0.2">
      <c r="A81" s="381">
        <v>12</v>
      </c>
      <c r="B81" s="352" t="s">
        <v>786</v>
      </c>
      <c r="C81" s="385"/>
      <c r="D81" s="378"/>
      <c r="E81" s="378"/>
      <c r="F81" s="378"/>
      <c r="G81" s="378"/>
      <c r="H81" s="378"/>
      <c r="I81" s="378"/>
      <c r="J81" s="378"/>
      <c r="K81" s="378"/>
      <c r="L81" s="378"/>
      <c r="M81" s="378"/>
      <c r="N81" s="378"/>
      <c r="O81" s="378"/>
      <c r="P81" s="378"/>
      <c r="Q81" s="378"/>
      <c r="R81" s="378"/>
      <c r="S81" s="378"/>
      <c r="T81" s="378"/>
      <c r="U81" s="378"/>
      <c r="V81" s="378"/>
      <c r="W81" s="378"/>
      <c r="X81" s="378"/>
      <c r="Y81" s="378"/>
      <c r="Z81" s="386"/>
      <c r="AA81" s="386"/>
      <c r="AB81" s="386"/>
      <c r="AC81" s="386"/>
      <c r="AD81" s="386"/>
      <c r="AE81" s="386"/>
      <c r="AF81" s="386"/>
      <c r="AG81" s="386"/>
      <c r="AH81" s="386"/>
      <c r="AI81" s="386"/>
      <c r="AJ81" s="386"/>
      <c r="AK81" s="386"/>
      <c r="AL81" s="386"/>
      <c r="AM81" s="386"/>
      <c r="AN81" s="368"/>
      <c r="AO81" s="368"/>
      <c r="AP81" s="368"/>
      <c r="AQ81" s="368"/>
      <c r="AR81" s="368"/>
      <c r="AS81" s="368"/>
      <c r="AT81" s="368"/>
      <c r="AU81" s="368"/>
      <c r="AV81" s="368"/>
      <c r="AW81" s="368"/>
      <c r="AX81" s="368"/>
      <c r="AY81" s="368"/>
      <c r="AZ81" s="368"/>
      <c r="BA81" s="368"/>
      <c r="BB81" s="368"/>
      <c r="BC81" s="368"/>
      <c r="BD81" s="368"/>
      <c r="BE81" s="368"/>
      <c r="BF81" s="369"/>
    </row>
    <row r="82" spans="1:58" s="359" customFormat="1" ht="33" x14ac:dyDescent="0.25">
      <c r="A82" s="366" t="s">
        <v>658</v>
      </c>
      <c r="B82" s="387" t="s">
        <v>850</v>
      </c>
      <c r="C82" s="385"/>
      <c r="D82" s="378"/>
      <c r="E82" s="378"/>
      <c r="F82" s="378"/>
      <c r="G82" s="378"/>
      <c r="H82" s="378"/>
      <c r="I82" s="378"/>
      <c r="J82" s="378"/>
      <c r="K82" s="378"/>
      <c r="L82" s="378"/>
      <c r="M82" s="378"/>
      <c r="N82" s="378"/>
      <c r="O82" s="378"/>
      <c r="P82" s="378"/>
      <c r="Q82" s="378"/>
      <c r="R82" s="378"/>
      <c r="S82" s="378"/>
      <c r="T82" s="378"/>
      <c r="U82" s="378"/>
      <c r="V82" s="378"/>
      <c r="W82" s="378"/>
      <c r="X82" s="378"/>
      <c r="Y82" s="378"/>
      <c r="Z82" s="386"/>
      <c r="AA82" s="386"/>
      <c r="AB82" s="386"/>
      <c r="AC82" s="386"/>
      <c r="AD82" s="386"/>
      <c r="AE82" s="386"/>
      <c r="AF82" s="386"/>
      <c r="AG82" s="386"/>
      <c r="AH82" s="386"/>
      <c r="AI82" s="386"/>
      <c r="AJ82" s="386"/>
      <c r="AK82" s="386"/>
      <c r="AL82" s="386"/>
      <c r="AM82" s="386"/>
      <c r="AN82" s="374">
        <f>AN83+AN87</f>
        <v>14771.06818181818</v>
      </c>
      <c r="AO82" s="374">
        <f t="shared" ref="AO82:BF82" si="21">AO83+AO87</f>
        <v>13733.06818181818</v>
      </c>
      <c r="AP82" s="374">
        <f>AP83+AP87</f>
        <v>6768.0681818181811</v>
      </c>
      <c r="AQ82" s="374">
        <f t="shared" si="21"/>
        <v>6965</v>
      </c>
      <c r="AR82" s="374">
        <f t="shared" si="21"/>
        <v>677</v>
      </c>
      <c r="AS82" s="374">
        <f t="shared" ref="AS82" si="22">AS83+AS87</f>
        <v>202</v>
      </c>
      <c r="AT82" s="374">
        <f t="shared" ref="AT82" si="23">AT83+AT87</f>
        <v>475</v>
      </c>
      <c r="AU82" s="374">
        <f t="shared" ref="AU82" si="24">AU83+AU87</f>
        <v>361</v>
      </c>
      <c r="AV82" s="374">
        <f t="shared" ref="AV82" si="25">AV83+AV87</f>
        <v>108</v>
      </c>
      <c r="AW82" s="374">
        <f t="shared" ref="AW82" si="26">AW83+AW87</f>
        <v>253</v>
      </c>
      <c r="AX82" s="374">
        <f t="shared" ref="AX82" si="27">AX83+AX87</f>
        <v>0</v>
      </c>
      <c r="AY82" s="374">
        <f t="shared" si="21"/>
        <v>2514.71</v>
      </c>
      <c r="AZ82" s="374">
        <f t="shared" si="21"/>
        <v>2286.1</v>
      </c>
      <c r="BA82" s="374">
        <f t="shared" si="21"/>
        <v>653</v>
      </c>
      <c r="BB82" s="374">
        <f t="shared" si="21"/>
        <v>1633.1</v>
      </c>
      <c r="BC82" s="374">
        <f t="shared" si="21"/>
        <v>228.61</v>
      </c>
      <c r="BD82" s="374">
        <f t="shared" si="21"/>
        <v>65.3</v>
      </c>
      <c r="BE82" s="374">
        <f t="shared" si="21"/>
        <v>163.31</v>
      </c>
      <c r="BF82" s="374">
        <f t="shared" si="21"/>
        <v>0</v>
      </c>
    </row>
    <row r="83" spans="1:58" s="359" customFormat="1" ht="33" x14ac:dyDescent="0.25">
      <c r="A83" s="366">
        <v>1</v>
      </c>
      <c r="B83" s="387" t="s">
        <v>884</v>
      </c>
      <c r="C83" s="385"/>
      <c r="D83" s="378"/>
      <c r="E83" s="378"/>
      <c r="F83" s="378"/>
      <c r="G83" s="378"/>
      <c r="H83" s="378"/>
      <c r="I83" s="378"/>
      <c r="J83" s="378"/>
      <c r="K83" s="378"/>
      <c r="L83" s="378"/>
      <c r="M83" s="378"/>
      <c r="N83" s="378"/>
      <c r="O83" s="378"/>
      <c r="P83" s="378"/>
      <c r="Q83" s="378"/>
      <c r="R83" s="378"/>
      <c r="S83" s="378"/>
      <c r="T83" s="378"/>
      <c r="U83" s="378"/>
      <c r="V83" s="378"/>
      <c r="W83" s="378"/>
      <c r="X83" s="378"/>
      <c r="Y83" s="378"/>
      <c r="Z83" s="386"/>
      <c r="AA83" s="386"/>
      <c r="AB83" s="386"/>
      <c r="AC83" s="386"/>
      <c r="AD83" s="386"/>
      <c r="AE83" s="386"/>
      <c r="AF83" s="386"/>
      <c r="AG83" s="386"/>
      <c r="AH83" s="386"/>
      <c r="AI83" s="386"/>
      <c r="AJ83" s="386"/>
      <c r="AK83" s="386"/>
      <c r="AL83" s="386"/>
      <c r="AM83" s="386"/>
      <c r="AN83" s="374">
        <f>AN84+AN86</f>
        <v>13842.06818181818</v>
      </c>
      <c r="AO83" s="374">
        <f t="shared" ref="AO83:AR83" si="28">AO84+AO86</f>
        <v>12888.06818181818</v>
      </c>
      <c r="AP83" s="374">
        <f t="shared" si="28"/>
        <v>6315.0681818181811</v>
      </c>
      <c r="AQ83" s="374">
        <f t="shared" si="28"/>
        <v>6573</v>
      </c>
      <c r="AR83" s="374">
        <f t="shared" si="28"/>
        <v>632</v>
      </c>
      <c r="AS83" s="374">
        <f t="shared" ref="AS83" si="29">AS84+AS86</f>
        <v>189</v>
      </c>
      <c r="AT83" s="374">
        <f t="shared" ref="AT83" si="30">AT84+AT86</f>
        <v>443</v>
      </c>
      <c r="AU83" s="374">
        <f t="shared" ref="AU83" si="31">AU84+AU86</f>
        <v>322</v>
      </c>
      <c r="AV83" s="374">
        <f t="shared" ref="AV83" si="32">AV84+AV86</f>
        <v>96</v>
      </c>
      <c r="AW83" s="374">
        <f t="shared" ref="AW83" si="33">AW84+AW86</f>
        <v>226</v>
      </c>
      <c r="AX83" s="374">
        <f t="shared" ref="AX83" si="34">AX84+AX86</f>
        <v>0</v>
      </c>
      <c r="AY83" s="374"/>
      <c r="AZ83" s="374"/>
      <c r="BA83" s="374"/>
      <c r="BB83" s="374"/>
      <c r="BC83" s="374"/>
      <c r="BD83" s="374"/>
      <c r="BE83" s="374"/>
      <c r="BF83" s="369"/>
    </row>
    <row r="84" spans="1:58" s="359" customFormat="1" ht="16.5" x14ac:dyDescent="0.25">
      <c r="A84" s="395" t="s">
        <v>33</v>
      </c>
      <c r="B84" s="396" t="s">
        <v>788</v>
      </c>
      <c r="C84" s="385"/>
      <c r="D84" s="378"/>
      <c r="E84" s="378"/>
      <c r="F84" s="378"/>
      <c r="G84" s="378"/>
      <c r="H84" s="378"/>
      <c r="I84" s="378"/>
      <c r="J84" s="378"/>
      <c r="K84" s="378"/>
      <c r="L84" s="378"/>
      <c r="M84" s="378"/>
      <c r="N84" s="378"/>
      <c r="O84" s="378"/>
      <c r="P84" s="378"/>
      <c r="Q84" s="378"/>
      <c r="R84" s="378"/>
      <c r="S84" s="378"/>
      <c r="T84" s="378"/>
      <c r="U84" s="378"/>
      <c r="V84" s="378"/>
      <c r="W84" s="378"/>
      <c r="X84" s="378"/>
      <c r="Y84" s="378"/>
      <c r="Z84" s="386"/>
      <c r="AA84" s="386"/>
      <c r="AB84" s="386"/>
      <c r="AC84" s="386"/>
      <c r="AD84" s="386"/>
      <c r="AE84" s="386"/>
      <c r="AF84" s="386"/>
      <c r="AG84" s="386"/>
      <c r="AH84" s="386"/>
      <c r="AI84" s="386"/>
      <c r="AJ84" s="386"/>
      <c r="AK84" s="386"/>
      <c r="AL84" s="386"/>
      <c r="AM84" s="386"/>
      <c r="AN84" s="375">
        <f>+AO84+AR84+AU84</f>
        <v>6947.0681818181811</v>
      </c>
      <c r="AO84" s="375">
        <f>+AP84+AQ84</f>
        <v>6315.0681818181811</v>
      </c>
      <c r="AP84" s="393">
        <v>6315.0681818181811</v>
      </c>
      <c r="AQ84" s="393"/>
      <c r="AR84" s="399">
        <f>AS84+AT84</f>
        <v>632</v>
      </c>
      <c r="AS84" s="399">
        <v>189</v>
      </c>
      <c r="AT84" s="393">
        <f>632-AS84</f>
        <v>443</v>
      </c>
      <c r="AU84" s="393"/>
      <c r="AV84" s="393"/>
      <c r="AW84" s="393"/>
      <c r="AX84" s="377"/>
      <c r="AY84" s="378">
        <f>+AZ84+BC84</f>
        <v>4046.6606255496918</v>
      </c>
      <c r="AZ84" s="377">
        <f>+BA84+BB84</f>
        <v>3678.7823868633559</v>
      </c>
      <c r="BA84" s="377">
        <v>2035.6306818181815</v>
      </c>
      <c r="BB84" s="378">
        <v>1643.1517050451746</v>
      </c>
      <c r="BC84" s="378">
        <f>+BD84+BE84</f>
        <v>367.87823868633564</v>
      </c>
      <c r="BD84" s="375">
        <v>203.56306818181815</v>
      </c>
      <c r="BE84" s="378">
        <v>164.31517050451748</v>
      </c>
      <c r="BF84" s="369"/>
    </row>
    <row r="85" spans="1:58" s="359" customFormat="1" ht="16.5" hidden="1" x14ac:dyDescent="0.25">
      <c r="A85" s="395"/>
      <c r="B85" s="398" t="s">
        <v>851</v>
      </c>
      <c r="C85" s="385"/>
      <c r="D85" s="378"/>
      <c r="E85" s="378"/>
      <c r="F85" s="378"/>
      <c r="G85" s="378"/>
      <c r="H85" s="378"/>
      <c r="I85" s="378"/>
      <c r="J85" s="378"/>
      <c r="K85" s="378"/>
      <c r="L85" s="378"/>
      <c r="M85" s="378"/>
      <c r="N85" s="378"/>
      <c r="O85" s="378"/>
      <c r="P85" s="378"/>
      <c r="Q85" s="378"/>
      <c r="R85" s="378"/>
      <c r="S85" s="378"/>
      <c r="T85" s="378"/>
      <c r="U85" s="378"/>
      <c r="V85" s="378"/>
      <c r="W85" s="378"/>
      <c r="X85" s="378"/>
      <c r="Y85" s="378"/>
      <c r="Z85" s="386"/>
      <c r="AA85" s="386"/>
      <c r="AB85" s="386"/>
      <c r="AC85" s="386"/>
      <c r="AD85" s="386"/>
      <c r="AE85" s="386"/>
      <c r="AF85" s="386"/>
      <c r="AG85" s="386"/>
      <c r="AH85" s="386"/>
      <c r="AI85" s="386"/>
      <c r="AJ85" s="386"/>
      <c r="AK85" s="386"/>
      <c r="AL85" s="386"/>
      <c r="AM85" s="386"/>
      <c r="AN85" s="375"/>
      <c r="AO85" s="375"/>
      <c r="AP85" s="399"/>
      <c r="AQ85" s="393"/>
      <c r="AR85" s="393"/>
      <c r="AS85" s="393"/>
      <c r="AT85" s="393"/>
      <c r="AU85" s="393"/>
      <c r="AV85" s="393"/>
      <c r="AW85" s="393"/>
      <c r="AX85" s="377"/>
      <c r="AY85" s="378"/>
      <c r="AZ85" s="378"/>
      <c r="BA85" s="377"/>
      <c r="BB85" s="378"/>
      <c r="BC85" s="378"/>
      <c r="BD85" s="375"/>
      <c r="BE85" s="378"/>
      <c r="BF85" s="369"/>
    </row>
    <row r="86" spans="1:58" s="359" customFormat="1" ht="16.5" x14ac:dyDescent="0.25">
      <c r="A86" s="395" t="s">
        <v>924</v>
      </c>
      <c r="B86" s="398" t="s">
        <v>922</v>
      </c>
      <c r="C86" s="385"/>
      <c r="D86" s="378"/>
      <c r="E86" s="378"/>
      <c r="F86" s="378"/>
      <c r="G86" s="378"/>
      <c r="H86" s="378"/>
      <c r="I86" s="378"/>
      <c r="J86" s="378"/>
      <c r="K86" s="378"/>
      <c r="L86" s="378"/>
      <c r="M86" s="378"/>
      <c r="N86" s="378"/>
      <c r="O86" s="378"/>
      <c r="P86" s="378"/>
      <c r="Q86" s="378"/>
      <c r="R86" s="378"/>
      <c r="S86" s="378"/>
      <c r="T86" s="378"/>
      <c r="U86" s="378"/>
      <c r="V86" s="378"/>
      <c r="W86" s="378"/>
      <c r="X86" s="378"/>
      <c r="Y86" s="378"/>
      <c r="Z86" s="386"/>
      <c r="AA86" s="386"/>
      <c r="AB86" s="386"/>
      <c r="AC86" s="386"/>
      <c r="AD86" s="386"/>
      <c r="AE86" s="386"/>
      <c r="AF86" s="386"/>
      <c r="AG86" s="386"/>
      <c r="AH86" s="386"/>
      <c r="AI86" s="386"/>
      <c r="AJ86" s="386"/>
      <c r="AK86" s="386"/>
      <c r="AL86" s="386"/>
      <c r="AM86" s="386"/>
      <c r="AN86" s="375">
        <f>AQ86+AU86+AR86</f>
        <v>6895</v>
      </c>
      <c r="AO86" s="375">
        <f>AP86+AQ86</f>
        <v>6573</v>
      </c>
      <c r="AP86" s="399"/>
      <c r="AQ86" s="393">
        <v>6573</v>
      </c>
      <c r="AR86" s="393"/>
      <c r="AS86" s="393"/>
      <c r="AT86" s="393"/>
      <c r="AU86" s="393">
        <f>AV86+AW86</f>
        <v>322</v>
      </c>
      <c r="AV86" s="393">
        <v>96</v>
      </c>
      <c r="AW86" s="393">
        <v>226</v>
      </c>
      <c r="AX86" s="377"/>
      <c r="AY86" s="378"/>
      <c r="AZ86" s="378"/>
      <c r="BA86" s="377"/>
      <c r="BB86" s="378"/>
      <c r="BC86" s="378"/>
      <c r="BD86" s="375"/>
      <c r="BE86" s="378"/>
      <c r="BF86" s="369"/>
    </row>
    <row r="87" spans="1:58" s="390" customFormat="1" ht="16.5" x14ac:dyDescent="0.25">
      <c r="A87" s="366">
        <v>2</v>
      </c>
      <c r="B87" s="387" t="s">
        <v>852</v>
      </c>
      <c r="C87" s="394"/>
      <c r="D87" s="368"/>
      <c r="E87" s="368"/>
      <c r="F87" s="368"/>
      <c r="G87" s="368"/>
      <c r="H87" s="368"/>
      <c r="I87" s="368"/>
      <c r="J87" s="368"/>
      <c r="K87" s="368"/>
      <c r="L87" s="368"/>
      <c r="M87" s="368"/>
      <c r="N87" s="368"/>
      <c r="O87" s="368"/>
      <c r="P87" s="368"/>
      <c r="Q87" s="368"/>
      <c r="R87" s="368"/>
      <c r="S87" s="368"/>
      <c r="T87" s="368"/>
      <c r="U87" s="368"/>
      <c r="V87" s="368"/>
      <c r="W87" s="368"/>
      <c r="X87" s="368"/>
      <c r="Y87" s="368"/>
      <c r="Z87" s="388"/>
      <c r="AA87" s="388"/>
      <c r="AB87" s="388"/>
      <c r="AC87" s="388"/>
      <c r="AD87" s="388"/>
      <c r="AE87" s="388"/>
      <c r="AF87" s="388"/>
      <c r="AG87" s="388"/>
      <c r="AH87" s="388"/>
      <c r="AI87" s="388"/>
      <c r="AJ87" s="388"/>
      <c r="AK87" s="388"/>
      <c r="AL87" s="388"/>
      <c r="AM87" s="388"/>
      <c r="AN87" s="374">
        <f>AN88</f>
        <v>929</v>
      </c>
      <c r="AO87" s="374">
        <f t="shared" ref="AO87:BF87" si="35">AO88</f>
        <v>845</v>
      </c>
      <c r="AP87" s="374">
        <f t="shared" si="35"/>
        <v>453</v>
      </c>
      <c r="AQ87" s="374">
        <f t="shared" si="35"/>
        <v>392</v>
      </c>
      <c r="AR87" s="374">
        <f t="shared" si="35"/>
        <v>45</v>
      </c>
      <c r="AS87" s="374">
        <f t="shared" si="35"/>
        <v>13</v>
      </c>
      <c r="AT87" s="374">
        <f t="shared" si="35"/>
        <v>32</v>
      </c>
      <c r="AU87" s="374">
        <f t="shared" si="35"/>
        <v>39</v>
      </c>
      <c r="AV87" s="374">
        <f t="shared" si="35"/>
        <v>12</v>
      </c>
      <c r="AW87" s="374">
        <f t="shared" si="35"/>
        <v>27</v>
      </c>
      <c r="AX87" s="374">
        <f t="shared" si="35"/>
        <v>0</v>
      </c>
      <c r="AY87" s="374">
        <f t="shared" si="35"/>
        <v>2514.71</v>
      </c>
      <c r="AZ87" s="374">
        <f t="shared" si="35"/>
        <v>2286.1</v>
      </c>
      <c r="BA87" s="374">
        <f t="shared" si="35"/>
        <v>653</v>
      </c>
      <c r="BB87" s="374">
        <f t="shared" si="35"/>
        <v>1633.1</v>
      </c>
      <c r="BC87" s="374">
        <f t="shared" si="35"/>
        <v>228.61</v>
      </c>
      <c r="BD87" s="374">
        <f t="shared" si="35"/>
        <v>65.3</v>
      </c>
      <c r="BE87" s="374">
        <f t="shared" si="35"/>
        <v>163.31</v>
      </c>
      <c r="BF87" s="374">
        <f t="shared" si="35"/>
        <v>0</v>
      </c>
    </row>
    <row r="88" spans="1:58" s="359" customFormat="1" ht="16.5" x14ac:dyDescent="0.25">
      <c r="A88" s="395" t="s">
        <v>925</v>
      </c>
      <c r="B88" s="396" t="s">
        <v>788</v>
      </c>
      <c r="C88" s="385"/>
      <c r="D88" s="378"/>
      <c r="E88" s="378"/>
      <c r="F88" s="378"/>
      <c r="G88" s="378"/>
      <c r="H88" s="378"/>
      <c r="I88" s="378"/>
      <c r="J88" s="378"/>
      <c r="K88" s="378"/>
      <c r="L88" s="378"/>
      <c r="M88" s="378"/>
      <c r="N88" s="378"/>
      <c r="O88" s="378"/>
      <c r="P88" s="378"/>
      <c r="Q88" s="378"/>
      <c r="R88" s="378"/>
      <c r="S88" s="378"/>
      <c r="T88" s="378"/>
      <c r="U88" s="378"/>
      <c r="V88" s="378"/>
      <c r="W88" s="378"/>
      <c r="X88" s="378"/>
      <c r="Y88" s="378"/>
      <c r="Z88" s="386"/>
      <c r="AA88" s="386"/>
      <c r="AB88" s="386"/>
      <c r="AC88" s="386"/>
      <c r="AD88" s="386"/>
      <c r="AE88" s="386"/>
      <c r="AF88" s="386"/>
      <c r="AG88" s="386"/>
      <c r="AH88" s="386"/>
      <c r="AI88" s="386"/>
      <c r="AJ88" s="386"/>
      <c r="AK88" s="386"/>
      <c r="AL88" s="386"/>
      <c r="AM88" s="386"/>
      <c r="AN88" s="375">
        <f>AO88+AR88+AU88</f>
        <v>929</v>
      </c>
      <c r="AO88" s="375">
        <f>AP88+AQ88</f>
        <v>845</v>
      </c>
      <c r="AP88" s="399">
        <v>453</v>
      </c>
      <c r="AQ88" s="393">
        <v>392</v>
      </c>
      <c r="AR88" s="393">
        <f>AS88+AT88</f>
        <v>45</v>
      </c>
      <c r="AS88" s="393">
        <v>13</v>
      </c>
      <c r="AT88" s="393">
        <f>45-13</f>
        <v>32</v>
      </c>
      <c r="AU88" s="393">
        <f>AV88+AW88</f>
        <v>39</v>
      </c>
      <c r="AV88" s="393">
        <v>12</v>
      </c>
      <c r="AW88" s="393">
        <v>27</v>
      </c>
      <c r="AX88" s="377"/>
      <c r="AY88" s="378">
        <v>2514.71</v>
      </c>
      <c r="AZ88" s="378">
        <v>2286.1</v>
      </c>
      <c r="BA88" s="377">
        <v>653</v>
      </c>
      <c r="BB88" s="378">
        <v>1633.1</v>
      </c>
      <c r="BC88" s="378">
        <v>228.61</v>
      </c>
      <c r="BD88" s="375">
        <v>65.3</v>
      </c>
      <c r="BE88" s="378">
        <v>163.31</v>
      </c>
      <c r="BF88" s="369"/>
    </row>
    <row r="89" spans="1:58" s="390" customFormat="1" ht="33" x14ac:dyDescent="0.25">
      <c r="A89" s="497" t="s">
        <v>4</v>
      </c>
      <c r="B89" s="373" t="s">
        <v>912</v>
      </c>
      <c r="C89" s="394"/>
      <c r="D89" s="368"/>
      <c r="E89" s="368"/>
      <c r="F89" s="368"/>
      <c r="G89" s="368"/>
      <c r="H89" s="368"/>
      <c r="I89" s="368"/>
      <c r="J89" s="368"/>
      <c r="K89" s="368"/>
      <c r="L89" s="368"/>
      <c r="M89" s="368"/>
      <c r="N89" s="368"/>
      <c r="O89" s="368"/>
      <c r="P89" s="368"/>
      <c r="Q89" s="368"/>
      <c r="R89" s="368"/>
      <c r="S89" s="368"/>
      <c r="T89" s="368"/>
      <c r="U89" s="368"/>
      <c r="V89" s="368"/>
      <c r="W89" s="368"/>
      <c r="X89" s="368"/>
      <c r="Y89" s="368"/>
      <c r="Z89" s="388"/>
      <c r="AA89" s="388"/>
      <c r="AB89" s="388"/>
      <c r="AC89" s="388"/>
      <c r="AD89" s="388"/>
      <c r="AE89" s="388"/>
      <c r="AF89" s="388"/>
      <c r="AG89" s="388"/>
      <c r="AH89" s="388"/>
      <c r="AI89" s="388"/>
      <c r="AJ89" s="388"/>
      <c r="AK89" s="388"/>
      <c r="AL89" s="388"/>
      <c r="AM89" s="388"/>
      <c r="AN89" s="498">
        <f>AN90</f>
        <v>1610</v>
      </c>
      <c r="AO89" s="498">
        <f>AO90</f>
        <v>1464</v>
      </c>
      <c r="AP89" s="498">
        <f t="shared" ref="AP89:AX89" si="36">AP90</f>
        <v>0</v>
      </c>
      <c r="AQ89" s="498">
        <f t="shared" si="36"/>
        <v>1464</v>
      </c>
      <c r="AR89" s="498">
        <f t="shared" si="36"/>
        <v>0</v>
      </c>
      <c r="AS89" s="498"/>
      <c r="AT89" s="498">
        <f t="shared" si="36"/>
        <v>0</v>
      </c>
      <c r="AU89" s="498">
        <f t="shared" si="36"/>
        <v>146</v>
      </c>
      <c r="AV89" s="498">
        <f t="shared" si="36"/>
        <v>44</v>
      </c>
      <c r="AW89" s="498">
        <f t="shared" si="36"/>
        <v>102</v>
      </c>
      <c r="AX89" s="498">
        <f t="shared" si="36"/>
        <v>0</v>
      </c>
      <c r="AY89" s="499"/>
      <c r="AZ89" s="499"/>
      <c r="BA89" s="499"/>
      <c r="BB89" s="499"/>
      <c r="BC89" s="499"/>
      <c r="BD89" s="499"/>
      <c r="BE89" s="500"/>
      <c r="BF89" s="487"/>
    </row>
    <row r="90" spans="1:58" x14ac:dyDescent="0.25">
      <c r="A90" s="491">
        <v>1</v>
      </c>
      <c r="B90" s="396" t="s">
        <v>788</v>
      </c>
      <c r="C90" s="492"/>
      <c r="D90" s="493"/>
      <c r="E90" s="493"/>
      <c r="F90" s="493"/>
      <c r="G90" s="493"/>
      <c r="H90" s="493"/>
      <c r="I90" s="493"/>
      <c r="J90" s="493"/>
      <c r="K90" s="493"/>
      <c r="L90" s="493"/>
      <c r="M90" s="493"/>
      <c r="N90" s="493"/>
      <c r="O90" s="493"/>
      <c r="P90" s="493"/>
      <c r="Q90" s="493"/>
      <c r="R90" s="493"/>
      <c r="S90" s="493"/>
      <c r="T90" s="493"/>
      <c r="U90" s="493"/>
      <c r="V90" s="493"/>
      <c r="W90" s="493"/>
      <c r="X90" s="493"/>
      <c r="Y90" s="493"/>
      <c r="Z90" s="494"/>
      <c r="AA90" s="494"/>
      <c r="AB90" s="494"/>
      <c r="AC90" s="494"/>
      <c r="AD90" s="494"/>
      <c r="AE90" s="494"/>
      <c r="AF90" s="494"/>
      <c r="AG90" s="494"/>
      <c r="AH90" s="494"/>
      <c r="AI90" s="494"/>
      <c r="AJ90" s="494"/>
      <c r="AK90" s="494"/>
      <c r="AL90" s="494"/>
      <c r="AM90" s="494"/>
      <c r="AN90" s="495">
        <f>AQ90+AU90+AR90</f>
        <v>1610</v>
      </c>
      <c r="AO90" s="496">
        <f>AP90+AQ90</f>
        <v>1464</v>
      </c>
      <c r="AP90" s="494"/>
      <c r="AQ90" s="496">
        <v>1464</v>
      </c>
      <c r="AR90" s="494"/>
      <c r="AS90" s="494"/>
      <c r="AT90" s="494"/>
      <c r="AU90" s="495">
        <f>AV90+AW90</f>
        <v>146</v>
      </c>
      <c r="AV90" s="496">
        <v>44</v>
      </c>
      <c r="AW90" s="496">
        <v>102</v>
      </c>
      <c r="AX90" s="494"/>
    </row>
    <row r="92" spans="1:58" x14ac:dyDescent="0.25">
      <c r="AR92" s="502"/>
      <c r="AS92" s="502"/>
    </row>
  </sheetData>
  <mergeCells count="54">
    <mergeCell ref="A1:BF1"/>
    <mergeCell ref="A2:BF2"/>
    <mergeCell ref="A3:BF3"/>
    <mergeCell ref="AJ4:BF4"/>
    <mergeCell ref="A5:A8"/>
    <mergeCell ref="B5:B8"/>
    <mergeCell ref="C5:C8"/>
    <mergeCell ref="D5:W5"/>
    <mergeCell ref="AN5:AX5"/>
    <mergeCell ref="AY5:BE5"/>
    <mergeCell ref="AZ6:BB6"/>
    <mergeCell ref="BC6:BE6"/>
    <mergeCell ref="X5:Z5"/>
    <mergeCell ref="AA5:AC5"/>
    <mergeCell ref="AD5:AF5"/>
    <mergeCell ref="AG5:AG8"/>
    <mergeCell ref="AB6:AC6"/>
    <mergeCell ref="K7:K8"/>
    <mergeCell ref="L7:U7"/>
    <mergeCell ref="W7:W8"/>
    <mergeCell ref="Y7:Y8"/>
    <mergeCell ref="AB7:AB8"/>
    <mergeCell ref="AC7:AC8"/>
    <mergeCell ref="D6:D8"/>
    <mergeCell ref="K6:W6"/>
    <mergeCell ref="X6:X8"/>
    <mergeCell ref="Y6:Z6"/>
    <mergeCell ref="AA6:AA8"/>
    <mergeCell ref="Z7:Z8"/>
    <mergeCell ref="AR6:AX6"/>
    <mergeCell ref="AY6:AY8"/>
    <mergeCell ref="AP7:AP8"/>
    <mergeCell ref="AQ7:AQ8"/>
    <mergeCell ref="AR7:AR8"/>
    <mergeCell ref="AV7:AX7"/>
    <mergeCell ref="AU7:AU8"/>
    <mergeCell ref="AS7:AT7"/>
    <mergeCell ref="AO7:AO8"/>
    <mergeCell ref="AD6:AD8"/>
    <mergeCell ref="AE6:AF6"/>
    <mergeCell ref="AN6:AN8"/>
    <mergeCell ref="AO6:AQ6"/>
    <mergeCell ref="AI5:AI8"/>
    <mergeCell ref="AJ5:AJ8"/>
    <mergeCell ref="AK5:AM8"/>
    <mergeCell ref="AE7:AE8"/>
    <mergeCell ref="AF7:AF8"/>
    <mergeCell ref="AH5:AH8"/>
    <mergeCell ref="BE7:BE8"/>
    <mergeCell ref="AZ7:AZ8"/>
    <mergeCell ref="BA7:BA8"/>
    <mergeCell ref="BB7:BB8"/>
    <mergeCell ref="BC7:BC8"/>
    <mergeCell ref="BD7:BD8"/>
  </mergeCells>
  <conditionalFormatting sqref="B84">
    <cfRule type="duplicateValues" dxfId="22" priority="58"/>
  </conditionalFormatting>
  <conditionalFormatting sqref="B88">
    <cfRule type="duplicateValues" dxfId="21" priority="20"/>
  </conditionalFormatting>
  <conditionalFormatting sqref="B68">
    <cfRule type="duplicateValues" dxfId="20" priority="19"/>
  </conditionalFormatting>
  <conditionalFormatting sqref="B78">
    <cfRule type="duplicateValues" dxfId="19" priority="8"/>
  </conditionalFormatting>
  <conditionalFormatting sqref="B78">
    <cfRule type="duplicateValues" dxfId="18" priority="9"/>
  </conditionalFormatting>
  <conditionalFormatting sqref="B79">
    <cfRule type="duplicateValues" dxfId="17" priority="6"/>
  </conditionalFormatting>
  <conditionalFormatting sqref="B79">
    <cfRule type="duplicateValues" dxfId="16" priority="7"/>
  </conditionalFormatting>
  <conditionalFormatting sqref="B80">
    <cfRule type="duplicateValues" dxfId="15" priority="4"/>
  </conditionalFormatting>
  <conditionalFormatting sqref="B80">
    <cfRule type="duplicateValues" dxfId="14" priority="5"/>
  </conditionalFormatting>
  <conditionalFormatting sqref="B81">
    <cfRule type="duplicateValues" dxfId="13" priority="2"/>
  </conditionalFormatting>
  <conditionalFormatting sqref="B81">
    <cfRule type="duplicateValues" dxfId="12" priority="3"/>
  </conditionalFormatting>
  <conditionalFormatting sqref="B70:B77">
    <cfRule type="duplicateValues" dxfId="11" priority="10"/>
  </conditionalFormatting>
  <conditionalFormatting sqref="B85:B86">
    <cfRule type="duplicateValues" dxfId="10" priority="61"/>
  </conditionalFormatting>
  <conditionalFormatting sqref="B90">
    <cfRule type="duplicateValues" dxfId="9" priority="1"/>
  </conditionalFormatting>
  <pageMargins left="0.24" right="0.16" top="0.33"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B344-6443-449B-BFC5-4C0F8EB1D598}">
  <dimension ref="A1:M25"/>
  <sheetViews>
    <sheetView workbookViewId="0">
      <selection activeCell="E11" sqref="E11"/>
    </sheetView>
  </sheetViews>
  <sheetFormatPr defaultColWidth="8.75" defaultRowHeight="15.75" x14ac:dyDescent="0.25"/>
  <cols>
    <col min="1" max="1" width="5.875" style="244" customWidth="1"/>
    <col min="2" max="2" width="17.75" customWidth="1"/>
    <col min="3" max="3" width="14.75" style="224" customWidth="1"/>
    <col min="4" max="4" width="9.125" style="224" customWidth="1"/>
    <col min="5" max="5" width="13.25" customWidth="1"/>
    <col min="6" max="6" width="10.5" customWidth="1"/>
    <col min="7" max="7" width="12.5" customWidth="1"/>
    <col min="8" max="8" width="12.25" bestFit="1" customWidth="1"/>
    <col min="9" max="10" width="13.875" customWidth="1"/>
    <col min="11" max="11" width="15.25" customWidth="1"/>
    <col min="12" max="12" width="18.25" customWidth="1"/>
    <col min="13" max="13" width="10" bestFit="1" customWidth="1"/>
  </cols>
  <sheetData>
    <row r="1" spans="1:13" ht="16.5" x14ac:dyDescent="0.25">
      <c r="A1" s="761" t="s">
        <v>708</v>
      </c>
      <c r="B1" s="761"/>
    </row>
    <row r="2" spans="1:13" ht="16.5" x14ac:dyDescent="0.25">
      <c r="A2" s="761" t="s">
        <v>709</v>
      </c>
      <c r="B2" s="761"/>
      <c r="C2" s="761"/>
      <c r="D2" s="761"/>
      <c r="E2" s="761"/>
      <c r="F2" s="761"/>
      <c r="G2" s="761"/>
      <c r="H2" s="761"/>
      <c r="I2" s="761"/>
      <c r="J2" s="761"/>
      <c r="K2" s="761"/>
      <c r="L2" s="761"/>
    </row>
    <row r="3" spans="1:13" ht="16.5" x14ac:dyDescent="0.25">
      <c r="A3" s="761" t="s">
        <v>710</v>
      </c>
      <c r="B3" s="761"/>
      <c r="C3" s="761"/>
      <c r="D3" s="761"/>
      <c r="E3" s="761"/>
      <c r="F3" s="761"/>
      <c r="G3" s="761"/>
      <c r="H3" s="761"/>
      <c r="I3" s="761"/>
      <c r="J3" s="761"/>
      <c r="K3" s="761"/>
      <c r="L3" s="761"/>
    </row>
    <row r="4" spans="1:13" ht="16.5" x14ac:dyDescent="0.25">
      <c r="A4" s="225"/>
      <c r="B4" s="225"/>
      <c r="C4" s="225"/>
      <c r="D4" s="225"/>
      <c r="E4" s="248"/>
      <c r="F4" s="248"/>
      <c r="G4" s="248"/>
      <c r="H4" s="248"/>
      <c r="I4" s="248"/>
      <c r="J4" s="248"/>
      <c r="K4" s="248"/>
      <c r="L4" s="248"/>
    </row>
    <row r="5" spans="1:13" s="226" customFormat="1" x14ac:dyDescent="0.25">
      <c r="A5" s="762" t="s">
        <v>687</v>
      </c>
      <c r="B5" s="762" t="s">
        <v>688</v>
      </c>
      <c r="C5" s="762" t="s">
        <v>689</v>
      </c>
      <c r="D5" s="762" t="s">
        <v>690</v>
      </c>
      <c r="E5" s="765" t="s">
        <v>711</v>
      </c>
      <c r="F5" s="766"/>
      <c r="G5" s="767"/>
      <c r="H5" s="768" t="s">
        <v>712</v>
      </c>
      <c r="I5" s="769"/>
      <c r="J5" s="769"/>
      <c r="K5" s="769"/>
      <c r="L5" s="770"/>
    </row>
    <row r="6" spans="1:13" s="226" customFormat="1" x14ac:dyDescent="0.25">
      <c r="A6" s="763"/>
      <c r="B6" s="763"/>
      <c r="C6" s="763"/>
      <c r="D6" s="763"/>
      <c r="E6" s="762" t="s">
        <v>693</v>
      </c>
      <c r="F6" s="762" t="s">
        <v>694</v>
      </c>
      <c r="G6" s="762" t="s">
        <v>695</v>
      </c>
      <c r="H6" s="762" t="s">
        <v>696</v>
      </c>
      <c r="I6" s="765" t="s">
        <v>697</v>
      </c>
      <c r="J6" s="766"/>
      <c r="K6" s="767"/>
      <c r="L6" s="762" t="s">
        <v>9</v>
      </c>
    </row>
    <row r="7" spans="1:13" s="226" customFormat="1" ht="31.5" x14ac:dyDescent="0.25">
      <c r="A7" s="764"/>
      <c r="B7" s="764"/>
      <c r="C7" s="764"/>
      <c r="D7" s="764"/>
      <c r="E7" s="764"/>
      <c r="F7" s="764"/>
      <c r="G7" s="764"/>
      <c r="H7" s="764"/>
      <c r="I7" s="227" t="s">
        <v>693</v>
      </c>
      <c r="J7" s="227" t="s">
        <v>694</v>
      </c>
      <c r="K7" s="227" t="s">
        <v>695</v>
      </c>
      <c r="L7" s="764"/>
    </row>
    <row r="8" spans="1:13" x14ac:dyDescent="0.25">
      <c r="A8" s="228">
        <v>1</v>
      </c>
      <c r="B8" s="229" t="s">
        <v>514</v>
      </c>
      <c r="C8" s="230" t="s">
        <v>698</v>
      </c>
      <c r="D8" s="231">
        <v>1</v>
      </c>
      <c r="E8" s="232">
        <f>D8*1020.73</f>
        <v>1020.73</v>
      </c>
      <c r="F8" s="233">
        <f>E8/2</f>
        <v>510.36500000000001</v>
      </c>
      <c r="G8" s="233">
        <f>E8/2</f>
        <v>510.36500000000001</v>
      </c>
      <c r="H8" s="232">
        <f>'[2]danh muc 2022'!I9</f>
        <v>13155</v>
      </c>
      <c r="I8" s="232"/>
      <c r="J8" s="232"/>
      <c r="K8" s="232"/>
      <c r="L8" s="232"/>
      <c r="M8" s="249"/>
    </row>
    <row r="9" spans="1:13" x14ac:dyDescent="0.25">
      <c r="A9" s="228">
        <v>2</v>
      </c>
      <c r="B9" s="235" t="s">
        <v>699</v>
      </c>
      <c r="C9" s="236" t="s">
        <v>698</v>
      </c>
      <c r="D9" s="231">
        <v>1</v>
      </c>
      <c r="E9" s="232">
        <f t="shared" ref="E9:E18" si="0">D9*1020.73</f>
        <v>1020.73</v>
      </c>
      <c r="F9" s="233">
        <f t="shared" ref="F9:F18" si="1">E9/2</f>
        <v>510.36500000000001</v>
      </c>
      <c r="G9" s="233">
        <f t="shared" ref="G9:G18" si="2">E9/2</f>
        <v>510.36500000000001</v>
      </c>
      <c r="H9" s="232">
        <v>0</v>
      </c>
      <c r="I9" s="232"/>
      <c r="J9" s="232"/>
      <c r="K9" s="232"/>
      <c r="L9" s="232"/>
    </row>
    <row r="10" spans="1:13" x14ac:dyDescent="0.25">
      <c r="A10" s="228">
        <v>3</v>
      </c>
      <c r="B10" s="235" t="s">
        <v>510</v>
      </c>
      <c r="C10" s="236" t="s">
        <v>698</v>
      </c>
      <c r="D10" s="231">
        <v>1</v>
      </c>
      <c r="E10" s="232">
        <f t="shared" si="0"/>
        <v>1020.73</v>
      </c>
      <c r="F10" s="233">
        <f t="shared" si="1"/>
        <v>510.36500000000001</v>
      </c>
      <c r="G10" s="233">
        <f t="shared" si="2"/>
        <v>510.36500000000001</v>
      </c>
      <c r="H10" s="232">
        <f>'[2]danh muc 2022'!I18</f>
        <v>4215</v>
      </c>
      <c r="I10" s="232"/>
      <c r="J10" s="232"/>
      <c r="K10" s="232"/>
      <c r="L10" s="232"/>
    </row>
    <row r="11" spans="1:13" x14ac:dyDescent="0.25">
      <c r="A11" s="228">
        <v>4</v>
      </c>
      <c r="B11" s="235" t="s">
        <v>505</v>
      </c>
      <c r="C11" s="236">
        <v>17</v>
      </c>
      <c r="D11" s="231">
        <v>3</v>
      </c>
      <c r="E11" s="232">
        <f t="shared" si="0"/>
        <v>3062.19</v>
      </c>
      <c r="F11" s="233">
        <f t="shared" si="1"/>
        <v>1531.095</v>
      </c>
      <c r="G11" s="233">
        <f t="shared" si="2"/>
        <v>1531.095</v>
      </c>
      <c r="H11" s="232">
        <f>'[2]danh muc 2022'!I22</f>
        <v>1000</v>
      </c>
      <c r="I11" s="232"/>
      <c r="J11" s="232"/>
      <c r="K11" s="232"/>
      <c r="L11" s="232"/>
    </row>
    <row r="12" spans="1:13" x14ac:dyDescent="0.25">
      <c r="A12" s="228">
        <v>5</v>
      </c>
      <c r="B12" s="235" t="s">
        <v>518</v>
      </c>
      <c r="C12" s="236">
        <v>15</v>
      </c>
      <c r="D12" s="231">
        <v>3</v>
      </c>
      <c r="E12" s="232">
        <f t="shared" si="0"/>
        <v>3062.19</v>
      </c>
      <c r="F12" s="233">
        <f t="shared" si="1"/>
        <v>1531.095</v>
      </c>
      <c r="G12" s="233">
        <f t="shared" si="2"/>
        <v>1531.095</v>
      </c>
      <c r="H12" s="232">
        <f>'[2]danh muc 2022'!I24</f>
        <v>2656</v>
      </c>
      <c r="I12" s="232"/>
      <c r="J12" s="232"/>
      <c r="K12" s="232"/>
      <c r="L12" s="232"/>
    </row>
    <row r="13" spans="1:13" x14ac:dyDescent="0.25">
      <c r="A13" s="228">
        <v>6</v>
      </c>
      <c r="B13" s="235" t="s">
        <v>504</v>
      </c>
      <c r="C13" s="236">
        <v>14</v>
      </c>
      <c r="D13" s="231">
        <v>5</v>
      </c>
      <c r="E13" s="232">
        <f t="shared" si="0"/>
        <v>5103.6499999999996</v>
      </c>
      <c r="F13" s="233">
        <f t="shared" si="1"/>
        <v>2551.8249999999998</v>
      </c>
      <c r="G13" s="233">
        <f t="shared" si="2"/>
        <v>2551.8249999999998</v>
      </c>
      <c r="H13" s="232">
        <f>'[2]danh muc 2022'!I26</f>
        <v>1300</v>
      </c>
      <c r="I13" s="232"/>
      <c r="J13" s="232"/>
      <c r="K13" s="232"/>
      <c r="L13" s="232"/>
    </row>
    <row r="14" spans="1:13" x14ac:dyDescent="0.25">
      <c r="A14" s="228">
        <v>7</v>
      </c>
      <c r="B14" s="235" t="s">
        <v>526</v>
      </c>
      <c r="C14" s="236">
        <v>17</v>
      </c>
      <c r="D14" s="231">
        <v>3</v>
      </c>
      <c r="E14" s="232">
        <f t="shared" si="0"/>
        <v>3062.19</v>
      </c>
      <c r="F14" s="233">
        <f t="shared" si="1"/>
        <v>1531.095</v>
      </c>
      <c r="G14" s="233">
        <f t="shared" si="2"/>
        <v>1531.095</v>
      </c>
      <c r="H14" s="232">
        <f>'[2]danh muc 2022'!I30</f>
        <v>3100</v>
      </c>
      <c r="I14" s="232"/>
      <c r="J14" s="232"/>
      <c r="K14" s="232"/>
      <c r="L14" s="232"/>
    </row>
    <row r="15" spans="1:13" x14ac:dyDescent="0.25">
      <c r="A15" s="228">
        <v>8</v>
      </c>
      <c r="B15" s="235" t="s">
        <v>499</v>
      </c>
      <c r="C15" s="236">
        <v>15</v>
      </c>
      <c r="D15" s="231">
        <v>3</v>
      </c>
      <c r="E15" s="232">
        <f t="shared" si="0"/>
        <v>3062.19</v>
      </c>
      <c r="F15" s="233">
        <f t="shared" si="1"/>
        <v>1531.095</v>
      </c>
      <c r="G15" s="233">
        <f t="shared" si="2"/>
        <v>1531.095</v>
      </c>
      <c r="H15" s="232">
        <v>0</v>
      </c>
      <c r="I15" s="232"/>
      <c r="J15" s="232"/>
      <c r="K15" s="232"/>
      <c r="L15" s="232"/>
    </row>
    <row r="16" spans="1:13" x14ac:dyDescent="0.25">
      <c r="A16" s="228">
        <v>9</v>
      </c>
      <c r="B16" s="235" t="s">
        <v>700</v>
      </c>
      <c r="C16" s="236">
        <v>15</v>
      </c>
      <c r="D16" s="231">
        <v>3</v>
      </c>
      <c r="E16" s="232">
        <f t="shared" si="0"/>
        <v>3062.19</v>
      </c>
      <c r="F16" s="233">
        <f t="shared" si="1"/>
        <v>1531.095</v>
      </c>
      <c r="G16" s="233">
        <f t="shared" si="2"/>
        <v>1531.095</v>
      </c>
      <c r="H16" s="232">
        <f>'[2]danh muc 2022'!I36</f>
        <v>2000</v>
      </c>
      <c r="I16" s="232"/>
      <c r="J16" s="232"/>
      <c r="K16" s="232"/>
      <c r="L16" s="232"/>
    </row>
    <row r="17" spans="1:12" x14ac:dyDescent="0.25">
      <c r="A17" s="228">
        <v>10</v>
      </c>
      <c r="B17" s="235" t="s">
        <v>516</v>
      </c>
      <c r="C17" s="236">
        <v>14</v>
      </c>
      <c r="D17" s="231">
        <v>5</v>
      </c>
      <c r="E17" s="232">
        <f t="shared" si="0"/>
        <v>5103.6499999999996</v>
      </c>
      <c r="F17" s="233">
        <f t="shared" si="1"/>
        <v>2551.8249999999998</v>
      </c>
      <c r="G17" s="233">
        <f t="shared" si="2"/>
        <v>2551.8249999999998</v>
      </c>
      <c r="H17" s="232">
        <f>'[2]danh muc 2022'!I38</f>
        <v>11050</v>
      </c>
      <c r="I17" s="232"/>
      <c r="J17" s="232"/>
      <c r="K17" s="232"/>
      <c r="L17" s="232"/>
    </row>
    <row r="18" spans="1:12" x14ac:dyDescent="0.25">
      <c r="A18" s="228">
        <v>11</v>
      </c>
      <c r="B18" s="235" t="s">
        <v>502</v>
      </c>
      <c r="C18" s="236">
        <v>13</v>
      </c>
      <c r="D18" s="231">
        <v>5</v>
      </c>
      <c r="E18" s="232">
        <f t="shared" si="0"/>
        <v>5103.6499999999996</v>
      </c>
      <c r="F18" s="233">
        <f t="shared" si="1"/>
        <v>2551.8249999999998</v>
      </c>
      <c r="G18" s="233">
        <f t="shared" si="2"/>
        <v>2551.8249999999998</v>
      </c>
      <c r="H18" s="232">
        <f>'[2]danh muc 2022'!I47</f>
        <v>1300</v>
      </c>
      <c r="I18" s="232"/>
      <c r="J18" s="232"/>
      <c r="K18" s="232"/>
      <c r="L18" s="232"/>
    </row>
    <row r="19" spans="1:12" s="243" customFormat="1" x14ac:dyDescent="0.25">
      <c r="A19" s="237"/>
      <c r="B19" s="238" t="s">
        <v>693</v>
      </c>
      <c r="C19" s="239"/>
      <c r="D19" s="239">
        <f>SUM(D8:D18)</f>
        <v>33</v>
      </c>
      <c r="E19" s="240">
        <f>SUM(E8:E18)</f>
        <v>33684.089999999997</v>
      </c>
      <c r="F19" s="241">
        <f t="shared" ref="F19:G19" si="3">SUM(F8:F18)</f>
        <v>16842.044999999998</v>
      </c>
      <c r="G19" s="241">
        <f t="shared" si="3"/>
        <v>16842.044999999998</v>
      </c>
      <c r="H19" s="242">
        <f>SUM(H8:H18)</f>
        <v>39776</v>
      </c>
      <c r="I19" s="242"/>
      <c r="J19" s="242"/>
      <c r="K19" s="242"/>
      <c r="L19" s="242"/>
    </row>
    <row r="21" spans="1:12" s="246" customFormat="1" ht="22.15" customHeight="1" x14ac:dyDescent="0.25">
      <c r="A21" s="245" t="s">
        <v>701</v>
      </c>
      <c r="C21" s="247"/>
      <c r="D21" s="247"/>
    </row>
    <row r="22" spans="1:12" s="246" customFormat="1" ht="22.15" customHeight="1" x14ac:dyDescent="0.25">
      <c r="A22" s="245"/>
      <c r="B22" s="246" t="s">
        <v>713</v>
      </c>
      <c r="C22" s="247"/>
      <c r="D22" s="247"/>
    </row>
    <row r="23" spans="1:12" ht="22.15" customHeight="1" x14ac:dyDescent="0.25">
      <c r="B23" s="246" t="s">
        <v>703</v>
      </c>
      <c r="C23" s="247"/>
    </row>
    <row r="24" spans="1:12" ht="22.15" customHeight="1" x14ac:dyDescent="0.25">
      <c r="B24" s="246" t="s">
        <v>704</v>
      </c>
      <c r="C24" s="247"/>
    </row>
    <row r="25" spans="1:12" ht="22.15" customHeight="1" x14ac:dyDescent="0.25">
      <c r="B25" s="246" t="s">
        <v>714</v>
      </c>
    </row>
  </sheetData>
  <mergeCells count="15">
    <mergeCell ref="A1:B1"/>
    <mergeCell ref="A2:L2"/>
    <mergeCell ref="A3:L3"/>
    <mergeCell ref="A5:A7"/>
    <mergeCell ref="B5:B7"/>
    <mergeCell ref="C5:C7"/>
    <mergeCell ref="D5:D7"/>
    <mergeCell ref="E5:G5"/>
    <mergeCell ref="H5:L5"/>
    <mergeCell ref="E6:E7"/>
    <mergeCell ref="F6:F7"/>
    <mergeCell ref="G6:G7"/>
    <mergeCell ref="H6:H7"/>
    <mergeCell ref="I6:K6"/>
    <mergeCell ref="L6:L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D195-EAA6-49F2-81FD-65FF23FC8D68}">
  <dimension ref="A1:Y185"/>
  <sheetViews>
    <sheetView workbookViewId="0">
      <selection activeCell="G28" sqref="G28"/>
    </sheetView>
  </sheetViews>
  <sheetFormatPr defaultRowHeight="12.75" x14ac:dyDescent="0.2"/>
  <cols>
    <col min="1" max="1" width="4.125" style="327" customWidth="1"/>
    <col min="2" max="2" width="32.375" style="327" customWidth="1"/>
    <col min="3" max="3" width="14.125" style="327" customWidth="1"/>
    <col min="4" max="4" width="8.5" style="327" customWidth="1"/>
    <col min="5" max="5" width="8.75" style="327" customWidth="1"/>
    <col min="6" max="6" width="11.125" style="327" customWidth="1"/>
    <col min="7" max="11" width="9" style="327"/>
    <col min="12" max="12" width="9" style="564"/>
    <col min="13" max="25" width="9" style="302"/>
    <col min="26" max="16384" width="9" style="327"/>
  </cols>
  <sheetData>
    <row r="1" spans="1:25" x14ac:dyDescent="0.2">
      <c r="A1" s="680" t="s">
        <v>30</v>
      </c>
      <c r="B1" s="680"/>
      <c r="C1" s="680"/>
      <c r="D1" s="680"/>
      <c r="E1" s="680"/>
      <c r="F1" s="680"/>
      <c r="G1" s="680"/>
      <c r="H1" s="680"/>
      <c r="I1" s="680"/>
      <c r="J1" s="680"/>
      <c r="K1" s="680"/>
      <c r="L1" s="680"/>
      <c r="M1" s="327"/>
      <c r="N1" s="327"/>
      <c r="O1" s="327"/>
      <c r="P1" s="327"/>
      <c r="Q1" s="327"/>
      <c r="R1" s="327"/>
      <c r="S1" s="327"/>
      <c r="T1" s="327"/>
      <c r="U1" s="327"/>
      <c r="V1" s="327"/>
      <c r="W1" s="327"/>
      <c r="X1" s="327"/>
      <c r="Y1" s="327"/>
    </row>
    <row r="2" spans="1:25" ht="37.5" customHeight="1" x14ac:dyDescent="0.2">
      <c r="A2" s="681" t="s">
        <v>1015</v>
      </c>
      <c r="B2" s="681"/>
      <c r="C2" s="681"/>
      <c r="D2" s="681"/>
      <c r="E2" s="681"/>
      <c r="F2" s="681"/>
      <c r="G2" s="681"/>
      <c r="H2" s="681"/>
      <c r="I2" s="681"/>
      <c r="J2" s="681"/>
      <c r="K2" s="681"/>
      <c r="L2" s="681"/>
      <c r="M2" s="327"/>
      <c r="N2" s="327"/>
      <c r="O2" s="327"/>
      <c r="P2" s="327"/>
      <c r="Q2" s="327"/>
      <c r="R2" s="327"/>
      <c r="S2" s="327"/>
      <c r="T2" s="327"/>
      <c r="U2" s="327"/>
      <c r="V2" s="327"/>
      <c r="W2" s="327"/>
      <c r="X2" s="327"/>
      <c r="Y2" s="327"/>
    </row>
    <row r="3" spans="1:25" ht="24" customHeight="1" x14ac:dyDescent="0.2">
      <c r="A3" s="682" t="s">
        <v>773</v>
      </c>
      <c r="B3" s="682"/>
      <c r="C3" s="682"/>
      <c r="D3" s="682"/>
      <c r="E3" s="682"/>
      <c r="F3" s="682"/>
      <c r="G3" s="682"/>
      <c r="H3" s="682"/>
      <c r="I3" s="682"/>
      <c r="J3" s="682"/>
      <c r="K3" s="682"/>
      <c r="L3" s="682"/>
      <c r="M3" s="327"/>
      <c r="N3" s="327"/>
      <c r="O3" s="327"/>
      <c r="P3" s="327"/>
      <c r="Q3" s="327"/>
      <c r="R3" s="327"/>
      <c r="S3" s="327"/>
      <c r="T3" s="327"/>
      <c r="U3" s="327"/>
      <c r="V3" s="327"/>
      <c r="W3" s="327"/>
      <c r="X3" s="327"/>
      <c r="Y3" s="327"/>
    </row>
    <row r="4" spans="1:25" ht="18" customHeight="1" x14ac:dyDescent="0.2">
      <c r="A4" s="328"/>
      <c r="B4" s="630"/>
      <c r="C4" s="630"/>
      <c r="D4" s="683" t="s">
        <v>742</v>
      </c>
      <c r="E4" s="683"/>
      <c r="F4" s="683"/>
      <c r="G4" s="683"/>
      <c r="H4" s="683"/>
      <c r="I4" s="683"/>
      <c r="J4" s="683"/>
      <c r="K4" s="683"/>
      <c r="L4" s="683"/>
      <c r="M4" s="327"/>
      <c r="N4" s="327"/>
      <c r="O4" s="327"/>
      <c r="P4" s="327"/>
      <c r="Q4" s="327"/>
      <c r="R4" s="327"/>
      <c r="S4" s="327"/>
      <c r="T4" s="327"/>
      <c r="U4" s="327"/>
      <c r="V4" s="327"/>
      <c r="W4" s="327"/>
      <c r="X4" s="327"/>
      <c r="Y4" s="327"/>
    </row>
    <row r="5" spans="1:25" s="330" customFormat="1" ht="24" customHeight="1" x14ac:dyDescent="0.2">
      <c r="A5" s="679" t="s">
        <v>765</v>
      </c>
      <c r="B5" s="679" t="s">
        <v>994</v>
      </c>
      <c r="C5" s="724" t="s">
        <v>693</v>
      </c>
      <c r="D5" s="690" t="s">
        <v>1016</v>
      </c>
      <c r="E5" s="691"/>
      <c r="F5" s="691"/>
      <c r="G5" s="692"/>
      <c r="H5" s="684" t="s">
        <v>794</v>
      </c>
      <c r="I5" s="771"/>
      <c r="J5" s="771"/>
      <c r="K5" s="772"/>
      <c r="L5" s="688" t="s">
        <v>721</v>
      </c>
    </row>
    <row r="6" spans="1:25" s="330" customFormat="1" ht="37.5" customHeight="1" x14ac:dyDescent="0.2">
      <c r="A6" s="679"/>
      <c r="B6" s="679"/>
      <c r="C6" s="726"/>
      <c r="D6" s="627" t="s">
        <v>693</v>
      </c>
      <c r="E6" s="627" t="s">
        <v>14</v>
      </c>
      <c r="F6" s="627" t="s">
        <v>976</v>
      </c>
      <c r="G6" s="627" t="s">
        <v>977</v>
      </c>
      <c r="H6" s="627" t="s">
        <v>693</v>
      </c>
      <c r="I6" s="627" t="s">
        <v>14</v>
      </c>
      <c r="J6" s="627" t="s">
        <v>976</v>
      </c>
      <c r="K6" s="627" t="s">
        <v>977</v>
      </c>
      <c r="L6" s="689"/>
    </row>
    <row r="7" spans="1:25" s="330" customFormat="1" ht="26.25" customHeight="1" x14ac:dyDescent="0.2">
      <c r="A7" s="629"/>
      <c r="B7" s="333" t="s">
        <v>998</v>
      </c>
      <c r="C7" s="333">
        <f>D7+H7</f>
        <v>20642.900000000001</v>
      </c>
      <c r="D7" s="354">
        <f>SUM(E7:G7)</f>
        <v>17193</v>
      </c>
      <c r="E7" s="354">
        <f>E8+E21+E36</f>
        <v>105</v>
      </c>
      <c r="F7" s="354">
        <f>F8+F21+F36</f>
        <v>9771</v>
      </c>
      <c r="G7" s="354">
        <f>G8+G21+G36</f>
        <v>7317</v>
      </c>
      <c r="H7" s="354">
        <f>I7+J7+K7</f>
        <v>3449.9</v>
      </c>
      <c r="I7" s="354">
        <f>I8+I21+I36</f>
        <v>443.9</v>
      </c>
      <c r="J7" s="354">
        <f>J8+J21+J36</f>
        <v>2962</v>
      </c>
      <c r="K7" s="354">
        <f>K8+K21+K36</f>
        <v>43.999999999999993</v>
      </c>
      <c r="L7" s="559"/>
    </row>
    <row r="8" spans="1:25" s="330" customFormat="1" ht="38.25" x14ac:dyDescent="0.2">
      <c r="A8" s="629" t="s">
        <v>829</v>
      </c>
      <c r="B8" s="613" t="s">
        <v>798</v>
      </c>
      <c r="C8" s="651">
        <f>D8+H8</f>
        <v>1204</v>
      </c>
      <c r="D8" s="354">
        <f>E8+F8+G8</f>
        <v>144</v>
      </c>
      <c r="E8" s="354">
        <f>E9+E10</f>
        <v>43</v>
      </c>
      <c r="F8" s="354">
        <f>F9+F10</f>
        <v>101</v>
      </c>
      <c r="G8" s="354">
        <f>G9+G10</f>
        <v>0</v>
      </c>
      <c r="H8" s="354">
        <f t="shared" ref="H8:K8" si="0">H9+H10</f>
        <v>1060</v>
      </c>
      <c r="I8" s="354">
        <f t="shared" si="0"/>
        <v>318</v>
      </c>
      <c r="J8" s="354">
        <f t="shared" si="0"/>
        <v>742</v>
      </c>
      <c r="K8" s="354">
        <f t="shared" si="0"/>
        <v>0</v>
      </c>
      <c r="L8" s="559"/>
      <c r="M8" s="348"/>
    </row>
    <row r="9" spans="1:25" s="330" customFormat="1" x14ac:dyDescent="0.2">
      <c r="A9" s="629" t="s">
        <v>3</v>
      </c>
      <c r="B9" s="613" t="s">
        <v>995</v>
      </c>
      <c r="C9" s="651">
        <f>D9+H9</f>
        <v>1204</v>
      </c>
      <c r="D9" s="354">
        <f>SUM(E9:G9)</f>
        <v>144</v>
      </c>
      <c r="E9" s="354">
        <f>'PLII 2022'!K73</f>
        <v>43</v>
      </c>
      <c r="F9" s="354">
        <f>'PLII 2022'!L73</f>
        <v>101</v>
      </c>
      <c r="G9" s="354"/>
      <c r="H9" s="354">
        <f>SUM(I9:K9)</f>
        <v>1060</v>
      </c>
      <c r="I9" s="354">
        <f>'PLII 2022'!O73</f>
        <v>318</v>
      </c>
      <c r="J9" s="354">
        <f>'PLII 2022'!P73</f>
        <v>742</v>
      </c>
      <c r="K9" s="354"/>
      <c r="L9" s="559"/>
    </row>
    <row r="10" spans="1:25" s="330" customFormat="1" hidden="1" x14ac:dyDescent="0.2">
      <c r="A10" s="629" t="s">
        <v>5</v>
      </c>
      <c r="B10" s="613" t="s">
        <v>996</v>
      </c>
      <c r="C10" s="613"/>
      <c r="D10" s="354"/>
      <c r="E10" s="354"/>
      <c r="F10" s="354"/>
      <c r="G10" s="354"/>
      <c r="H10" s="354"/>
      <c r="I10" s="354"/>
      <c r="J10" s="354"/>
      <c r="K10" s="354"/>
      <c r="L10" s="559"/>
    </row>
    <row r="11" spans="1:25" s="330" customFormat="1" hidden="1" x14ac:dyDescent="0.2">
      <c r="A11" s="336">
        <v>1</v>
      </c>
      <c r="B11" s="596" t="s">
        <v>874</v>
      </c>
      <c r="C11" s="596"/>
      <c r="D11" s="354"/>
      <c r="E11" s="354"/>
      <c r="F11" s="354"/>
      <c r="G11" s="354"/>
      <c r="H11" s="354"/>
      <c r="I11" s="354"/>
      <c r="J11" s="354"/>
      <c r="K11" s="354"/>
      <c r="L11" s="559"/>
    </row>
    <row r="12" spans="1:25" s="330" customFormat="1" hidden="1" x14ac:dyDescent="0.2">
      <c r="A12" s="336">
        <v>2</v>
      </c>
      <c r="B12" s="349" t="s">
        <v>777</v>
      </c>
      <c r="C12" s="349"/>
      <c r="D12" s="354"/>
      <c r="E12" s="354"/>
      <c r="F12" s="354"/>
      <c r="G12" s="354"/>
      <c r="H12" s="354"/>
      <c r="I12" s="354"/>
      <c r="J12" s="354"/>
      <c r="K12" s="354"/>
      <c r="L12" s="559"/>
    </row>
    <row r="13" spans="1:25" s="330" customFormat="1" hidden="1" x14ac:dyDescent="0.2">
      <c r="A13" s="336">
        <v>3</v>
      </c>
      <c r="B13" s="554" t="s">
        <v>778</v>
      </c>
      <c r="C13" s="554"/>
      <c r="D13" s="354"/>
      <c r="E13" s="354"/>
      <c r="F13" s="354"/>
      <c r="G13" s="354"/>
      <c r="H13" s="354"/>
      <c r="I13" s="354"/>
      <c r="J13" s="354"/>
      <c r="K13" s="354"/>
      <c r="L13" s="559"/>
    </row>
    <row r="14" spans="1:25" s="330" customFormat="1" hidden="1" x14ac:dyDescent="0.2">
      <c r="A14" s="336">
        <v>4</v>
      </c>
      <c r="B14" s="351" t="s">
        <v>780</v>
      </c>
      <c r="C14" s="351"/>
      <c r="D14" s="354"/>
      <c r="E14" s="354"/>
      <c r="F14" s="354"/>
      <c r="G14" s="354"/>
      <c r="H14" s="354"/>
      <c r="I14" s="354"/>
      <c r="J14" s="354"/>
      <c r="K14" s="354"/>
      <c r="L14" s="559"/>
    </row>
    <row r="15" spans="1:25" s="330" customFormat="1" hidden="1" x14ac:dyDescent="0.2">
      <c r="A15" s="336">
        <v>5</v>
      </c>
      <c r="B15" s="554" t="s">
        <v>781</v>
      </c>
      <c r="C15" s="554"/>
      <c r="D15" s="354"/>
      <c r="E15" s="354"/>
      <c r="F15" s="354"/>
      <c r="G15" s="354"/>
      <c r="H15" s="354"/>
      <c r="I15" s="354"/>
      <c r="J15" s="354"/>
      <c r="K15" s="354"/>
      <c r="L15" s="559"/>
    </row>
    <row r="16" spans="1:25" s="330" customFormat="1" hidden="1" x14ac:dyDescent="0.2">
      <c r="A16" s="336">
        <v>6</v>
      </c>
      <c r="B16" s="561" t="s">
        <v>782</v>
      </c>
      <c r="C16" s="561"/>
      <c r="D16" s="354"/>
      <c r="E16" s="354"/>
      <c r="F16" s="354"/>
      <c r="G16" s="354"/>
      <c r="H16" s="354"/>
      <c r="I16" s="354"/>
      <c r="J16" s="354"/>
      <c r="K16" s="354"/>
      <c r="L16" s="559"/>
    </row>
    <row r="17" spans="1:12" s="330" customFormat="1" hidden="1" x14ac:dyDescent="0.2">
      <c r="A17" s="336">
        <v>7</v>
      </c>
      <c r="B17" s="352" t="s">
        <v>783</v>
      </c>
      <c r="C17" s="352"/>
      <c r="D17" s="354"/>
      <c r="E17" s="354"/>
      <c r="F17" s="354"/>
      <c r="G17" s="354"/>
      <c r="H17" s="354"/>
      <c r="I17" s="354"/>
      <c r="J17" s="354"/>
      <c r="K17" s="354"/>
      <c r="L17" s="559"/>
    </row>
    <row r="18" spans="1:12" s="330" customFormat="1" hidden="1" x14ac:dyDescent="0.2">
      <c r="A18" s="336">
        <v>8</v>
      </c>
      <c r="B18" s="352" t="s">
        <v>784</v>
      </c>
      <c r="C18" s="352"/>
      <c r="D18" s="354"/>
      <c r="E18" s="354"/>
      <c r="F18" s="354"/>
      <c r="G18" s="354"/>
      <c r="H18" s="354"/>
      <c r="I18" s="354"/>
      <c r="J18" s="354"/>
      <c r="K18" s="354"/>
      <c r="L18" s="559"/>
    </row>
    <row r="19" spans="1:12" s="330" customFormat="1" hidden="1" x14ac:dyDescent="0.2">
      <c r="A19" s="336">
        <v>9</v>
      </c>
      <c r="B19" s="352" t="s">
        <v>785</v>
      </c>
      <c r="C19" s="352"/>
      <c r="D19" s="354"/>
      <c r="E19" s="354"/>
      <c r="F19" s="354"/>
      <c r="G19" s="354"/>
      <c r="H19" s="354"/>
      <c r="I19" s="354"/>
      <c r="J19" s="354"/>
      <c r="K19" s="354"/>
      <c r="L19" s="559"/>
    </row>
    <row r="20" spans="1:12" s="330" customFormat="1" hidden="1" x14ac:dyDescent="0.2">
      <c r="A20" s="336">
        <v>10</v>
      </c>
      <c r="B20" s="352" t="s">
        <v>786</v>
      </c>
      <c r="C20" s="352"/>
      <c r="D20" s="354"/>
      <c r="E20" s="354"/>
      <c r="F20" s="354"/>
      <c r="G20" s="354"/>
      <c r="H20" s="354"/>
      <c r="I20" s="354"/>
      <c r="J20" s="354"/>
      <c r="K20" s="354"/>
      <c r="L20" s="559"/>
    </row>
    <row r="21" spans="1:12" s="343" customFormat="1" ht="25.5" x14ac:dyDescent="0.2">
      <c r="A21" s="629" t="s">
        <v>667</v>
      </c>
      <c r="B21" s="615" t="s">
        <v>799</v>
      </c>
      <c r="C21" s="650">
        <f>D21+H21</f>
        <v>626.9</v>
      </c>
      <c r="D21" s="354">
        <f>E21+F21+G21</f>
        <v>207</v>
      </c>
      <c r="E21" s="354">
        <f>E22+E23</f>
        <v>62</v>
      </c>
      <c r="F21" s="354">
        <f t="shared" ref="F21:K21" si="1">F22+F23</f>
        <v>145</v>
      </c>
      <c r="G21" s="354">
        <f t="shared" si="1"/>
        <v>0</v>
      </c>
      <c r="H21" s="354">
        <f t="shared" si="1"/>
        <v>419.9</v>
      </c>
      <c r="I21" s="354">
        <f t="shared" si="1"/>
        <v>125.9</v>
      </c>
      <c r="J21" s="354">
        <f t="shared" si="1"/>
        <v>250</v>
      </c>
      <c r="K21" s="354">
        <f t="shared" si="1"/>
        <v>43.999999999999993</v>
      </c>
      <c r="L21" s="560"/>
    </row>
    <row r="22" spans="1:12" s="330" customFormat="1" x14ac:dyDescent="0.2">
      <c r="A22" s="629" t="s">
        <v>3</v>
      </c>
      <c r="B22" s="613" t="s">
        <v>995</v>
      </c>
      <c r="C22" s="651">
        <f>D22+H22</f>
        <v>564</v>
      </c>
      <c r="D22" s="354">
        <f>SUM(E22:G22)</f>
        <v>207</v>
      </c>
      <c r="E22" s="354">
        <f>'PLII 2022'!K113</f>
        <v>62</v>
      </c>
      <c r="F22" s="354">
        <f>'PLII 2022'!L113</f>
        <v>145</v>
      </c>
      <c r="G22" s="354"/>
      <c r="H22" s="354">
        <f>I22+J22+K22</f>
        <v>357</v>
      </c>
      <c r="I22" s="354">
        <f>'PLII 2022'!O113</f>
        <v>107</v>
      </c>
      <c r="J22" s="354">
        <f>'PLII 2022'!P113</f>
        <v>250</v>
      </c>
      <c r="K22" s="354">
        <f>'PLII 2022'!Q113</f>
        <v>0</v>
      </c>
      <c r="L22" s="559"/>
    </row>
    <row r="23" spans="1:12" s="330" customFormat="1" x14ac:dyDescent="0.2">
      <c r="A23" s="629" t="s">
        <v>5</v>
      </c>
      <c r="B23" s="613" t="s">
        <v>996</v>
      </c>
      <c r="C23" s="651">
        <f>D23+H23</f>
        <v>62.899999999999991</v>
      </c>
      <c r="D23" s="354">
        <f>SUM(D24:D34)</f>
        <v>0</v>
      </c>
      <c r="E23" s="354">
        <f t="shared" ref="E23" si="2">SUM(E24:E34)</f>
        <v>0</v>
      </c>
      <c r="F23" s="354">
        <f>SUM(F24:F34)</f>
        <v>0</v>
      </c>
      <c r="G23" s="354">
        <f>SUM(G24:G34)</f>
        <v>0</v>
      </c>
      <c r="H23" s="354">
        <f>I23+J23+K23</f>
        <v>62.899999999999991</v>
      </c>
      <c r="I23" s="354">
        <f>SUM(I24:I35)</f>
        <v>18.899999999999999</v>
      </c>
      <c r="J23" s="354">
        <f t="shared" ref="J23:K23" si="3">SUM(J24:J35)</f>
        <v>0</v>
      </c>
      <c r="K23" s="354">
        <f t="shared" si="3"/>
        <v>43.999999999999993</v>
      </c>
      <c r="L23" s="354"/>
    </row>
    <row r="24" spans="1:12" s="330" customFormat="1" x14ac:dyDescent="0.2">
      <c r="A24" s="336">
        <v>1</v>
      </c>
      <c r="B24" s="344" t="s">
        <v>775</v>
      </c>
      <c r="C24" s="652">
        <f>D24+H24</f>
        <v>4.6999999999999993</v>
      </c>
      <c r="D24" s="354"/>
      <c r="E24" s="354">
        <f>'PLII 2022'!K118</f>
        <v>0</v>
      </c>
      <c r="F24" s="354">
        <f>'PLII 2022'!L118</f>
        <v>0</v>
      </c>
      <c r="G24" s="354">
        <f>'PLII 2022'!M118</f>
        <v>0</v>
      </c>
      <c r="H24" s="648">
        <f>I24+J24+K24</f>
        <v>4.6999999999999993</v>
      </c>
      <c r="I24" s="649">
        <f>'PLII 2022'!O118</f>
        <v>1.4</v>
      </c>
      <c r="J24" s="649">
        <f>'PLII 2022'!P118</f>
        <v>0</v>
      </c>
      <c r="K24" s="649">
        <f>'PLII 2022'!Q118</f>
        <v>3.3</v>
      </c>
      <c r="L24" s="559"/>
    </row>
    <row r="25" spans="1:12" s="330" customFormat="1" x14ac:dyDescent="0.2">
      <c r="A25" s="336">
        <v>2</v>
      </c>
      <c r="B25" s="349" t="s">
        <v>776</v>
      </c>
      <c r="C25" s="652">
        <f t="shared" ref="C25:C35" si="4">D25+H25</f>
        <v>5</v>
      </c>
      <c r="D25" s="354"/>
      <c r="E25" s="354">
        <f>'PLII 2022'!K119</f>
        <v>0</v>
      </c>
      <c r="F25" s="354">
        <f>'PLII 2022'!L119</f>
        <v>0</v>
      </c>
      <c r="G25" s="354">
        <f>'PLII 2022'!M119</f>
        <v>0</v>
      </c>
      <c r="H25" s="648">
        <f t="shared" ref="H25:H35" si="5">I25+J25+K25</f>
        <v>5</v>
      </c>
      <c r="I25" s="649">
        <f>'PLII 2022'!O119</f>
        <v>1.5</v>
      </c>
      <c r="J25" s="649">
        <f>'PLII 2022'!P119</f>
        <v>0</v>
      </c>
      <c r="K25" s="649">
        <f>'PLII 2022'!Q119</f>
        <v>3.5</v>
      </c>
      <c r="L25" s="559"/>
    </row>
    <row r="26" spans="1:12" s="330" customFormat="1" x14ac:dyDescent="0.2">
      <c r="A26" s="336">
        <v>3</v>
      </c>
      <c r="B26" s="349" t="s">
        <v>777</v>
      </c>
      <c r="C26" s="652">
        <f t="shared" si="4"/>
        <v>5.2</v>
      </c>
      <c r="D26" s="354"/>
      <c r="E26" s="354">
        <f>'PLII 2022'!K120</f>
        <v>0</v>
      </c>
      <c r="F26" s="354">
        <f>'PLII 2022'!L120</f>
        <v>0</v>
      </c>
      <c r="G26" s="354">
        <f>'PLII 2022'!M120</f>
        <v>0</v>
      </c>
      <c r="H26" s="648">
        <f t="shared" si="5"/>
        <v>5.2</v>
      </c>
      <c r="I26" s="649">
        <f>'PLII 2022'!O120</f>
        <v>1.6</v>
      </c>
      <c r="J26" s="649">
        <f>'PLII 2022'!P120</f>
        <v>0</v>
      </c>
      <c r="K26" s="649">
        <f>'PLII 2022'!Q120</f>
        <v>3.6</v>
      </c>
      <c r="L26" s="559"/>
    </row>
    <row r="27" spans="1:12" s="330" customFormat="1" x14ac:dyDescent="0.2">
      <c r="A27" s="336">
        <v>4</v>
      </c>
      <c r="B27" s="349" t="s">
        <v>778</v>
      </c>
      <c r="C27" s="652">
        <f t="shared" si="4"/>
        <v>5.8999999999999995</v>
      </c>
      <c r="D27" s="354"/>
      <c r="E27" s="354">
        <f>'PLII 2022'!K121</f>
        <v>0</v>
      </c>
      <c r="F27" s="354">
        <f>'PLII 2022'!L121</f>
        <v>0</v>
      </c>
      <c r="G27" s="354">
        <f>'PLII 2022'!M121</f>
        <v>0</v>
      </c>
      <c r="H27" s="648">
        <f t="shared" si="5"/>
        <v>5.8999999999999995</v>
      </c>
      <c r="I27" s="649">
        <f>'PLII 2022'!O121</f>
        <v>1.8</v>
      </c>
      <c r="J27" s="649">
        <f>'PLII 2022'!P121</f>
        <v>0</v>
      </c>
      <c r="K27" s="649">
        <f>'PLII 2022'!Q121</f>
        <v>4.0999999999999996</v>
      </c>
      <c r="L27" s="559"/>
    </row>
    <row r="28" spans="1:12" s="330" customFormat="1" x14ac:dyDescent="0.2">
      <c r="A28" s="336">
        <v>5</v>
      </c>
      <c r="B28" s="349" t="s">
        <v>779</v>
      </c>
      <c r="C28" s="652">
        <f t="shared" si="4"/>
        <v>4.4000000000000004</v>
      </c>
      <c r="D28" s="354"/>
      <c r="E28" s="354">
        <f>'PLII 2022'!K122</f>
        <v>0</v>
      </c>
      <c r="F28" s="354">
        <f>'PLII 2022'!L122</f>
        <v>0</v>
      </c>
      <c r="G28" s="354">
        <f>'PLII 2022'!M122</f>
        <v>0</v>
      </c>
      <c r="H28" s="648">
        <f t="shared" si="5"/>
        <v>4.4000000000000004</v>
      </c>
      <c r="I28" s="649">
        <f>'PLII 2022'!O122</f>
        <v>1.3</v>
      </c>
      <c r="J28" s="649">
        <f>'PLII 2022'!P122</f>
        <v>0</v>
      </c>
      <c r="K28" s="649">
        <f>'PLII 2022'!Q122</f>
        <v>3.1</v>
      </c>
      <c r="L28" s="559"/>
    </row>
    <row r="29" spans="1:12" s="330" customFormat="1" x14ac:dyDescent="0.2">
      <c r="A29" s="336">
        <v>6</v>
      </c>
      <c r="B29" s="351" t="s">
        <v>780</v>
      </c>
      <c r="C29" s="652">
        <f t="shared" si="4"/>
        <v>5.6</v>
      </c>
      <c r="D29" s="354"/>
      <c r="E29" s="354">
        <f>'PLII 2022'!K123</f>
        <v>0</v>
      </c>
      <c r="F29" s="354">
        <f>'PLII 2022'!L123</f>
        <v>0</v>
      </c>
      <c r="G29" s="354">
        <f>'PLII 2022'!M123</f>
        <v>0</v>
      </c>
      <c r="H29" s="648">
        <f t="shared" si="5"/>
        <v>5.6</v>
      </c>
      <c r="I29" s="649">
        <f>'PLII 2022'!O123</f>
        <v>1.7</v>
      </c>
      <c r="J29" s="649">
        <f>'PLII 2022'!P123</f>
        <v>0</v>
      </c>
      <c r="K29" s="649">
        <f>'PLII 2022'!Q123</f>
        <v>3.9</v>
      </c>
      <c r="L29" s="559"/>
    </row>
    <row r="30" spans="1:12" s="330" customFormat="1" x14ac:dyDescent="0.2">
      <c r="A30" s="336">
        <v>7</v>
      </c>
      <c r="B30" s="351" t="s">
        <v>781</v>
      </c>
      <c r="C30" s="652">
        <f t="shared" si="4"/>
        <v>5.2</v>
      </c>
      <c r="D30" s="354"/>
      <c r="E30" s="354">
        <f>'PLII 2022'!K124</f>
        <v>0</v>
      </c>
      <c r="F30" s="354">
        <f>'PLII 2022'!L124</f>
        <v>0</v>
      </c>
      <c r="G30" s="354">
        <f>'PLII 2022'!M124</f>
        <v>0</v>
      </c>
      <c r="H30" s="648">
        <f t="shared" si="5"/>
        <v>5.2</v>
      </c>
      <c r="I30" s="649">
        <f>'PLII 2022'!O124</f>
        <v>1.6</v>
      </c>
      <c r="J30" s="649">
        <f>'PLII 2022'!P124</f>
        <v>0</v>
      </c>
      <c r="K30" s="649">
        <f>'PLII 2022'!Q124</f>
        <v>3.6</v>
      </c>
      <c r="L30" s="559"/>
    </row>
    <row r="31" spans="1:12" s="330" customFormat="1" x14ac:dyDescent="0.2">
      <c r="A31" s="336">
        <v>8</v>
      </c>
      <c r="B31" s="352" t="s">
        <v>782</v>
      </c>
      <c r="C31" s="652">
        <f t="shared" si="4"/>
        <v>5.2</v>
      </c>
      <c r="D31" s="354"/>
      <c r="E31" s="354">
        <f>'PLII 2022'!K125</f>
        <v>0</v>
      </c>
      <c r="F31" s="354">
        <f>'PLII 2022'!L125</f>
        <v>0</v>
      </c>
      <c r="G31" s="354">
        <f>'PLII 2022'!M125</f>
        <v>0</v>
      </c>
      <c r="H31" s="648">
        <f t="shared" si="5"/>
        <v>5.2</v>
      </c>
      <c r="I31" s="649">
        <f>'PLII 2022'!O125</f>
        <v>1.6</v>
      </c>
      <c r="J31" s="649">
        <f>'PLII 2022'!P125</f>
        <v>0</v>
      </c>
      <c r="K31" s="649">
        <f>'PLII 2022'!Q125</f>
        <v>3.6</v>
      </c>
      <c r="L31" s="559"/>
    </row>
    <row r="32" spans="1:12" s="330" customFormat="1" x14ac:dyDescent="0.2">
      <c r="A32" s="336">
        <v>9</v>
      </c>
      <c r="B32" s="352" t="s">
        <v>783</v>
      </c>
      <c r="C32" s="652">
        <f t="shared" si="4"/>
        <v>5.5</v>
      </c>
      <c r="D32" s="354"/>
      <c r="E32" s="354">
        <f>'PLII 2022'!K126</f>
        <v>0</v>
      </c>
      <c r="F32" s="354">
        <f>'PLII 2022'!L126</f>
        <v>0</v>
      </c>
      <c r="G32" s="354">
        <f>'PLII 2022'!M126</f>
        <v>0</v>
      </c>
      <c r="H32" s="648">
        <f t="shared" si="5"/>
        <v>5.5</v>
      </c>
      <c r="I32" s="649">
        <f>'PLII 2022'!O126</f>
        <v>1.6</v>
      </c>
      <c r="J32" s="649">
        <f>'PLII 2022'!P126</f>
        <v>0</v>
      </c>
      <c r="K32" s="649">
        <f>'PLII 2022'!Q126</f>
        <v>3.9</v>
      </c>
      <c r="L32" s="559"/>
    </row>
    <row r="33" spans="1:14" s="330" customFormat="1" x14ac:dyDescent="0.2">
      <c r="A33" s="336">
        <v>10</v>
      </c>
      <c r="B33" s="352" t="s">
        <v>784</v>
      </c>
      <c r="C33" s="652">
        <f t="shared" si="4"/>
        <v>5.4</v>
      </c>
      <c r="D33" s="354"/>
      <c r="E33" s="354">
        <f>'PLII 2022'!K127</f>
        <v>0</v>
      </c>
      <c r="F33" s="354">
        <f>'PLII 2022'!L127</f>
        <v>0</v>
      </c>
      <c r="G33" s="354">
        <f>'PLII 2022'!M127</f>
        <v>0</v>
      </c>
      <c r="H33" s="648">
        <f t="shared" si="5"/>
        <v>5.4</v>
      </c>
      <c r="I33" s="649">
        <f>'PLII 2022'!O127</f>
        <v>1.6</v>
      </c>
      <c r="J33" s="649">
        <f>'PLII 2022'!P127</f>
        <v>0</v>
      </c>
      <c r="K33" s="649">
        <f>'PLII 2022'!Q127</f>
        <v>3.8</v>
      </c>
      <c r="L33" s="559"/>
    </row>
    <row r="34" spans="1:14" s="330" customFormat="1" x14ac:dyDescent="0.2">
      <c r="A34" s="336">
        <v>11</v>
      </c>
      <c r="B34" s="352" t="s">
        <v>785</v>
      </c>
      <c r="C34" s="652">
        <f t="shared" si="4"/>
        <v>5.4</v>
      </c>
      <c r="D34" s="354"/>
      <c r="E34" s="354">
        <f>'PLII 2022'!K128</f>
        <v>0</v>
      </c>
      <c r="F34" s="354">
        <f>'PLII 2022'!L128</f>
        <v>0</v>
      </c>
      <c r="G34" s="354">
        <f>'PLII 2022'!M128</f>
        <v>0</v>
      </c>
      <c r="H34" s="648">
        <f t="shared" si="5"/>
        <v>5.4</v>
      </c>
      <c r="I34" s="649">
        <f>'PLII 2022'!O128</f>
        <v>1.6</v>
      </c>
      <c r="J34" s="649">
        <f>'PLII 2022'!P128</f>
        <v>0</v>
      </c>
      <c r="K34" s="649">
        <f>'PLII 2022'!Q128</f>
        <v>3.8</v>
      </c>
      <c r="L34" s="559"/>
    </row>
    <row r="35" spans="1:14" s="330" customFormat="1" x14ac:dyDescent="0.2">
      <c r="A35" s="336">
        <v>12</v>
      </c>
      <c r="B35" s="352" t="s">
        <v>786</v>
      </c>
      <c r="C35" s="652">
        <f t="shared" si="4"/>
        <v>5.4</v>
      </c>
      <c r="D35" s="354"/>
      <c r="E35" s="354">
        <f>'PLII 2022'!K129</f>
        <v>0</v>
      </c>
      <c r="F35" s="354">
        <f>'PLII 2022'!L129</f>
        <v>0</v>
      </c>
      <c r="G35" s="354">
        <f>'PLII 2022'!M129</f>
        <v>0</v>
      </c>
      <c r="H35" s="648">
        <f t="shared" si="5"/>
        <v>5.4</v>
      </c>
      <c r="I35" s="649">
        <f>'PLII 2022'!O129</f>
        <v>1.6</v>
      </c>
      <c r="J35" s="649">
        <f>'PLII 2022'!P129</f>
        <v>0</v>
      </c>
      <c r="K35" s="649">
        <f>'PLII 2022'!Q129</f>
        <v>3.8</v>
      </c>
      <c r="L35" s="559"/>
    </row>
    <row r="36" spans="1:14" s="343" customFormat="1" ht="25.5" x14ac:dyDescent="0.2">
      <c r="A36" s="629" t="s">
        <v>496</v>
      </c>
      <c r="B36" s="615" t="s">
        <v>800</v>
      </c>
      <c r="C36" s="654">
        <f>C37+C38</f>
        <v>18812</v>
      </c>
      <c r="D36" s="354">
        <f>D37+D38</f>
        <v>16842</v>
      </c>
      <c r="E36" s="354">
        <f t="shared" ref="E36:K36" si="6">E37+E38</f>
        <v>0</v>
      </c>
      <c r="F36" s="354">
        <f t="shared" si="6"/>
        <v>9525</v>
      </c>
      <c r="G36" s="354">
        <f t="shared" si="6"/>
        <v>7317</v>
      </c>
      <c r="H36" s="354">
        <f t="shared" si="6"/>
        <v>1970</v>
      </c>
      <c r="I36" s="354">
        <f t="shared" si="6"/>
        <v>0</v>
      </c>
      <c r="J36" s="354">
        <f t="shared" si="6"/>
        <v>1970</v>
      </c>
      <c r="K36" s="354">
        <f t="shared" si="6"/>
        <v>0</v>
      </c>
      <c r="L36" s="560"/>
      <c r="N36" s="655"/>
    </row>
    <row r="37" spans="1:14" s="330" customFormat="1" x14ac:dyDescent="0.2">
      <c r="A37" s="629" t="s">
        <v>3</v>
      </c>
      <c r="B37" s="613" t="s">
        <v>995</v>
      </c>
      <c r="C37" s="651">
        <f>D37+H37</f>
        <v>1970</v>
      </c>
      <c r="D37" s="354">
        <f>SUM(E37:G37)</f>
        <v>0</v>
      </c>
      <c r="E37" s="354">
        <f>'PLII 2022'!K161</f>
        <v>0</v>
      </c>
      <c r="F37" s="354">
        <f>'PLII 2022'!L161</f>
        <v>0</v>
      </c>
      <c r="G37" s="354">
        <f>'PLII 2022'!M161</f>
        <v>0</v>
      </c>
      <c r="H37" s="354">
        <f>SUM(I37:K37)</f>
        <v>1970</v>
      </c>
      <c r="I37" s="354">
        <f>'PLII 2022'!O161</f>
        <v>0</v>
      </c>
      <c r="J37" s="354">
        <f>'PLII 2022'!P161</f>
        <v>1970</v>
      </c>
      <c r="K37" s="354">
        <f>'PLII 2022'!Q161</f>
        <v>0</v>
      </c>
      <c r="L37" s="559"/>
    </row>
    <row r="38" spans="1:14" s="330" customFormat="1" x14ac:dyDescent="0.2">
      <c r="A38" s="629" t="s">
        <v>5</v>
      </c>
      <c r="B38" s="613" t="s">
        <v>996</v>
      </c>
      <c r="C38" s="651">
        <f>D38+H38</f>
        <v>16842</v>
      </c>
      <c r="D38" s="354">
        <f>SUM(D39:D49)</f>
        <v>16842</v>
      </c>
      <c r="E38" s="354">
        <f t="shared" ref="E38" si="7">SUM(E39:E49)</f>
        <v>0</v>
      </c>
      <c r="F38" s="354">
        <f>SUM(F39:F49)</f>
        <v>9525</v>
      </c>
      <c r="G38" s="354">
        <f>SUM(G39:G49)</f>
        <v>7317</v>
      </c>
      <c r="H38" s="354"/>
      <c r="I38" s="354"/>
      <c r="J38" s="354"/>
      <c r="K38" s="354"/>
      <c r="L38" s="559"/>
    </row>
    <row r="39" spans="1:14" s="330" customFormat="1" x14ac:dyDescent="0.2">
      <c r="A39" s="336">
        <v>1</v>
      </c>
      <c r="B39" s="566" t="s">
        <v>776</v>
      </c>
      <c r="C39" s="653">
        <f>D39+H39</f>
        <v>1381</v>
      </c>
      <c r="D39" s="354">
        <f>E39+F39+G39</f>
        <v>1381</v>
      </c>
      <c r="E39" s="354"/>
      <c r="F39" s="599">
        <f>'PLII 2022'!L168</f>
        <v>0</v>
      </c>
      <c r="G39" s="599">
        <f>'PLII 2022'!M168</f>
        <v>1381</v>
      </c>
      <c r="H39" s="354"/>
      <c r="I39" s="354"/>
      <c r="J39" s="354"/>
      <c r="K39" s="354"/>
      <c r="L39" s="559"/>
    </row>
    <row r="40" spans="1:14" s="330" customFormat="1" x14ac:dyDescent="0.2">
      <c r="A40" s="336">
        <v>2</v>
      </c>
      <c r="B40" s="349" t="s">
        <v>777</v>
      </c>
      <c r="C40" s="653">
        <f t="shared" ref="C40:C49" si="8">D40+H40</f>
        <v>1795</v>
      </c>
      <c r="D40" s="354">
        <f t="shared" ref="D40:D49" si="9">E40+F40+G40</f>
        <v>1795</v>
      </c>
      <c r="E40" s="354"/>
      <c r="F40" s="599">
        <f>'PLII 2022'!L169</f>
        <v>1795</v>
      </c>
      <c r="G40" s="599">
        <f>'PLII 2022'!M169</f>
        <v>0</v>
      </c>
      <c r="H40" s="599"/>
      <c r="I40" s="599"/>
      <c r="J40" s="599"/>
      <c r="K40" s="599"/>
      <c r="L40" s="559"/>
    </row>
    <row r="41" spans="1:14" s="330" customFormat="1" x14ac:dyDescent="0.2">
      <c r="A41" s="336">
        <v>3</v>
      </c>
      <c r="B41" s="554" t="s">
        <v>778</v>
      </c>
      <c r="C41" s="653">
        <f t="shared" si="8"/>
        <v>1381</v>
      </c>
      <c r="D41" s="354">
        <f t="shared" si="9"/>
        <v>1381</v>
      </c>
      <c r="E41" s="354"/>
      <c r="F41" s="599">
        <f>'PLII 2022'!L170</f>
        <v>0</v>
      </c>
      <c r="G41" s="599">
        <f>'PLII 2022'!M170</f>
        <v>1381</v>
      </c>
      <c r="H41" s="599"/>
      <c r="I41" s="599"/>
      <c r="J41" s="599"/>
      <c r="K41" s="599"/>
      <c r="L41" s="559"/>
    </row>
    <row r="42" spans="1:14" s="330" customFormat="1" x14ac:dyDescent="0.2">
      <c r="A42" s="336">
        <v>4</v>
      </c>
      <c r="B42" s="460" t="s">
        <v>779</v>
      </c>
      <c r="C42" s="653">
        <f t="shared" si="8"/>
        <v>1380</v>
      </c>
      <c r="D42" s="354">
        <f t="shared" si="9"/>
        <v>1380</v>
      </c>
      <c r="E42" s="354"/>
      <c r="F42" s="599">
        <f>'PLII 2022'!L171</f>
        <v>1380</v>
      </c>
      <c r="G42" s="599">
        <f>'PLII 2022'!M171</f>
        <v>0</v>
      </c>
      <c r="H42" s="599"/>
      <c r="I42" s="599"/>
      <c r="J42" s="599"/>
      <c r="K42" s="599"/>
      <c r="L42" s="559"/>
    </row>
    <row r="43" spans="1:14" s="330" customFormat="1" x14ac:dyDescent="0.2">
      <c r="A43" s="336">
        <v>5</v>
      </c>
      <c r="B43" s="351" t="s">
        <v>780</v>
      </c>
      <c r="C43" s="653">
        <f t="shared" si="8"/>
        <v>1795</v>
      </c>
      <c r="D43" s="354">
        <f t="shared" si="9"/>
        <v>1795</v>
      </c>
      <c r="E43" s="354"/>
      <c r="F43" s="599">
        <f>'PLII 2022'!L172</f>
        <v>1795</v>
      </c>
      <c r="G43" s="599">
        <f>'PLII 2022'!M172</f>
        <v>0</v>
      </c>
      <c r="H43" s="599"/>
      <c r="I43" s="599"/>
      <c r="J43" s="599"/>
      <c r="K43" s="599"/>
      <c r="L43" s="559"/>
    </row>
    <row r="44" spans="1:14" s="330" customFormat="1" x14ac:dyDescent="0.2">
      <c r="A44" s="336">
        <v>6</v>
      </c>
      <c r="B44" s="554" t="s">
        <v>781</v>
      </c>
      <c r="C44" s="653">
        <f t="shared" si="8"/>
        <v>1380</v>
      </c>
      <c r="D44" s="354">
        <f t="shared" si="9"/>
        <v>1380</v>
      </c>
      <c r="E44" s="354"/>
      <c r="F44" s="599">
        <f>'PLII 2022'!L173</f>
        <v>0</v>
      </c>
      <c r="G44" s="599">
        <f>'PLII 2022'!M173</f>
        <v>1380</v>
      </c>
      <c r="H44" s="599"/>
      <c r="I44" s="599"/>
      <c r="J44" s="599"/>
      <c r="K44" s="599"/>
      <c r="L44" s="559"/>
    </row>
    <row r="45" spans="1:14" s="330" customFormat="1" x14ac:dyDescent="0.2">
      <c r="A45" s="336">
        <v>7</v>
      </c>
      <c r="B45" s="561" t="s">
        <v>782</v>
      </c>
      <c r="C45" s="653">
        <f t="shared" si="8"/>
        <v>1795</v>
      </c>
      <c r="D45" s="354">
        <f t="shared" si="9"/>
        <v>1795</v>
      </c>
      <c r="E45" s="354"/>
      <c r="F45" s="599">
        <f>'PLII 2022'!L174</f>
        <v>0</v>
      </c>
      <c r="G45" s="599">
        <f>'PLII 2022'!M174</f>
        <v>1795</v>
      </c>
      <c r="H45" s="599"/>
      <c r="I45" s="599"/>
      <c r="J45" s="599"/>
      <c r="K45" s="599"/>
      <c r="L45" s="559"/>
    </row>
    <row r="46" spans="1:14" s="330" customFormat="1" x14ac:dyDescent="0.2">
      <c r="A46" s="336">
        <v>8</v>
      </c>
      <c r="B46" s="352" t="s">
        <v>783</v>
      </c>
      <c r="C46" s="653">
        <f t="shared" si="8"/>
        <v>1380</v>
      </c>
      <c r="D46" s="354">
        <f t="shared" si="9"/>
        <v>1380</v>
      </c>
      <c r="E46" s="354"/>
      <c r="F46" s="599">
        <f>'PLII 2022'!L175</f>
        <v>0</v>
      </c>
      <c r="G46" s="599">
        <f>'PLII 2022'!M175</f>
        <v>1380</v>
      </c>
      <c r="H46" s="599"/>
      <c r="I46" s="599"/>
      <c r="J46" s="599"/>
      <c r="K46" s="599"/>
      <c r="L46" s="559"/>
    </row>
    <row r="47" spans="1:14" s="330" customFormat="1" x14ac:dyDescent="0.2">
      <c r="A47" s="336">
        <v>9</v>
      </c>
      <c r="B47" s="352" t="s">
        <v>784</v>
      </c>
      <c r="C47" s="653">
        <f t="shared" si="8"/>
        <v>1795</v>
      </c>
      <c r="D47" s="354">
        <f t="shared" si="9"/>
        <v>1795</v>
      </c>
      <c r="E47" s="354"/>
      <c r="F47" s="599">
        <f>'PLII 2022'!L176</f>
        <v>1795</v>
      </c>
      <c r="G47" s="599">
        <f>'PLII 2022'!M176</f>
        <v>0</v>
      </c>
      <c r="H47" s="599"/>
      <c r="I47" s="599"/>
      <c r="J47" s="599"/>
      <c r="K47" s="599"/>
      <c r="L47" s="559"/>
    </row>
    <row r="48" spans="1:14" s="330" customFormat="1" x14ac:dyDescent="0.2">
      <c r="A48" s="336">
        <v>10</v>
      </c>
      <c r="B48" s="352" t="s">
        <v>785</v>
      </c>
      <c r="C48" s="653">
        <f t="shared" si="8"/>
        <v>1380</v>
      </c>
      <c r="D48" s="354">
        <f t="shared" si="9"/>
        <v>1380</v>
      </c>
      <c r="E48" s="354"/>
      <c r="F48" s="599">
        <f>'PLII 2022'!L177</f>
        <v>1380</v>
      </c>
      <c r="G48" s="599">
        <f>'PLII 2022'!M177</f>
        <v>0</v>
      </c>
      <c r="H48" s="599"/>
      <c r="I48" s="599"/>
      <c r="J48" s="599"/>
      <c r="K48" s="599"/>
      <c r="L48" s="559"/>
    </row>
    <row r="49" spans="1:12" s="330" customFormat="1" x14ac:dyDescent="0.2">
      <c r="A49" s="336">
        <v>11</v>
      </c>
      <c r="B49" s="352" t="s">
        <v>786</v>
      </c>
      <c r="C49" s="653">
        <f t="shared" si="8"/>
        <v>1380</v>
      </c>
      <c r="D49" s="354">
        <f t="shared" si="9"/>
        <v>1380</v>
      </c>
      <c r="E49" s="354"/>
      <c r="F49" s="599">
        <f>'PLII 2022'!L178</f>
        <v>1380</v>
      </c>
      <c r="G49" s="599">
        <f>'PLII 2022'!M178</f>
        <v>0</v>
      </c>
      <c r="H49" s="599"/>
      <c r="I49" s="599"/>
      <c r="J49" s="599"/>
      <c r="K49" s="599"/>
      <c r="L49" s="559"/>
    </row>
    <row r="67" spans="1:25" ht="18" customHeight="1" x14ac:dyDescent="0.2">
      <c r="A67" s="328"/>
      <c r="B67" s="630"/>
      <c r="C67" s="630"/>
      <c r="D67" s="697"/>
      <c r="E67" s="697"/>
      <c r="F67" s="697"/>
      <c r="G67" s="697"/>
      <c r="H67" s="697"/>
      <c r="I67" s="697"/>
      <c r="J67" s="697"/>
      <c r="K67" s="697"/>
      <c r="L67" s="697"/>
      <c r="M67" s="327"/>
      <c r="N67" s="327"/>
      <c r="O67" s="327"/>
      <c r="P67" s="327"/>
      <c r="Q67" s="327"/>
      <c r="R67" s="327"/>
      <c r="S67" s="327"/>
      <c r="T67" s="327"/>
      <c r="U67" s="327"/>
      <c r="V67" s="327"/>
      <c r="W67" s="327"/>
      <c r="X67" s="327"/>
      <c r="Y67" s="327"/>
    </row>
    <row r="68" spans="1:25" ht="36" customHeight="1" x14ac:dyDescent="0.2">
      <c r="A68" s="679" t="s">
        <v>765</v>
      </c>
      <c r="B68" s="679" t="s">
        <v>743</v>
      </c>
      <c r="C68" s="646"/>
      <c r="D68" s="695"/>
      <c r="E68" s="695"/>
      <c r="F68" s="695"/>
      <c r="G68" s="696"/>
      <c r="H68" s="632"/>
      <c r="I68" s="632"/>
      <c r="J68" s="632"/>
      <c r="K68" s="632"/>
      <c r="L68" s="687" t="s">
        <v>721</v>
      </c>
      <c r="M68" s="327"/>
      <c r="N68" s="327"/>
      <c r="O68" s="327"/>
      <c r="P68" s="327"/>
      <c r="Q68" s="327"/>
      <c r="R68" s="327"/>
      <c r="S68" s="327"/>
      <c r="T68" s="327"/>
      <c r="U68" s="327"/>
      <c r="V68" s="327"/>
      <c r="W68" s="327"/>
      <c r="X68" s="327"/>
      <c r="Y68" s="327"/>
    </row>
    <row r="69" spans="1:25" s="330" customFormat="1" ht="24" customHeight="1" x14ac:dyDescent="0.2">
      <c r="A69" s="679"/>
      <c r="B69" s="679"/>
      <c r="C69" s="631"/>
      <c r="D69" s="691"/>
      <c r="E69" s="691"/>
      <c r="F69" s="691"/>
      <c r="G69" s="692"/>
      <c r="H69" s="647"/>
      <c r="I69" s="647"/>
      <c r="J69" s="647"/>
      <c r="K69" s="647"/>
      <c r="L69" s="688"/>
    </row>
    <row r="70" spans="1:25" s="330" customFormat="1" ht="24" customHeight="1" x14ac:dyDescent="0.2">
      <c r="A70" s="679"/>
      <c r="B70" s="679"/>
      <c r="C70" s="636"/>
      <c r="D70" s="690" t="s">
        <v>980</v>
      </c>
      <c r="E70" s="691"/>
      <c r="F70" s="691"/>
      <c r="G70" s="692"/>
      <c r="H70" s="647"/>
      <c r="I70" s="647"/>
      <c r="J70" s="647"/>
      <c r="K70" s="647"/>
      <c r="L70" s="688"/>
    </row>
    <row r="71" spans="1:25" s="330" customFormat="1" ht="37.5" customHeight="1" x14ac:dyDescent="0.2">
      <c r="A71" s="679"/>
      <c r="B71" s="679"/>
      <c r="C71" s="637"/>
      <c r="D71" s="627" t="s">
        <v>693</v>
      </c>
      <c r="E71" s="627" t="s">
        <v>14</v>
      </c>
      <c r="F71" s="627" t="s">
        <v>976</v>
      </c>
      <c r="G71" s="627" t="s">
        <v>977</v>
      </c>
      <c r="H71" s="628"/>
      <c r="I71" s="628"/>
      <c r="J71" s="628"/>
      <c r="K71" s="628"/>
      <c r="L71" s="689"/>
    </row>
    <row r="72" spans="1:25" s="330" customFormat="1" ht="26.25" customHeight="1" x14ac:dyDescent="0.2">
      <c r="A72" s="629"/>
      <c r="B72" s="333" t="s">
        <v>751</v>
      </c>
      <c r="C72" s="333"/>
      <c r="D72" s="601">
        <f>SUM(E72:G72)</f>
        <v>632</v>
      </c>
      <c r="E72" s="601">
        <f>E73+E77</f>
        <v>190</v>
      </c>
      <c r="F72" s="601">
        <f>F73+F77</f>
        <v>442</v>
      </c>
      <c r="G72" s="601">
        <f>G73+G77</f>
        <v>0</v>
      </c>
      <c r="H72" s="601"/>
      <c r="I72" s="601"/>
      <c r="J72" s="601"/>
      <c r="K72" s="601"/>
      <c r="L72" s="559"/>
    </row>
    <row r="73" spans="1:25" s="330" customFormat="1" ht="14.25" customHeight="1" x14ac:dyDescent="0.2">
      <c r="A73" s="629" t="s">
        <v>3</v>
      </c>
      <c r="B73" s="597" t="s">
        <v>964</v>
      </c>
      <c r="C73" s="597"/>
      <c r="D73" s="601">
        <f>SUM(E73:G73)</f>
        <v>632</v>
      </c>
      <c r="E73" s="601">
        <f>SUM(E74:E76)</f>
        <v>190</v>
      </c>
      <c r="F73" s="601">
        <f t="shared" ref="F73:G73" si="10">SUM(F74:F76)</f>
        <v>442</v>
      </c>
      <c r="G73" s="601">
        <f t="shared" si="10"/>
        <v>0</v>
      </c>
      <c r="H73" s="601"/>
      <c r="I73" s="601"/>
      <c r="J73" s="601"/>
      <c r="K73" s="601"/>
      <c r="L73" s="559"/>
    </row>
    <row r="74" spans="1:25" s="330" customFormat="1" ht="25.5" customHeight="1" x14ac:dyDescent="0.2">
      <c r="A74" s="336">
        <v>1</v>
      </c>
      <c r="B74" s="598" t="s">
        <v>954</v>
      </c>
      <c r="C74" s="598"/>
      <c r="D74" s="599"/>
      <c r="E74" s="599"/>
      <c r="F74" s="599"/>
      <c r="G74" s="338"/>
      <c r="H74" s="338"/>
      <c r="I74" s="338"/>
      <c r="J74" s="338"/>
      <c r="K74" s="338"/>
      <c r="L74" s="559"/>
    </row>
    <row r="75" spans="1:25" s="330" customFormat="1" ht="14.25" customHeight="1" x14ac:dyDescent="0.2">
      <c r="A75" s="336">
        <v>2</v>
      </c>
      <c r="B75" s="337" t="s">
        <v>883</v>
      </c>
      <c r="C75" s="337"/>
      <c r="D75" s="603">
        <f>SUM(E75:G75)</f>
        <v>260</v>
      </c>
      <c r="E75" s="599">
        <f>'PL DTTS 2021-2025'!H17</f>
        <v>78</v>
      </c>
      <c r="F75" s="599">
        <f>'PL DTTS 2021-2025'!I17</f>
        <v>182</v>
      </c>
      <c r="G75" s="338"/>
      <c r="H75" s="338"/>
      <c r="I75" s="338"/>
      <c r="J75" s="338"/>
      <c r="K75" s="338"/>
      <c r="L75" s="559"/>
    </row>
    <row r="76" spans="1:25" s="330" customFormat="1" ht="14.25" customHeight="1" x14ac:dyDescent="0.2">
      <c r="A76" s="336">
        <v>3</v>
      </c>
      <c r="B76" s="337" t="s">
        <v>981</v>
      </c>
      <c r="C76" s="337"/>
      <c r="D76" s="599">
        <f>SUM(E76:G76)</f>
        <v>372</v>
      </c>
      <c r="E76" s="599">
        <f>'PL DTTS 2021-2025'!H86</f>
        <v>112</v>
      </c>
      <c r="F76" s="599">
        <f>'PL DTTS 2021-2025'!I86</f>
        <v>260</v>
      </c>
      <c r="G76" s="338"/>
      <c r="H76" s="338"/>
      <c r="I76" s="338"/>
      <c r="J76" s="338"/>
      <c r="K76" s="338"/>
      <c r="L76" s="559"/>
    </row>
    <row r="77" spans="1:25" s="343" customFormat="1" ht="14.25" customHeight="1" x14ac:dyDescent="0.2">
      <c r="A77" s="635" t="s">
        <v>5</v>
      </c>
      <c r="B77" s="340" t="s">
        <v>774</v>
      </c>
      <c r="C77" s="340"/>
      <c r="D77" s="341">
        <f>SUM(D79:D87)</f>
        <v>0</v>
      </c>
      <c r="E77" s="341"/>
      <c r="F77" s="341"/>
      <c r="G77" s="341">
        <f>SUM(G79:G87)</f>
        <v>0</v>
      </c>
      <c r="H77" s="341"/>
      <c r="I77" s="341"/>
      <c r="J77" s="341"/>
      <c r="K77" s="341"/>
      <c r="L77" s="560"/>
    </row>
    <row r="78" spans="1:25" s="330" customFormat="1" ht="14.25" customHeight="1" x14ac:dyDescent="0.2">
      <c r="A78" s="595">
        <v>1</v>
      </c>
      <c r="B78" s="596" t="s">
        <v>874</v>
      </c>
      <c r="C78" s="596"/>
      <c r="D78" s="345"/>
      <c r="E78" s="345"/>
      <c r="F78" s="345"/>
      <c r="G78" s="345"/>
      <c r="H78" s="345"/>
      <c r="I78" s="345"/>
      <c r="J78" s="345"/>
      <c r="K78" s="345"/>
      <c r="L78" s="559"/>
    </row>
    <row r="79" spans="1:25" s="330" customFormat="1" ht="14.25" customHeight="1" x14ac:dyDescent="0.2">
      <c r="A79" s="595">
        <v>2</v>
      </c>
      <c r="B79" s="349" t="s">
        <v>777</v>
      </c>
      <c r="C79" s="349"/>
      <c r="D79" s="345"/>
      <c r="E79" s="345"/>
      <c r="F79" s="345"/>
      <c r="G79" s="345"/>
      <c r="H79" s="345"/>
      <c r="I79" s="345"/>
      <c r="J79" s="345"/>
      <c r="K79" s="345"/>
      <c r="L79" s="559"/>
    </row>
    <row r="80" spans="1:25" s="557" customFormat="1" ht="14.25" customHeight="1" x14ac:dyDescent="0.2">
      <c r="A80" s="595">
        <v>3</v>
      </c>
      <c r="B80" s="554" t="s">
        <v>778</v>
      </c>
      <c r="C80" s="554"/>
      <c r="D80" s="556"/>
      <c r="E80" s="556"/>
      <c r="F80" s="556"/>
      <c r="G80" s="556"/>
      <c r="H80" s="556"/>
      <c r="I80" s="556"/>
      <c r="J80" s="556"/>
      <c r="K80" s="556"/>
      <c r="L80" s="561"/>
    </row>
    <row r="81" spans="1:12" s="330" customFormat="1" ht="14.25" customHeight="1" x14ac:dyDescent="0.2">
      <c r="A81" s="595">
        <v>4</v>
      </c>
      <c r="B81" s="351" t="s">
        <v>780</v>
      </c>
      <c r="C81" s="351"/>
      <c r="D81" s="345"/>
      <c r="E81" s="345"/>
      <c r="F81" s="345"/>
      <c r="G81" s="345"/>
      <c r="H81" s="345"/>
      <c r="I81" s="345"/>
      <c r="J81" s="345"/>
      <c r="K81" s="345"/>
      <c r="L81" s="559"/>
    </row>
    <row r="82" spans="1:12" s="557" customFormat="1" ht="14.25" customHeight="1" x14ac:dyDescent="0.2">
      <c r="A82" s="595">
        <v>5</v>
      </c>
      <c r="B82" s="554" t="s">
        <v>781</v>
      </c>
      <c r="C82" s="554"/>
      <c r="D82" s="556"/>
      <c r="E82" s="556"/>
      <c r="F82" s="556"/>
      <c r="G82" s="556"/>
      <c r="H82" s="556"/>
      <c r="I82" s="556"/>
      <c r="J82" s="556"/>
      <c r="K82" s="556"/>
      <c r="L82" s="561"/>
    </row>
    <row r="83" spans="1:12" s="557" customFormat="1" ht="14.25" customHeight="1" x14ac:dyDescent="0.2">
      <c r="A83" s="595">
        <v>6</v>
      </c>
      <c r="B83" s="561" t="s">
        <v>782</v>
      </c>
      <c r="C83" s="561"/>
      <c r="D83" s="556"/>
      <c r="E83" s="556"/>
      <c r="F83" s="556"/>
      <c r="G83" s="556"/>
      <c r="H83" s="556"/>
      <c r="I83" s="556"/>
      <c r="J83" s="556"/>
      <c r="K83" s="556"/>
      <c r="L83" s="561"/>
    </row>
    <row r="84" spans="1:12" s="330" customFormat="1" ht="14.25" customHeight="1" x14ac:dyDescent="0.2">
      <c r="A84" s="595">
        <v>7</v>
      </c>
      <c r="B84" s="352" t="s">
        <v>783</v>
      </c>
      <c r="C84" s="352"/>
      <c r="D84" s="345"/>
      <c r="E84" s="345"/>
      <c r="F84" s="345"/>
      <c r="G84" s="345"/>
      <c r="H84" s="345"/>
      <c r="I84" s="345"/>
      <c r="J84" s="345"/>
      <c r="K84" s="345"/>
      <c r="L84" s="559"/>
    </row>
    <row r="85" spans="1:12" s="330" customFormat="1" ht="14.25" customHeight="1" x14ac:dyDescent="0.2">
      <c r="A85" s="595">
        <v>8</v>
      </c>
      <c r="B85" s="352" t="s">
        <v>784</v>
      </c>
      <c r="C85" s="352"/>
      <c r="D85" s="345"/>
      <c r="E85" s="345"/>
      <c r="F85" s="345"/>
      <c r="G85" s="345"/>
      <c r="H85" s="345"/>
      <c r="I85" s="345"/>
      <c r="J85" s="345"/>
      <c r="K85" s="345"/>
      <c r="L85" s="559"/>
    </row>
    <row r="86" spans="1:12" s="330" customFormat="1" ht="14.25" customHeight="1" x14ac:dyDescent="0.2">
      <c r="A86" s="595">
        <v>9</v>
      </c>
      <c r="B86" s="352" t="s">
        <v>785</v>
      </c>
      <c r="C86" s="352"/>
      <c r="D86" s="345"/>
      <c r="E86" s="345"/>
      <c r="F86" s="345"/>
      <c r="G86" s="345"/>
      <c r="H86" s="345"/>
      <c r="I86" s="345"/>
      <c r="J86" s="345"/>
      <c r="K86" s="345"/>
      <c r="L86" s="559"/>
    </row>
    <row r="87" spans="1:12" s="330" customFormat="1" ht="14.25" customHeight="1" x14ac:dyDescent="0.2">
      <c r="A87" s="595">
        <v>10</v>
      </c>
      <c r="B87" s="352" t="s">
        <v>786</v>
      </c>
      <c r="C87" s="352"/>
      <c r="D87" s="345"/>
      <c r="E87" s="345"/>
      <c r="F87" s="345"/>
      <c r="G87" s="345"/>
      <c r="H87" s="345"/>
      <c r="I87" s="345"/>
      <c r="J87" s="345"/>
      <c r="K87" s="345"/>
      <c r="L87" s="559"/>
    </row>
    <row r="116" spans="1:25" ht="18" customHeight="1" x14ac:dyDescent="0.2">
      <c r="A116" s="328"/>
      <c r="B116" s="630"/>
      <c r="C116" s="630"/>
      <c r="D116" s="697"/>
      <c r="E116" s="697"/>
      <c r="F116" s="697"/>
      <c r="G116" s="697"/>
      <c r="H116" s="697"/>
      <c r="I116" s="697"/>
      <c r="J116" s="697"/>
      <c r="K116" s="697"/>
      <c r="L116" s="697"/>
      <c r="M116" s="327"/>
      <c r="N116" s="327"/>
      <c r="O116" s="327"/>
      <c r="P116" s="327"/>
      <c r="Q116" s="327"/>
      <c r="R116" s="327"/>
      <c r="S116" s="327"/>
      <c r="T116" s="327"/>
      <c r="U116" s="327"/>
      <c r="V116" s="327"/>
      <c r="W116" s="327"/>
      <c r="X116" s="327"/>
      <c r="Y116" s="327"/>
    </row>
    <row r="117" spans="1:25" x14ac:dyDescent="0.2">
      <c r="A117" s="679" t="s">
        <v>765</v>
      </c>
      <c r="B117" s="679" t="s">
        <v>743</v>
      </c>
      <c r="C117" s="646"/>
      <c r="D117" s="695"/>
      <c r="E117" s="695"/>
      <c r="F117" s="695"/>
      <c r="G117" s="696"/>
      <c r="H117" s="632"/>
      <c r="I117" s="632"/>
      <c r="J117" s="632"/>
      <c r="K117" s="632"/>
      <c r="L117" s="687" t="s">
        <v>721</v>
      </c>
      <c r="M117" s="327"/>
      <c r="N117" s="327"/>
      <c r="O117" s="327"/>
      <c r="P117" s="327"/>
      <c r="Q117" s="327"/>
      <c r="R117" s="327"/>
      <c r="S117" s="327"/>
      <c r="T117" s="327"/>
      <c r="U117" s="327"/>
      <c r="V117" s="327"/>
      <c r="W117" s="327"/>
      <c r="X117" s="327"/>
      <c r="Y117" s="327"/>
    </row>
    <row r="118" spans="1:25" s="330" customFormat="1" ht="24" customHeight="1" x14ac:dyDescent="0.2">
      <c r="A118" s="679"/>
      <c r="B118" s="679"/>
      <c r="C118" s="631"/>
      <c r="D118" s="691"/>
      <c r="E118" s="691"/>
      <c r="F118" s="691"/>
      <c r="G118" s="692"/>
      <c r="H118" s="647"/>
      <c r="I118" s="647"/>
      <c r="J118" s="647"/>
      <c r="K118" s="647"/>
      <c r="L118" s="688"/>
    </row>
    <row r="119" spans="1:25" s="330" customFormat="1" ht="24" customHeight="1" x14ac:dyDescent="0.2">
      <c r="A119" s="679"/>
      <c r="B119" s="679"/>
      <c r="C119" s="636"/>
      <c r="D119" s="690" t="s">
        <v>980</v>
      </c>
      <c r="E119" s="691"/>
      <c r="F119" s="691"/>
      <c r="G119" s="692"/>
      <c r="H119" s="647"/>
      <c r="I119" s="647"/>
      <c r="J119" s="647"/>
      <c r="K119" s="647"/>
      <c r="L119" s="688"/>
    </row>
    <row r="120" spans="1:25" s="330" customFormat="1" ht="37.5" customHeight="1" x14ac:dyDescent="0.2">
      <c r="A120" s="679"/>
      <c r="B120" s="679"/>
      <c r="C120" s="637"/>
      <c r="D120" s="627" t="s">
        <v>693</v>
      </c>
      <c r="E120" s="627" t="s">
        <v>14</v>
      </c>
      <c r="F120" s="627" t="s">
        <v>976</v>
      </c>
      <c r="G120" s="627" t="s">
        <v>977</v>
      </c>
      <c r="H120" s="628"/>
      <c r="I120" s="628"/>
      <c r="J120" s="628"/>
      <c r="K120" s="628"/>
      <c r="L120" s="689"/>
    </row>
    <row r="121" spans="1:25" s="330" customFormat="1" ht="26.25" customHeight="1" x14ac:dyDescent="0.2">
      <c r="A121" s="629"/>
      <c r="B121" s="333" t="s">
        <v>801</v>
      </c>
      <c r="C121" s="333"/>
      <c r="D121" s="600">
        <f t="shared" ref="D121:G121" si="11">D122</f>
        <v>678</v>
      </c>
      <c r="E121" s="600">
        <f t="shared" si="11"/>
        <v>203</v>
      </c>
      <c r="F121" s="600">
        <f t="shared" si="11"/>
        <v>475</v>
      </c>
      <c r="G121" s="600">
        <f t="shared" si="11"/>
        <v>0</v>
      </c>
      <c r="H121" s="600"/>
      <c r="I121" s="600"/>
      <c r="J121" s="600"/>
      <c r="K121" s="600"/>
      <c r="L121" s="559"/>
    </row>
    <row r="122" spans="1:25" s="330" customFormat="1" x14ac:dyDescent="0.2">
      <c r="A122" s="629" t="s">
        <v>3</v>
      </c>
      <c r="B122" s="597" t="s">
        <v>983</v>
      </c>
      <c r="C122" s="597"/>
      <c r="D122" s="601">
        <f>SUM(E122:G122)</f>
        <v>678</v>
      </c>
      <c r="E122" s="601">
        <f>SUM(E123:E123)</f>
        <v>203</v>
      </c>
      <c r="F122" s="601">
        <f>SUM(F123:F123)</f>
        <v>475</v>
      </c>
      <c r="G122" s="601">
        <f>SUM(G123:G123)</f>
        <v>0</v>
      </c>
      <c r="H122" s="601"/>
      <c r="I122" s="601"/>
      <c r="J122" s="601"/>
      <c r="K122" s="601"/>
      <c r="L122" s="559"/>
    </row>
    <row r="123" spans="1:25" s="330" customFormat="1" x14ac:dyDescent="0.2">
      <c r="A123" s="336">
        <v>1</v>
      </c>
      <c r="B123" s="337" t="s">
        <v>982</v>
      </c>
      <c r="C123" s="337"/>
      <c r="D123" s="603">
        <f>SUM(E123:G123)</f>
        <v>678</v>
      </c>
      <c r="E123" s="603">
        <f>'PL GNBV 2021-2025'!AS67</f>
        <v>203</v>
      </c>
      <c r="F123" s="603">
        <f>'PL GNBV 2021-2025'!AT67</f>
        <v>475</v>
      </c>
      <c r="G123" s="602"/>
      <c r="H123" s="602"/>
      <c r="I123" s="602"/>
      <c r="J123" s="602"/>
      <c r="K123" s="602"/>
      <c r="L123" s="559"/>
    </row>
    <row r="164" spans="1:25" ht="18" customHeight="1" x14ac:dyDescent="0.2">
      <c r="A164" s="328"/>
      <c r="B164" s="630"/>
      <c r="C164" s="630"/>
      <c r="D164" s="697"/>
      <c r="E164" s="697"/>
      <c r="F164" s="697"/>
      <c r="G164" s="697"/>
      <c r="H164" s="697"/>
      <c r="I164" s="697"/>
      <c r="J164" s="697"/>
      <c r="K164" s="697"/>
      <c r="L164" s="697"/>
      <c r="M164" s="327"/>
      <c r="N164" s="327"/>
      <c r="O164" s="327"/>
      <c r="P164" s="327"/>
      <c r="Q164" s="327"/>
      <c r="R164" s="327"/>
      <c r="S164" s="327"/>
      <c r="T164" s="327"/>
      <c r="U164" s="327"/>
      <c r="V164" s="327"/>
      <c r="W164" s="327"/>
      <c r="X164" s="327"/>
      <c r="Y164" s="327"/>
    </row>
    <row r="165" spans="1:25" ht="36" customHeight="1" x14ac:dyDescent="0.2">
      <c r="A165" s="679" t="s">
        <v>765</v>
      </c>
      <c r="B165" s="679" t="s">
        <v>743</v>
      </c>
      <c r="C165" s="646"/>
      <c r="D165" s="695"/>
      <c r="E165" s="695"/>
      <c r="F165" s="695"/>
      <c r="G165" s="696"/>
      <c r="H165" s="632"/>
      <c r="I165" s="632"/>
      <c r="J165" s="632"/>
      <c r="K165" s="632"/>
      <c r="L165" s="687" t="s">
        <v>721</v>
      </c>
      <c r="M165" s="327"/>
      <c r="N165" s="327"/>
      <c r="O165" s="327"/>
      <c r="P165" s="327"/>
      <c r="Q165" s="327"/>
      <c r="R165" s="327"/>
      <c r="S165" s="327"/>
      <c r="T165" s="327"/>
      <c r="U165" s="327"/>
      <c r="V165" s="327"/>
      <c r="W165" s="327"/>
      <c r="X165" s="327"/>
      <c r="Y165" s="327"/>
    </row>
    <row r="166" spans="1:25" s="330" customFormat="1" ht="24" customHeight="1" x14ac:dyDescent="0.2">
      <c r="A166" s="679"/>
      <c r="B166" s="679"/>
      <c r="C166" s="631"/>
      <c r="D166" s="691"/>
      <c r="E166" s="691"/>
      <c r="F166" s="691"/>
      <c r="G166" s="692"/>
      <c r="H166" s="647"/>
      <c r="I166" s="647"/>
      <c r="J166" s="647"/>
      <c r="K166" s="647"/>
      <c r="L166" s="688"/>
    </row>
    <row r="167" spans="1:25" s="330" customFormat="1" ht="24" customHeight="1" x14ac:dyDescent="0.2">
      <c r="A167" s="679"/>
      <c r="B167" s="679"/>
      <c r="C167" s="636"/>
      <c r="D167" s="690" t="s">
        <v>980</v>
      </c>
      <c r="E167" s="691"/>
      <c r="F167" s="691"/>
      <c r="G167" s="692"/>
      <c r="H167" s="647"/>
      <c r="I167" s="647"/>
      <c r="J167" s="647"/>
      <c r="K167" s="647"/>
      <c r="L167" s="688"/>
    </row>
    <row r="168" spans="1:25" s="330" customFormat="1" ht="37.5" customHeight="1" x14ac:dyDescent="0.2">
      <c r="A168" s="679"/>
      <c r="B168" s="679"/>
      <c r="C168" s="637"/>
      <c r="D168" s="627" t="s">
        <v>693</v>
      </c>
      <c r="E168" s="627" t="s">
        <v>14</v>
      </c>
      <c r="F168" s="627" t="s">
        <v>976</v>
      </c>
      <c r="G168" s="627" t="s">
        <v>977</v>
      </c>
      <c r="H168" s="628"/>
      <c r="I168" s="628"/>
      <c r="J168" s="628"/>
      <c r="K168" s="628"/>
      <c r="L168" s="689"/>
    </row>
    <row r="169" spans="1:25" s="330" customFormat="1" ht="26.25" customHeight="1" x14ac:dyDescent="0.2">
      <c r="A169" s="629"/>
      <c r="B169" s="333" t="s">
        <v>751</v>
      </c>
      <c r="C169" s="333"/>
      <c r="D169" s="601">
        <f>SUM(E169:G169)</f>
        <v>52636</v>
      </c>
      <c r="E169" s="601">
        <f>E170+E174</f>
        <v>0</v>
      </c>
      <c r="F169" s="601">
        <f>F170+F174</f>
        <v>43612</v>
      </c>
      <c r="G169" s="601">
        <f>G170+G174</f>
        <v>9024</v>
      </c>
      <c r="H169" s="601"/>
      <c r="I169" s="601"/>
      <c r="J169" s="601"/>
      <c r="K169" s="601"/>
      <c r="L169" s="559"/>
    </row>
    <row r="170" spans="1:25" s="330" customFormat="1" ht="14.25" customHeight="1" x14ac:dyDescent="0.2">
      <c r="A170" s="629" t="s">
        <v>3</v>
      </c>
      <c r="B170" s="597" t="s">
        <v>964</v>
      </c>
      <c r="C170" s="597"/>
      <c r="D170" s="601">
        <f>SUM(E170:G170)</f>
        <v>0</v>
      </c>
      <c r="E170" s="601">
        <f>SUM(E171:E173)</f>
        <v>0</v>
      </c>
      <c r="F170" s="601">
        <f t="shared" ref="F170:G170" si="12">SUM(F171:F173)</f>
        <v>0</v>
      </c>
      <c r="G170" s="601">
        <f t="shared" si="12"/>
        <v>0</v>
      </c>
      <c r="H170" s="601"/>
      <c r="I170" s="601"/>
      <c r="J170" s="601"/>
      <c r="K170" s="601"/>
      <c r="L170" s="559"/>
    </row>
    <row r="171" spans="1:25" s="330" customFormat="1" ht="25.5" customHeight="1" x14ac:dyDescent="0.2">
      <c r="A171" s="336">
        <v>1</v>
      </c>
      <c r="B171" s="598" t="s">
        <v>954</v>
      </c>
      <c r="C171" s="598"/>
      <c r="D171" s="599"/>
      <c r="E171" s="599"/>
      <c r="F171" s="599"/>
      <c r="G171" s="338"/>
      <c r="H171" s="338"/>
      <c r="I171" s="338"/>
      <c r="J171" s="338"/>
      <c r="K171" s="338"/>
      <c r="L171" s="559"/>
    </row>
    <row r="172" spans="1:25" s="330" customFormat="1" ht="14.25" customHeight="1" x14ac:dyDescent="0.2">
      <c r="A172" s="336">
        <v>2</v>
      </c>
      <c r="B172" s="337" t="s">
        <v>883</v>
      </c>
      <c r="C172" s="337"/>
      <c r="D172" s="603">
        <f>SUM(E172:G172)</f>
        <v>0</v>
      </c>
      <c r="E172" s="599">
        <f>'PL DTTS 2021-2025'!H117</f>
        <v>0</v>
      </c>
      <c r="F172" s="599">
        <f>'PL DTTS 2021-2025'!I117</f>
        <v>0</v>
      </c>
      <c r="G172" s="338"/>
      <c r="H172" s="338"/>
      <c r="I172" s="338"/>
      <c r="J172" s="338"/>
      <c r="K172" s="338"/>
      <c r="L172" s="559"/>
    </row>
    <row r="173" spans="1:25" s="330" customFormat="1" ht="14.25" customHeight="1" x14ac:dyDescent="0.2">
      <c r="A173" s="336">
        <v>3</v>
      </c>
      <c r="B173" s="337" t="s">
        <v>981</v>
      </c>
      <c r="C173" s="337"/>
      <c r="D173" s="599">
        <f>SUM(E173:G173)</f>
        <v>0</v>
      </c>
      <c r="E173" s="599">
        <f>'PL DTTS 2021-2025'!H183</f>
        <v>0</v>
      </c>
      <c r="F173" s="599">
        <f>'PL DTTS 2021-2025'!I183</f>
        <v>0</v>
      </c>
      <c r="G173" s="338"/>
      <c r="H173" s="338"/>
      <c r="I173" s="338"/>
      <c r="J173" s="338"/>
      <c r="K173" s="338"/>
      <c r="L173" s="559"/>
    </row>
    <row r="174" spans="1:25" s="343" customFormat="1" ht="14.25" customHeight="1" x14ac:dyDescent="0.2">
      <c r="A174" s="635" t="s">
        <v>5</v>
      </c>
      <c r="B174" s="340" t="s">
        <v>774</v>
      </c>
      <c r="C174" s="340"/>
      <c r="D174" s="341">
        <f>SUM(D175:D185)</f>
        <v>52636</v>
      </c>
      <c r="E174" s="341">
        <f t="shared" ref="E174:G174" si="13">SUM(E175:E185)</f>
        <v>0</v>
      </c>
      <c r="F174" s="341">
        <f t="shared" si="13"/>
        <v>43612</v>
      </c>
      <c r="G174" s="341">
        <f t="shared" si="13"/>
        <v>9024</v>
      </c>
      <c r="H174" s="341"/>
      <c r="I174" s="341"/>
      <c r="J174" s="341"/>
      <c r="K174" s="341"/>
      <c r="L174" s="560"/>
    </row>
    <row r="175" spans="1:25" s="330" customFormat="1" ht="14.25" customHeight="1" x14ac:dyDescent="0.2">
      <c r="A175" s="595">
        <v>1</v>
      </c>
      <c r="B175" s="566" t="s">
        <v>776</v>
      </c>
      <c r="C175" s="566"/>
      <c r="D175" s="345">
        <f>SUM(E175:G175)</f>
        <v>1504</v>
      </c>
      <c r="E175" s="345"/>
      <c r="F175" s="345"/>
      <c r="G175" s="345">
        <f>'PL NTM 2021-2025'!G18</f>
        <v>1504</v>
      </c>
      <c r="H175" s="345"/>
      <c r="I175" s="345"/>
      <c r="J175" s="345"/>
      <c r="K175" s="345"/>
      <c r="L175" s="559"/>
    </row>
    <row r="176" spans="1:25" s="557" customFormat="1" ht="14.25" customHeight="1" x14ac:dyDescent="0.2">
      <c r="A176" s="595">
        <v>2</v>
      </c>
      <c r="B176" s="573" t="s">
        <v>777</v>
      </c>
      <c r="C176" s="573"/>
      <c r="D176" s="345">
        <f t="shared" ref="D176:D185" si="14">SUM(E176:G176)</f>
        <v>4512</v>
      </c>
      <c r="E176" s="556"/>
      <c r="F176" s="556">
        <f>'PL NTM 2021-2025'!F19</f>
        <v>4512</v>
      </c>
      <c r="G176" s="556"/>
      <c r="H176" s="556"/>
      <c r="I176" s="556"/>
      <c r="J176" s="556"/>
      <c r="K176" s="556"/>
      <c r="L176" s="561"/>
    </row>
    <row r="177" spans="1:12" s="330" customFormat="1" ht="14.25" customHeight="1" x14ac:dyDescent="0.2">
      <c r="A177" s="595">
        <v>3</v>
      </c>
      <c r="B177" s="566" t="s">
        <v>778</v>
      </c>
      <c r="C177" s="566"/>
      <c r="D177" s="345">
        <f t="shared" si="14"/>
        <v>1504</v>
      </c>
      <c r="E177" s="345"/>
      <c r="F177" s="345"/>
      <c r="G177" s="345">
        <f>'PL NTM 2021-2025'!G20</f>
        <v>1504</v>
      </c>
      <c r="H177" s="345"/>
      <c r="I177" s="345"/>
      <c r="J177" s="345"/>
      <c r="K177" s="345"/>
      <c r="L177" s="559"/>
    </row>
    <row r="178" spans="1:12" s="557" customFormat="1" ht="14.25" customHeight="1" x14ac:dyDescent="0.2">
      <c r="A178" s="595">
        <v>4</v>
      </c>
      <c r="B178" s="460" t="s">
        <v>779</v>
      </c>
      <c r="C178" s="460"/>
      <c r="D178" s="345">
        <f t="shared" si="14"/>
        <v>7519</v>
      </c>
      <c r="E178" s="556"/>
      <c r="F178" s="556">
        <f>'PL NTM 2021-2025'!F21</f>
        <v>7519</v>
      </c>
      <c r="G178" s="556"/>
      <c r="H178" s="556"/>
      <c r="I178" s="556"/>
      <c r="J178" s="556"/>
      <c r="K178" s="556"/>
      <c r="L178" s="561"/>
    </row>
    <row r="179" spans="1:12" s="557" customFormat="1" ht="14.25" customHeight="1" x14ac:dyDescent="0.2">
      <c r="A179" s="595">
        <v>5</v>
      </c>
      <c r="B179" s="460" t="s">
        <v>780</v>
      </c>
      <c r="C179" s="460"/>
      <c r="D179" s="345">
        <f t="shared" si="14"/>
        <v>4512</v>
      </c>
      <c r="E179" s="556"/>
      <c r="F179" s="556">
        <f>'PL NTM 2021-2025'!F22</f>
        <v>4512</v>
      </c>
      <c r="G179" s="556"/>
      <c r="H179" s="556"/>
      <c r="I179" s="556"/>
      <c r="J179" s="556"/>
      <c r="K179" s="556"/>
      <c r="L179" s="561"/>
    </row>
    <row r="180" spans="1:12" s="557" customFormat="1" ht="14.25" customHeight="1" x14ac:dyDescent="0.2">
      <c r="A180" s="595">
        <v>6</v>
      </c>
      <c r="B180" s="566" t="s">
        <v>781</v>
      </c>
      <c r="C180" s="566"/>
      <c r="D180" s="345">
        <f t="shared" si="14"/>
        <v>1504</v>
      </c>
      <c r="E180" s="556"/>
      <c r="F180" s="556"/>
      <c r="G180" s="556">
        <f>'PL NTM 2021-2025'!G23</f>
        <v>1504</v>
      </c>
      <c r="H180" s="556"/>
      <c r="I180" s="556"/>
      <c r="J180" s="556"/>
      <c r="K180" s="556"/>
      <c r="L180" s="561"/>
    </row>
    <row r="181" spans="1:12" s="557" customFormat="1" ht="14.25" customHeight="1" x14ac:dyDescent="0.2">
      <c r="A181" s="595">
        <v>7</v>
      </c>
      <c r="B181" s="566" t="s">
        <v>782</v>
      </c>
      <c r="C181" s="566"/>
      <c r="D181" s="345">
        <f t="shared" si="14"/>
        <v>4512</v>
      </c>
      <c r="E181" s="556"/>
      <c r="F181" s="556"/>
      <c r="G181" s="556">
        <f>'PL NTM 2021-2025'!G24</f>
        <v>4512</v>
      </c>
      <c r="H181" s="556"/>
      <c r="I181" s="556"/>
      <c r="J181" s="556"/>
      <c r="K181" s="556"/>
      <c r="L181" s="561"/>
    </row>
    <row r="182" spans="1:12" s="330" customFormat="1" ht="14.25" customHeight="1" x14ac:dyDescent="0.2">
      <c r="A182" s="595">
        <v>8</v>
      </c>
      <c r="B182" s="566" t="s">
        <v>783</v>
      </c>
      <c r="C182" s="566"/>
      <c r="D182" s="345">
        <f t="shared" si="14"/>
        <v>7519</v>
      </c>
      <c r="E182" s="345"/>
      <c r="F182" s="345">
        <f>'PL NTM 2021-2025'!F25</f>
        <v>7519</v>
      </c>
      <c r="G182" s="345"/>
      <c r="H182" s="345"/>
      <c r="I182" s="345"/>
      <c r="J182" s="345"/>
      <c r="K182" s="345"/>
      <c r="L182" s="559"/>
    </row>
    <row r="183" spans="1:12" s="330" customFormat="1" ht="14.25" customHeight="1" x14ac:dyDescent="0.2">
      <c r="A183" s="595">
        <v>9</v>
      </c>
      <c r="B183" s="460" t="s">
        <v>784</v>
      </c>
      <c r="C183" s="460"/>
      <c r="D183" s="345">
        <f t="shared" si="14"/>
        <v>4512</v>
      </c>
      <c r="E183" s="345"/>
      <c r="F183" s="345">
        <f>'PL NTM 2021-2025'!F26</f>
        <v>4512</v>
      </c>
      <c r="G183" s="345"/>
      <c r="H183" s="345"/>
      <c r="I183" s="345"/>
      <c r="J183" s="345"/>
      <c r="K183" s="345"/>
      <c r="L183" s="559"/>
    </row>
    <row r="184" spans="1:12" s="330" customFormat="1" ht="14.25" customHeight="1" x14ac:dyDescent="0.2">
      <c r="A184" s="595">
        <v>10</v>
      </c>
      <c r="B184" s="460" t="s">
        <v>785</v>
      </c>
      <c r="C184" s="460"/>
      <c r="D184" s="345">
        <f t="shared" si="14"/>
        <v>7519</v>
      </c>
      <c r="E184" s="345"/>
      <c r="F184" s="345">
        <f>'PL NTM 2021-2025'!F27</f>
        <v>7519</v>
      </c>
      <c r="G184" s="345"/>
      <c r="H184" s="345"/>
      <c r="I184" s="345"/>
      <c r="J184" s="345"/>
      <c r="K184" s="345"/>
      <c r="L184" s="559"/>
    </row>
    <row r="185" spans="1:12" s="330" customFormat="1" ht="14.25" customHeight="1" x14ac:dyDescent="0.2">
      <c r="A185" s="595">
        <v>11</v>
      </c>
      <c r="B185" s="460" t="s">
        <v>786</v>
      </c>
      <c r="C185" s="460"/>
      <c r="D185" s="345">
        <f t="shared" si="14"/>
        <v>7519</v>
      </c>
      <c r="E185" s="345"/>
      <c r="F185" s="345">
        <f>'PL NTM 2021-2025'!F28</f>
        <v>7519</v>
      </c>
      <c r="G185" s="345"/>
      <c r="H185" s="345"/>
      <c r="I185" s="345"/>
      <c r="J185" s="345"/>
      <c r="K185" s="345"/>
      <c r="L185" s="559"/>
    </row>
  </sheetData>
  <mergeCells count="31">
    <mergeCell ref="A2:L2"/>
    <mergeCell ref="A3:L3"/>
    <mergeCell ref="D4:L4"/>
    <mergeCell ref="A5:A6"/>
    <mergeCell ref="B5:B6"/>
    <mergeCell ref="D5:G5"/>
    <mergeCell ref="L5:L6"/>
    <mergeCell ref="C5:C6"/>
    <mergeCell ref="D67:L67"/>
    <mergeCell ref="A68:A71"/>
    <mergeCell ref="B68:B71"/>
    <mergeCell ref="D68:G68"/>
    <mergeCell ref="L68:L71"/>
    <mergeCell ref="D69:G69"/>
    <mergeCell ref="D70:G70"/>
    <mergeCell ref="H5:K5"/>
    <mergeCell ref="A1:L1"/>
    <mergeCell ref="D164:L164"/>
    <mergeCell ref="A165:A168"/>
    <mergeCell ref="B165:B168"/>
    <mergeCell ref="D165:G165"/>
    <mergeCell ref="L165:L168"/>
    <mergeCell ref="D166:G166"/>
    <mergeCell ref="D167:G167"/>
    <mergeCell ref="D116:L116"/>
    <mergeCell ref="A117:A120"/>
    <mergeCell ref="B117:B120"/>
    <mergeCell ref="D117:G117"/>
    <mergeCell ref="L117:L120"/>
    <mergeCell ref="D118:G118"/>
    <mergeCell ref="D119:G119"/>
  </mergeCells>
  <conditionalFormatting sqref="B32">
    <cfRule type="duplicateValues" dxfId="8" priority="7"/>
  </conditionalFormatting>
  <conditionalFormatting sqref="B32">
    <cfRule type="duplicateValues" dxfId="7" priority="8"/>
  </conditionalFormatting>
  <conditionalFormatting sqref="B33">
    <cfRule type="duplicateValues" dxfId="6" priority="5"/>
  </conditionalFormatting>
  <conditionalFormatting sqref="B33">
    <cfRule type="duplicateValues" dxfId="5" priority="6"/>
  </conditionalFormatting>
  <conditionalFormatting sqref="B34">
    <cfRule type="duplicateValues" dxfId="4" priority="3"/>
  </conditionalFormatting>
  <conditionalFormatting sqref="B34">
    <cfRule type="duplicateValues" dxfId="3" priority="4"/>
  </conditionalFormatting>
  <conditionalFormatting sqref="B35">
    <cfRule type="duplicateValues" dxfId="2" priority="1"/>
  </conditionalFormatting>
  <conditionalFormatting sqref="B35">
    <cfRule type="duplicateValues" dxfId="1" priority="2"/>
  </conditionalFormatting>
  <conditionalFormatting sqref="B24:B31">
    <cfRule type="duplicateValues" dxfId="0" priority="9"/>
  </conditionalFormatting>
  <pageMargins left="0.24" right="0.16" top="0.22" bottom="0.75" header="0.2"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330"/>
  <sheetViews>
    <sheetView zoomScale="70" zoomScaleNormal="70" workbookViewId="0">
      <pane xSplit="2" ySplit="10" topLeftCell="G320" activePane="bottomRight" state="frozen"/>
      <selection activeCell="C11" sqref="C11"/>
      <selection pane="topRight" activeCell="C11" sqref="C11"/>
      <selection pane="bottomLeft" activeCell="C11" sqref="C11"/>
      <selection pane="bottomRight" activeCell="A130" sqref="A130"/>
    </sheetView>
  </sheetViews>
  <sheetFormatPr defaultColWidth="9" defaultRowHeight="15" x14ac:dyDescent="0.25"/>
  <cols>
    <col min="1" max="1" width="9.5" style="34" customWidth="1"/>
    <col min="2" max="2" width="51.375" style="35" customWidth="1"/>
    <col min="3" max="3" width="12.875" style="34" customWidth="1"/>
    <col min="4" max="4" width="11.75" style="34" customWidth="1"/>
    <col min="5" max="5" width="14.125" style="34" customWidth="1"/>
    <col min="6" max="6" width="23.75" style="54" customWidth="1"/>
    <col min="7" max="7" width="27.5" style="34" customWidth="1"/>
    <col min="8" max="8" width="21.875" style="34" customWidth="1"/>
    <col min="9" max="9" width="19.375" style="34" customWidth="1"/>
    <col min="10" max="14" width="10.125" style="34" customWidth="1"/>
    <col min="15" max="16" width="10.375" style="34" customWidth="1"/>
    <col min="17" max="18" width="11" style="34" customWidth="1"/>
    <col min="19" max="19" width="12.875" style="35" customWidth="1"/>
    <col min="20" max="20" width="6.125" style="33" customWidth="1"/>
    <col min="21" max="16384" width="9" style="33"/>
  </cols>
  <sheetData>
    <row r="1" spans="1:20" s="25" customFormat="1" ht="14.25" x14ac:dyDescent="0.25">
      <c r="A1" s="774" t="s">
        <v>26</v>
      </c>
      <c r="B1" s="774"/>
      <c r="C1" s="774"/>
      <c r="D1" s="774"/>
      <c r="E1" s="774"/>
      <c r="F1" s="774"/>
      <c r="G1" s="774"/>
      <c r="H1" s="774"/>
      <c r="I1" s="774"/>
      <c r="J1" s="774"/>
      <c r="K1" s="774"/>
      <c r="L1" s="774"/>
      <c r="M1" s="774"/>
      <c r="N1" s="774"/>
      <c r="O1" s="774"/>
      <c r="P1" s="774"/>
      <c r="Q1" s="774"/>
      <c r="R1" s="774"/>
      <c r="S1" s="774"/>
      <c r="T1" s="774"/>
    </row>
    <row r="2" spans="1:20" ht="15.75" customHeight="1" x14ac:dyDescent="0.25">
      <c r="A2" s="775" t="s">
        <v>498</v>
      </c>
      <c r="B2" s="775"/>
      <c r="C2" s="775"/>
      <c r="D2" s="775"/>
      <c r="E2" s="775"/>
      <c r="F2" s="775"/>
      <c r="G2" s="775"/>
      <c r="H2" s="775"/>
      <c r="I2" s="775"/>
      <c r="J2" s="775"/>
      <c r="K2" s="775"/>
      <c r="L2" s="775"/>
      <c r="M2" s="775"/>
      <c r="N2" s="775"/>
      <c r="O2" s="775"/>
      <c r="P2" s="775"/>
      <c r="Q2" s="775"/>
      <c r="R2" s="775"/>
      <c r="S2" s="775"/>
      <c r="T2" s="775"/>
    </row>
    <row r="3" spans="1:20" x14ac:dyDescent="0.25">
      <c r="A3" s="779" t="s">
        <v>128</v>
      </c>
      <c r="B3" s="779"/>
      <c r="C3" s="779"/>
      <c r="D3" s="779"/>
      <c r="E3" s="779"/>
      <c r="F3" s="779"/>
      <c r="G3" s="779"/>
      <c r="H3" s="779"/>
      <c r="I3" s="779"/>
      <c r="J3" s="779"/>
      <c r="K3" s="779"/>
      <c r="L3" s="779"/>
      <c r="M3" s="779"/>
      <c r="N3" s="779"/>
      <c r="O3" s="779"/>
      <c r="P3" s="779"/>
      <c r="Q3" s="779"/>
      <c r="R3" s="779"/>
      <c r="S3" s="779"/>
      <c r="T3" s="779"/>
    </row>
    <row r="4" spans="1:20" x14ac:dyDescent="0.25">
      <c r="R4" s="782"/>
      <c r="S4" s="782"/>
      <c r="T4" s="782"/>
    </row>
    <row r="5" spans="1:20" s="18" customFormat="1" ht="14.25" x14ac:dyDescent="0.25">
      <c r="A5" s="780" t="s">
        <v>6</v>
      </c>
      <c r="B5" s="780" t="s">
        <v>20</v>
      </c>
      <c r="C5" s="780" t="s">
        <v>7</v>
      </c>
      <c r="D5" s="780" t="s">
        <v>10</v>
      </c>
      <c r="E5" s="780" t="s">
        <v>16</v>
      </c>
      <c r="F5" s="780" t="s">
        <v>21</v>
      </c>
      <c r="G5" s="780" t="s">
        <v>31</v>
      </c>
      <c r="H5" s="780" t="s">
        <v>32</v>
      </c>
      <c r="I5" s="776" t="s">
        <v>25</v>
      </c>
      <c r="J5" s="777"/>
      <c r="K5" s="777"/>
      <c r="L5" s="777"/>
      <c r="M5" s="777"/>
      <c r="N5" s="777"/>
      <c r="O5" s="777"/>
      <c r="P5" s="777"/>
      <c r="Q5" s="778"/>
      <c r="R5" s="773" t="s">
        <v>18</v>
      </c>
      <c r="S5" s="773" t="s">
        <v>12</v>
      </c>
      <c r="T5" s="780" t="s">
        <v>13</v>
      </c>
    </row>
    <row r="6" spans="1:20" s="18" customFormat="1" ht="14.25" x14ac:dyDescent="0.25">
      <c r="A6" s="783"/>
      <c r="B6" s="783"/>
      <c r="C6" s="783"/>
      <c r="D6" s="783"/>
      <c r="E6" s="783"/>
      <c r="F6" s="783"/>
      <c r="G6" s="783"/>
      <c r="H6" s="783"/>
      <c r="I6" s="773" t="s">
        <v>8</v>
      </c>
      <c r="J6" s="773" t="s">
        <v>17</v>
      </c>
      <c r="K6" s="773"/>
      <c r="L6" s="773"/>
      <c r="M6" s="773"/>
      <c r="N6" s="773"/>
      <c r="O6" s="773"/>
      <c r="P6" s="773"/>
      <c r="Q6" s="773"/>
      <c r="R6" s="773"/>
      <c r="S6" s="773"/>
      <c r="T6" s="783"/>
    </row>
    <row r="7" spans="1:20" s="18" customFormat="1" ht="15.75" customHeight="1" x14ac:dyDescent="0.25">
      <c r="A7" s="783"/>
      <c r="B7" s="783"/>
      <c r="C7" s="783"/>
      <c r="D7" s="783"/>
      <c r="E7" s="783"/>
      <c r="F7" s="783"/>
      <c r="G7" s="783"/>
      <c r="H7" s="783"/>
      <c r="I7" s="773"/>
      <c r="J7" s="773" t="s">
        <v>19</v>
      </c>
      <c r="K7" s="773"/>
      <c r="L7" s="773"/>
      <c r="M7" s="773" t="s">
        <v>14</v>
      </c>
      <c r="N7" s="773" t="s">
        <v>130</v>
      </c>
      <c r="O7" s="773"/>
      <c r="P7" s="773" t="s">
        <v>9</v>
      </c>
      <c r="Q7" s="773"/>
      <c r="R7" s="773"/>
      <c r="S7" s="773"/>
      <c r="T7" s="783"/>
    </row>
    <row r="8" spans="1:20" s="18" customFormat="1" ht="14.25" x14ac:dyDescent="0.25">
      <c r="A8" s="783"/>
      <c r="B8" s="783"/>
      <c r="C8" s="783"/>
      <c r="D8" s="783"/>
      <c r="E8" s="783"/>
      <c r="F8" s="783"/>
      <c r="G8" s="783"/>
      <c r="H8" s="783"/>
      <c r="I8" s="773"/>
      <c r="J8" s="780" t="s">
        <v>8</v>
      </c>
      <c r="K8" s="776" t="s">
        <v>17</v>
      </c>
      <c r="L8" s="777"/>
      <c r="M8" s="773"/>
      <c r="N8" s="773"/>
      <c r="O8" s="773"/>
      <c r="P8" s="773"/>
      <c r="Q8" s="773"/>
      <c r="R8" s="773"/>
      <c r="S8" s="773"/>
      <c r="T8" s="783"/>
    </row>
    <row r="9" spans="1:20" s="18" customFormat="1" ht="30.75" customHeight="1" x14ac:dyDescent="0.25">
      <c r="A9" s="781"/>
      <c r="B9" s="781"/>
      <c r="C9" s="781"/>
      <c r="D9" s="781"/>
      <c r="E9" s="781"/>
      <c r="F9" s="781"/>
      <c r="G9" s="781"/>
      <c r="H9" s="781"/>
      <c r="I9" s="773"/>
      <c r="J9" s="781"/>
      <c r="K9" s="44" t="s">
        <v>28</v>
      </c>
      <c r="L9" s="44" t="s">
        <v>29</v>
      </c>
      <c r="M9" s="773"/>
      <c r="N9" s="45" t="s">
        <v>131</v>
      </c>
      <c r="O9" s="45" t="s">
        <v>132</v>
      </c>
      <c r="P9" s="45" t="s">
        <v>133</v>
      </c>
      <c r="Q9" s="55" t="s">
        <v>134</v>
      </c>
      <c r="R9" s="773"/>
      <c r="S9" s="773"/>
      <c r="T9" s="781"/>
    </row>
    <row r="10" spans="1:20" s="21" customFormat="1" x14ac:dyDescent="0.25">
      <c r="A10" s="19">
        <v>1</v>
      </c>
      <c r="B10" s="19">
        <v>2</v>
      </c>
      <c r="C10" s="20">
        <v>3</v>
      </c>
      <c r="D10" s="20">
        <v>4</v>
      </c>
      <c r="E10" s="20">
        <v>5</v>
      </c>
      <c r="F10" s="56">
        <v>6</v>
      </c>
      <c r="G10" s="20">
        <v>7</v>
      </c>
      <c r="H10" s="20">
        <v>8</v>
      </c>
      <c r="I10" s="20">
        <v>9</v>
      </c>
      <c r="J10" s="20">
        <v>10</v>
      </c>
      <c r="K10" s="20">
        <v>11</v>
      </c>
      <c r="L10" s="20">
        <v>12</v>
      </c>
      <c r="M10" s="20">
        <v>13</v>
      </c>
      <c r="N10" s="20"/>
      <c r="O10" s="20">
        <v>14</v>
      </c>
      <c r="P10" s="20"/>
      <c r="Q10" s="20">
        <v>15</v>
      </c>
      <c r="R10" s="20">
        <v>16</v>
      </c>
      <c r="S10" s="20">
        <v>17</v>
      </c>
      <c r="T10" s="20">
        <v>18</v>
      </c>
    </row>
    <row r="11" spans="1:20" s="18" customFormat="1" ht="32.1" customHeight="1" x14ac:dyDescent="0.25">
      <c r="A11" s="44"/>
      <c r="B11" s="44" t="s">
        <v>127</v>
      </c>
      <c r="C11" s="44"/>
      <c r="D11" s="44"/>
      <c r="E11" s="44"/>
      <c r="F11" s="57"/>
      <c r="G11" s="44"/>
      <c r="H11" s="44"/>
      <c r="I11" s="58">
        <f>I12+I128+I133</f>
        <v>522381</v>
      </c>
      <c r="J11" s="58">
        <f t="shared" ref="J11:Q11" si="0">J12+J128+J133</f>
        <v>186952.4</v>
      </c>
      <c r="K11" s="58">
        <f t="shared" si="0"/>
        <v>189833</v>
      </c>
      <c r="L11" s="58">
        <f t="shared" si="0"/>
        <v>0</v>
      </c>
      <c r="M11" s="58">
        <f t="shared" si="0"/>
        <v>203</v>
      </c>
      <c r="N11" s="58">
        <f t="shared" si="0"/>
        <v>474</v>
      </c>
      <c r="O11" s="58">
        <f t="shared" si="0"/>
        <v>0</v>
      </c>
      <c r="P11" s="58">
        <f t="shared" si="0"/>
        <v>0</v>
      </c>
      <c r="Q11" s="58">
        <f t="shared" si="0"/>
        <v>3141</v>
      </c>
      <c r="R11" s="44"/>
      <c r="S11" s="44"/>
      <c r="T11" s="44"/>
    </row>
    <row r="12" spans="1:20" s="18" customFormat="1" ht="42.75" x14ac:dyDescent="0.25">
      <c r="A12" s="44" t="s">
        <v>15</v>
      </c>
      <c r="B12" s="22" t="s">
        <v>24</v>
      </c>
      <c r="C12" s="44"/>
      <c r="D12" s="44"/>
      <c r="E12" s="44"/>
      <c r="F12" s="57"/>
      <c r="G12" s="44"/>
      <c r="H12" s="44"/>
      <c r="I12" s="59">
        <f>I13+I19+I21</f>
        <v>192206</v>
      </c>
      <c r="J12" s="59">
        <f t="shared" ref="J12:Q12" si="1">J13+J19+J21</f>
        <v>180139</v>
      </c>
      <c r="K12" s="59">
        <f t="shared" si="1"/>
        <v>183065</v>
      </c>
      <c r="L12" s="59">
        <f t="shared" si="1"/>
        <v>0</v>
      </c>
      <c r="M12" s="59">
        <f t="shared" si="1"/>
        <v>0</v>
      </c>
      <c r="N12" s="59">
        <f t="shared" si="1"/>
        <v>0</v>
      </c>
      <c r="O12" s="59">
        <f t="shared" si="1"/>
        <v>0</v>
      </c>
      <c r="P12" s="59">
        <f t="shared" si="1"/>
        <v>0</v>
      </c>
      <c r="Q12" s="59">
        <f t="shared" si="1"/>
        <v>3141</v>
      </c>
      <c r="R12" s="28"/>
      <c r="S12" s="44"/>
      <c r="T12" s="44"/>
    </row>
    <row r="13" spans="1:20" s="25" customFormat="1" ht="51.75" customHeight="1" x14ac:dyDescent="0.25">
      <c r="A13" s="44" t="s">
        <v>3</v>
      </c>
      <c r="B13" s="22" t="s">
        <v>1</v>
      </c>
      <c r="C13" s="23"/>
      <c r="D13" s="23"/>
      <c r="E13" s="23"/>
      <c r="F13" s="60"/>
      <c r="G13" s="23"/>
      <c r="H13" s="23"/>
      <c r="I13" s="59">
        <f>I14</f>
        <v>9000</v>
      </c>
      <c r="J13" s="59">
        <f t="shared" ref="J13:M14" si="2">J14</f>
        <v>3000</v>
      </c>
      <c r="K13" s="59">
        <f t="shared" si="2"/>
        <v>3000</v>
      </c>
      <c r="L13" s="59">
        <f t="shared" si="2"/>
        <v>0</v>
      </c>
      <c r="M13" s="59">
        <f t="shared" si="2"/>
        <v>0</v>
      </c>
      <c r="N13" s="59">
        <f t="shared" ref="N13" si="3">N14</f>
        <v>0</v>
      </c>
      <c r="O13" s="59">
        <f t="shared" ref="O13" si="4">O14</f>
        <v>0</v>
      </c>
      <c r="P13" s="59">
        <f t="shared" ref="P13" si="5">P14</f>
        <v>0</v>
      </c>
      <c r="Q13" s="59">
        <f t="shared" ref="Q13" si="6">Q14</f>
        <v>0</v>
      </c>
      <c r="R13" s="26"/>
      <c r="S13" s="22"/>
      <c r="T13" s="24"/>
    </row>
    <row r="14" spans="1:20" s="25" customFormat="1" ht="14.25" x14ac:dyDescent="0.25">
      <c r="A14" s="44">
        <v>5</v>
      </c>
      <c r="B14" s="30" t="s">
        <v>34</v>
      </c>
      <c r="C14" s="23"/>
      <c r="D14" s="23"/>
      <c r="E14" s="44"/>
      <c r="F14" s="60"/>
      <c r="G14" s="23"/>
      <c r="H14" s="23"/>
      <c r="I14" s="61">
        <f>I15</f>
        <v>9000</v>
      </c>
      <c r="J14" s="61">
        <f t="shared" si="2"/>
        <v>3000</v>
      </c>
      <c r="K14" s="61">
        <f t="shared" si="2"/>
        <v>3000</v>
      </c>
      <c r="L14" s="61">
        <f t="shared" si="2"/>
        <v>0</v>
      </c>
      <c r="M14" s="61">
        <f t="shared" si="2"/>
        <v>0</v>
      </c>
      <c r="N14" s="61">
        <f t="shared" ref="N14:Q14" si="7">N15</f>
        <v>0</v>
      </c>
      <c r="O14" s="61">
        <f t="shared" si="7"/>
        <v>0</v>
      </c>
      <c r="P14" s="61">
        <f t="shared" si="7"/>
        <v>0</v>
      </c>
      <c r="Q14" s="61">
        <f t="shared" si="7"/>
        <v>0</v>
      </c>
      <c r="R14" s="23"/>
      <c r="S14" s="22"/>
      <c r="T14" s="24"/>
    </row>
    <row r="15" spans="1:20" s="68" customFormat="1" ht="29.1" customHeight="1" x14ac:dyDescent="0.25">
      <c r="A15" s="19" t="s">
        <v>122</v>
      </c>
      <c r="B15" s="62" t="s">
        <v>35</v>
      </c>
      <c r="C15" s="63"/>
      <c r="D15" s="63"/>
      <c r="E15" s="19"/>
      <c r="F15" s="64"/>
      <c r="G15" s="63"/>
      <c r="H15" s="63"/>
      <c r="I15" s="65">
        <f>SUM(I16:I18)</f>
        <v>9000</v>
      </c>
      <c r="J15" s="65">
        <f t="shared" ref="J15:Q15" si="8">J16</f>
        <v>3000</v>
      </c>
      <c r="K15" s="65">
        <f t="shared" si="8"/>
        <v>3000</v>
      </c>
      <c r="L15" s="65">
        <f t="shared" si="8"/>
        <v>0</v>
      </c>
      <c r="M15" s="65">
        <f t="shared" si="8"/>
        <v>0</v>
      </c>
      <c r="N15" s="65"/>
      <c r="O15" s="65">
        <f t="shared" si="8"/>
        <v>0</v>
      </c>
      <c r="P15" s="65"/>
      <c r="Q15" s="65">
        <f t="shared" si="8"/>
        <v>0</v>
      </c>
      <c r="R15" s="63"/>
      <c r="S15" s="66"/>
      <c r="T15" s="67"/>
    </row>
    <row r="16" spans="1:20" s="72" customFormat="1" ht="30.75" customHeight="1" x14ac:dyDescent="0.25">
      <c r="A16" s="28"/>
      <c r="B16" s="31" t="s">
        <v>236</v>
      </c>
      <c r="C16" s="26">
        <v>1</v>
      </c>
      <c r="D16" s="28" t="s">
        <v>54</v>
      </c>
      <c r="E16" s="32" t="s">
        <v>209</v>
      </c>
      <c r="F16" s="28" t="s">
        <v>69</v>
      </c>
      <c r="G16" s="26" t="s">
        <v>70</v>
      </c>
      <c r="H16" s="28" t="s">
        <v>139</v>
      </c>
      <c r="I16" s="69">
        <f>C16*3000</f>
        <v>3000</v>
      </c>
      <c r="J16" s="70">
        <f>I16</f>
        <v>3000</v>
      </c>
      <c r="K16" s="70">
        <f>J16</f>
        <v>3000</v>
      </c>
      <c r="L16" s="70"/>
      <c r="M16" s="70"/>
      <c r="N16" s="70"/>
      <c r="O16" s="70"/>
      <c r="P16" s="70"/>
      <c r="Q16" s="70"/>
      <c r="R16" s="26" t="s">
        <v>53</v>
      </c>
      <c r="S16" s="29"/>
      <c r="T16" s="71"/>
    </row>
    <row r="17" spans="1:20" s="72" customFormat="1" ht="33.75" customHeight="1" x14ac:dyDescent="0.25">
      <c r="A17" s="28"/>
      <c r="B17" s="31" t="s">
        <v>236</v>
      </c>
      <c r="C17" s="26">
        <v>1</v>
      </c>
      <c r="D17" s="28" t="s">
        <v>54</v>
      </c>
      <c r="E17" s="32" t="s">
        <v>48</v>
      </c>
      <c r="F17" s="28" t="s">
        <v>69</v>
      </c>
      <c r="G17" s="26" t="s">
        <v>70</v>
      </c>
      <c r="H17" s="28" t="s">
        <v>139</v>
      </c>
      <c r="I17" s="69">
        <f t="shared" ref="I17:I18" si="9">C17*3000</f>
        <v>3000</v>
      </c>
      <c r="J17" s="70">
        <f t="shared" ref="J17:K17" si="10">I17</f>
        <v>3000</v>
      </c>
      <c r="K17" s="70">
        <f t="shared" si="10"/>
        <v>3000</v>
      </c>
      <c r="L17" s="70"/>
      <c r="M17" s="70"/>
      <c r="N17" s="70"/>
      <c r="O17" s="70"/>
      <c r="P17" s="70"/>
      <c r="Q17" s="70"/>
      <c r="R17" s="26" t="s">
        <v>53</v>
      </c>
      <c r="S17" s="29"/>
      <c r="T17" s="71"/>
    </row>
    <row r="18" spans="1:20" s="72" customFormat="1" ht="44.25" customHeight="1" x14ac:dyDescent="0.25">
      <c r="A18" s="28"/>
      <c r="B18" s="31" t="s">
        <v>236</v>
      </c>
      <c r="C18" s="26">
        <v>1</v>
      </c>
      <c r="D18" s="28" t="s">
        <v>54</v>
      </c>
      <c r="E18" s="32" t="s">
        <v>73</v>
      </c>
      <c r="F18" s="28" t="s">
        <v>119</v>
      </c>
      <c r="G18" s="26" t="s">
        <v>70</v>
      </c>
      <c r="H18" s="28" t="s">
        <v>139</v>
      </c>
      <c r="I18" s="69">
        <f t="shared" si="9"/>
        <v>3000</v>
      </c>
      <c r="J18" s="70">
        <f t="shared" ref="J18:K18" si="11">I18</f>
        <v>3000</v>
      </c>
      <c r="K18" s="70">
        <f t="shared" si="11"/>
        <v>3000</v>
      </c>
      <c r="L18" s="70"/>
      <c r="M18" s="70"/>
      <c r="N18" s="70"/>
      <c r="O18" s="70"/>
      <c r="P18" s="70"/>
      <c r="Q18" s="70"/>
      <c r="R18" s="26">
        <v>2022</v>
      </c>
      <c r="S18" s="29"/>
      <c r="T18" s="71"/>
    </row>
    <row r="19" spans="1:20" s="25" customFormat="1" ht="43.5" customHeight="1" x14ac:dyDescent="0.25">
      <c r="A19" s="23" t="s">
        <v>5</v>
      </c>
      <c r="B19" s="22" t="s">
        <v>0</v>
      </c>
      <c r="C19" s="23"/>
      <c r="D19" s="23"/>
      <c r="E19" s="23"/>
      <c r="F19" s="60"/>
      <c r="G19" s="23"/>
      <c r="H19" s="23"/>
      <c r="I19" s="61">
        <f t="shared" ref="I19:Q19" si="12">I20</f>
        <v>8600</v>
      </c>
      <c r="J19" s="61">
        <f t="shared" si="12"/>
        <v>8600</v>
      </c>
      <c r="K19" s="61">
        <f t="shared" si="12"/>
        <v>8600</v>
      </c>
      <c r="L19" s="61">
        <f t="shared" si="12"/>
        <v>0</v>
      </c>
      <c r="M19" s="61">
        <f t="shared" si="12"/>
        <v>0</v>
      </c>
      <c r="N19" s="61"/>
      <c r="O19" s="61">
        <f t="shared" si="12"/>
        <v>0</v>
      </c>
      <c r="P19" s="61"/>
      <c r="Q19" s="61">
        <f t="shared" si="12"/>
        <v>0</v>
      </c>
      <c r="R19" s="26"/>
      <c r="S19" s="22"/>
      <c r="T19" s="24"/>
    </row>
    <row r="20" spans="1:20" s="25" customFormat="1" ht="69" customHeight="1" x14ac:dyDescent="0.25">
      <c r="A20" s="44"/>
      <c r="B20" s="29" t="s">
        <v>72</v>
      </c>
      <c r="C20" s="23"/>
      <c r="D20" s="23"/>
      <c r="E20" s="26" t="s">
        <v>73</v>
      </c>
      <c r="F20" s="28" t="s">
        <v>74</v>
      </c>
      <c r="G20" s="28" t="s">
        <v>75</v>
      </c>
      <c r="H20" s="28" t="s">
        <v>76</v>
      </c>
      <c r="I20" s="69">
        <v>8600</v>
      </c>
      <c r="J20" s="70">
        <f>I20</f>
        <v>8600</v>
      </c>
      <c r="K20" s="70">
        <f>I20</f>
        <v>8600</v>
      </c>
      <c r="L20" s="59"/>
      <c r="M20" s="59"/>
      <c r="N20" s="59"/>
      <c r="O20" s="59"/>
      <c r="P20" s="59"/>
      <c r="Q20" s="59"/>
      <c r="R20" s="26">
        <v>2022</v>
      </c>
      <c r="S20" s="22"/>
      <c r="T20" s="24"/>
    </row>
    <row r="21" spans="1:20" s="25" customFormat="1" ht="93.95" customHeight="1" x14ac:dyDescent="0.25">
      <c r="A21" s="23" t="s">
        <v>4</v>
      </c>
      <c r="B21" s="22" t="s">
        <v>2</v>
      </c>
      <c r="C21" s="23"/>
      <c r="D21" s="23"/>
      <c r="E21" s="23"/>
      <c r="F21" s="60"/>
      <c r="G21" s="23"/>
      <c r="H21" s="23"/>
      <c r="I21" s="61">
        <f>I22</f>
        <v>174606</v>
      </c>
      <c r="J21" s="61">
        <f t="shared" ref="J21:Q21" si="13">J22</f>
        <v>168539</v>
      </c>
      <c r="K21" s="61">
        <f t="shared" si="13"/>
        <v>171465</v>
      </c>
      <c r="L21" s="61">
        <f t="shared" si="13"/>
        <v>0</v>
      </c>
      <c r="M21" s="61">
        <f t="shared" si="13"/>
        <v>0</v>
      </c>
      <c r="N21" s="61">
        <f t="shared" si="13"/>
        <v>0</v>
      </c>
      <c r="O21" s="61">
        <f t="shared" si="13"/>
        <v>0</v>
      </c>
      <c r="P21" s="61">
        <f t="shared" si="13"/>
        <v>0</v>
      </c>
      <c r="Q21" s="61">
        <f t="shared" si="13"/>
        <v>3141</v>
      </c>
      <c r="R21" s="61"/>
      <c r="S21" s="22"/>
      <c r="T21" s="24"/>
    </row>
    <row r="22" spans="1:20" s="25" customFormat="1" ht="47.25" customHeight="1" x14ac:dyDescent="0.25">
      <c r="A22" s="32">
        <v>4.0999999999999996</v>
      </c>
      <c r="B22" s="27" t="s">
        <v>655</v>
      </c>
      <c r="C22" s="23"/>
      <c r="D22" s="23"/>
      <c r="E22" s="23"/>
      <c r="F22" s="60"/>
      <c r="G22" s="23"/>
      <c r="H22" s="23"/>
      <c r="I22" s="69">
        <f>I23+I113</f>
        <v>174606</v>
      </c>
      <c r="J22" s="69">
        <f t="shared" ref="J22:Q22" si="14">J23+J113</f>
        <v>168539</v>
      </c>
      <c r="K22" s="69">
        <f t="shared" si="14"/>
        <v>171465</v>
      </c>
      <c r="L22" s="69">
        <f t="shared" si="14"/>
        <v>0</v>
      </c>
      <c r="M22" s="69">
        <f t="shared" si="14"/>
        <v>0</v>
      </c>
      <c r="N22" s="69">
        <f t="shared" si="14"/>
        <v>0</v>
      </c>
      <c r="O22" s="69">
        <f t="shared" si="14"/>
        <v>0</v>
      </c>
      <c r="P22" s="69">
        <f t="shared" si="14"/>
        <v>0</v>
      </c>
      <c r="Q22" s="69">
        <f t="shared" si="14"/>
        <v>3141</v>
      </c>
      <c r="R22" s="26"/>
      <c r="S22" s="22"/>
      <c r="T22" s="24"/>
    </row>
    <row r="23" spans="1:20" s="25" customFormat="1" ht="30" x14ac:dyDescent="0.25">
      <c r="A23" s="73" t="s">
        <v>79</v>
      </c>
      <c r="B23" s="74" t="s">
        <v>656</v>
      </c>
      <c r="C23" s="75"/>
      <c r="D23" s="75"/>
      <c r="E23" s="75"/>
      <c r="F23" s="76"/>
      <c r="G23" s="75"/>
      <c r="H23" s="75"/>
      <c r="I23" s="77">
        <f>I24+I35+I43+I65+I84+I94+I97+I101+I108+I111</f>
        <v>76406</v>
      </c>
      <c r="J23" s="77">
        <f t="shared" ref="J23:Q23" si="15">J24+J35+J43+J65+J84+J94+J97+J101+J108+J111</f>
        <v>70339</v>
      </c>
      <c r="K23" s="77">
        <f t="shared" si="15"/>
        <v>73265</v>
      </c>
      <c r="L23" s="77">
        <f t="shared" si="15"/>
        <v>0</v>
      </c>
      <c r="M23" s="77">
        <f t="shared" si="15"/>
        <v>0</v>
      </c>
      <c r="N23" s="77">
        <f t="shared" si="15"/>
        <v>0</v>
      </c>
      <c r="O23" s="77">
        <f t="shared" si="15"/>
        <v>0</v>
      </c>
      <c r="P23" s="77">
        <f t="shared" si="15"/>
        <v>0</v>
      </c>
      <c r="Q23" s="77">
        <f t="shared" si="15"/>
        <v>3141</v>
      </c>
      <c r="R23" s="78"/>
      <c r="S23" s="79"/>
      <c r="T23" s="80"/>
    </row>
    <row r="24" spans="1:20" s="68" customFormat="1" x14ac:dyDescent="0.25">
      <c r="A24" s="81" t="s">
        <v>500</v>
      </c>
      <c r="B24" s="82" t="s">
        <v>499</v>
      </c>
      <c r="C24" s="83"/>
      <c r="D24" s="83"/>
      <c r="E24" s="83"/>
      <c r="F24" s="84"/>
      <c r="G24" s="83"/>
      <c r="H24" s="83"/>
      <c r="I24" s="85">
        <f>SUM(I25:I34)</f>
        <v>13200</v>
      </c>
      <c r="J24" s="85">
        <f t="shared" ref="J24:Q24" si="16">SUM(J25:J34)</f>
        <v>13200</v>
      </c>
      <c r="K24" s="85">
        <f t="shared" si="16"/>
        <v>13200</v>
      </c>
      <c r="L24" s="85">
        <f t="shared" si="16"/>
        <v>0</v>
      </c>
      <c r="M24" s="85">
        <f t="shared" si="16"/>
        <v>0</v>
      </c>
      <c r="N24" s="85">
        <f t="shared" si="16"/>
        <v>0</v>
      </c>
      <c r="O24" s="85">
        <f t="shared" si="16"/>
        <v>0</v>
      </c>
      <c r="P24" s="85">
        <f t="shared" si="16"/>
        <v>0</v>
      </c>
      <c r="Q24" s="85">
        <f t="shared" si="16"/>
        <v>0</v>
      </c>
      <c r="R24" s="83"/>
      <c r="S24" s="82"/>
      <c r="T24" s="86"/>
    </row>
    <row r="25" spans="1:20" s="89" customFormat="1" ht="61.5" customHeight="1" x14ac:dyDescent="0.25">
      <c r="A25" s="87"/>
      <c r="B25" s="27" t="s">
        <v>212</v>
      </c>
      <c r="C25" s="26">
        <v>1</v>
      </c>
      <c r="D25" s="26" t="s">
        <v>54</v>
      </c>
      <c r="E25" s="26" t="s">
        <v>73</v>
      </c>
      <c r="F25" s="29" t="s">
        <v>116</v>
      </c>
      <c r="G25" s="28" t="s">
        <v>117</v>
      </c>
      <c r="H25" s="28" t="s">
        <v>118</v>
      </c>
      <c r="I25" s="69">
        <f>7000</f>
        <v>7000</v>
      </c>
      <c r="J25" s="70">
        <f t="shared" ref="J25:K31" si="17">I25</f>
        <v>7000</v>
      </c>
      <c r="K25" s="69">
        <f t="shared" si="17"/>
        <v>7000</v>
      </c>
      <c r="L25" s="69"/>
      <c r="M25" s="70"/>
      <c r="N25" s="70"/>
      <c r="O25" s="70"/>
      <c r="P25" s="70"/>
      <c r="Q25" s="70"/>
      <c r="R25" s="28" t="s">
        <v>68</v>
      </c>
      <c r="S25" s="29"/>
      <c r="T25" s="88"/>
    </row>
    <row r="26" spans="1:20" s="95" customFormat="1" ht="48" customHeight="1" x14ac:dyDescent="0.25">
      <c r="A26" s="90"/>
      <c r="B26" s="27" t="s">
        <v>152</v>
      </c>
      <c r="C26" s="26">
        <v>1</v>
      </c>
      <c r="D26" s="26" t="s">
        <v>54</v>
      </c>
      <c r="E26" s="26" t="s">
        <v>73</v>
      </c>
      <c r="F26" s="28" t="s">
        <v>217</v>
      </c>
      <c r="G26" s="28" t="s">
        <v>218</v>
      </c>
      <c r="H26" s="28" t="s">
        <v>293</v>
      </c>
      <c r="I26" s="69">
        <v>480</v>
      </c>
      <c r="J26" s="70">
        <f t="shared" si="17"/>
        <v>480</v>
      </c>
      <c r="K26" s="69">
        <f t="shared" si="17"/>
        <v>480</v>
      </c>
      <c r="L26" s="91"/>
      <c r="M26" s="91"/>
      <c r="N26" s="91"/>
      <c r="O26" s="91"/>
      <c r="P26" s="91"/>
      <c r="Q26" s="91"/>
      <c r="R26" s="92"/>
      <c r="S26" s="93"/>
      <c r="T26" s="94"/>
    </row>
    <row r="27" spans="1:20" s="95" customFormat="1" ht="30" x14ac:dyDescent="0.25">
      <c r="A27" s="90"/>
      <c r="B27" s="27" t="s">
        <v>159</v>
      </c>
      <c r="C27" s="26">
        <v>1</v>
      </c>
      <c r="D27" s="26" t="s">
        <v>54</v>
      </c>
      <c r="E27" s="26" t="s">
        <v>73</v>
      </c>
      <c r="F27" s="28" t="s">
        <v>217</v>
      </c>
      <c r="G27" s="28" t="s">
        <v>218</v>
      </c>
      <c r="H27" s="28" t="s">
        <v>294</v>
      </c>
      <c r="I27" s="69">
        <v>480</v>
      </c>
      <c r="J27" s="70">
        <f t="shared" si="17"/>
        <v>480</v>
      </c>
      <c r="K27" s="69">
        <f t="shared" si="17"/>
        <v>480</v>
      </c>
      <c r="L27" s="91"/>
      <c r="M27" s="91"/>
      <c r="N27" s="91"/>
      <c r="O27" s="91"/>
      <c r="P27" s="91"/>
      <c r="Q27" s="91"/>
      <c r="R27" s="92"/>
      <c r="S27" s="93"/>
      <c r="T27" s="96"/>
    </row>
    <row r="28" spans="1:20" s="95" customFormat="1" ht="48" customHeight="1" x14ac:dyDescent="0.25">
      <c r="A28" s="90"/>
      <c r="B28" s="27" t="s">
        <v>158</v>
      </c>
      <c r="C28" s="26">
        <v>1</v>
      </c>
      <c r="D28" s="26" t="s">
        <v>54</v>
      </c>
      <c r="E28" s="26" t="s">
        <v>73</v>
      </c>
      <c r="F28" s="28" t="s">
        <v>217</v>
      </c>
      <c r="G28" s="28" t="s">
        <v>218</v>
      </c>
      <c r="H28" s="28" t="s">
        <v>293</v>
      </c>
      <c r="I28" s="69">
        <v>480</v>
      </c>
      <c r="J28" s="70">
        <f t="shared" si="17"/>
        <v>480</v>
      </c>
      <c r="K28" s="69">
        <f t="shared" si="17"/>
        <v>480</v>
      </c>
      <c r="L28" s="91"/>
      <c r="M28" s="91"/>
      <c r="N28" s="91"/>
      <c r="O28" s="91"/>
      <c r="P28" s="91"/>
      <c r="Q28" s="91"/>
      <c r="R28" s="92"/>
      <c r="S28" s="93"/>
      <c r="T28" s="94"/>
    </row>
    <row r="29" spans="1:20" s="95" customFormat="1" ht="48" customHeight="1" x14ac:dyDescent="0.25">
      <c r="A29" s="90"/>
      <c r="B29" s="27" t="s">
        <v>160</v>
      </c>
      <c r="C29" s="26">
        <v>1</v>
      </c>
      <c r="D29" s="26" t="s">
        <v>54</v>
      </c>
      <c r="E29" s="26" t="s">
        <v>73</v>
      </c>
      <c r="F29" s="28" t="s">
        <v>217</v>
      </c>
      <c r="G29" s="28" t="s">
        <v>218</v>
      </c>
      <c r="H29" s="28" t="s">
        <v>295</v>
      </c>
      <c r="I29" s="69">
        <v>480</v>
      </c>
      <c r="J29" s="70">
        <f t="shared" si="17"/>
        <v>480</v>
      </c>
      <c r="K29" s="69">
        <f t="shared" si="17"/>
        <v>480</v>
      </c>
      <c r="L29" s="91"/>
      <c r="M29" s="91"/>
      <c r="N29" s="91"/>
      <c r="O29" s="91"/>
      <c r="P29" s="91"/>
      <c r="Q29" s="91"/>
      <c r="R29" s="92"/>
      <c r="S29" s="93"/>
      <c r="T29" s="94"/>
    </row>
    <row r="30" spans="1:20" s="102" customFormat="1" ht="33.75" customHeight="1" x14ac:dyDescent="0.25">
      <c r="A30" s="97"/>
      <c r="B30" s="98" t="s">
        <v>148</v>
      </c>
      <c r="C30" s="26">
        <v>1</v>
      </c>
      <c r="D30" s="26" t="s">
        <v>54</v>
      </c>
      <c r="E30" s="26" t="s">
        <v>73</v>
      </c>
      <c r="F30" s="32" t="s">
        <v>215</v>
      </c>
      <c r="G30" s="28" t="s">
        <v>296</v>
      </c>
      <c r="H30" s="99" t="s">
        <v>161</v>
      </c>
      <c r="I30" s="100">
        <v>1000</v>
      </c>
      <c r="J30" s="70">
        <f t="shared" si="17"/>
        <v>1000</v>
      </c>
      <c r="K30" s="69">
        <f t="shared" si="17"/>
        <v>1000</v>
      </c>
      <c r="L30" s="101"/>
      <c r="M30" s="101"/>
      <c r="N30" s="101"/>
      <c r="O30" s="101"/>
      <c r="P30" s="101"/>
      <c r="Q30" s="101"/>
      <c r="R30" s="99">
        <v>2023</v>
      </c>
      <c r="S30" s="101"/>
      <c r="T30" s="101"/>
    </row>
    <row r="31" spans="1:20" s="102" customFormat="1" ht="36" customHeight="1" x14ac:dyDescent="0.25">
      <c r="A31" s="97"/>
      <c r="B31" s="98" t="s">
        <v>147</v>
      </c>
      <c r="C31" s="26">
        <v>1</v>
      </c>
      <c r="D31" s="26" t="s">
        <v>54</v>
      </c>
      <c r="E31" s="26" t="s">
        <v>73</v>
      </c>
      <c r="F31" s="32" t="s">
        <v>215</v>
      </c>
      <c r="G31" s="28" t="s">
        <v>296</v>
      </c>
      <c r="H31" s="99" t="s">
        <v>157</v>
      </c>
      <c r="I31" s="70">
        <v>840</v>
      </c>
      <c r="J31" s="70">
        <f t="shared" si="17"/>
        <v>840</v>
      </c>
      <c r="K31" s="69">
        <f t="shared" si="17"/>
        <v>840</v>
      </c>
      <c r="L31" s="101"/>
      <c r="M31" s="101"/>
      <c r="N31" s="101"/>
      <c r="O31" s="101"/>
      <c r="P31" s="101"/>
      <c r="Q31" s="101"/>
      <c r="R31" s="99">
        <v>2023</v>
      </c>
      <c r="S31" s="101"/>
      <c r="T31" s="101"/>
    </row>
    <row r="32" spans="1:20" s="102" customFormat="1" ht="37.5" customHeight="1" x14ac:dyDescent="0.25">
      <c r="A32" s="97"/>
      <c r="B32" s="98" t="s">
        <v>156</v>
      </c>
      <c r="C32" s="26">
        <v>1</v>
      </c>
      <c r="D32" s="26" t="s">
        <v>54</v>
      </c>
      <c r="E32" s="26" t="s">
        <v>73</v>
      </c>
      <c r="F32" s="32" t="s">
        <v>215</v>
      </c>
      <c r="G32" s="28" t="s">
        <v>296</v>
      </c>
      <c r="H32" s="99" t="s">
        <v>157</v>
      </c>
      <c r="I32" s="70">
        <v>840</v>
      </c>
      <c r="J32" s="70">
        <v>840</v>
      </c>
      <c r="K32" s="69">
        <f>J32</f>
        <v>840</v>
      </c>
      <c r="L32" s="101"/>
      <c r="M32" s="101"/>
      <c r="N32" s="101"/>
      <c r="O32" s="101"/>
      <c r="P32" s="101"/>
      <c r="Q32" s="101"/>
      <c r="R32" s="99"/>
      <c r="S32" s="101"/>
      <c r="T32" s="101"/>
    </row>
    <row r="33" spans="1:20" s="102" customFormat="1" ht="33.75" customHeight="1" x14ac:dyDescent="0.25">
      <c r="A33" s="97"/>
      <c r="B33" s="103" t="s">
        <v>146</v>
      </c>
      <c r="C33" s="26">
        <v>1</v>
      </c>
      <c r="D33" s="26" t="s">
        <v>54</v>
      </c>
      <c r="E33" s="26" t="s">
        <v>73</v>
      </c>
      <c r="F33" s="32" t="s">
        <v>215</v>
      </c>
      <c r="G33" s="28" t="s">
        <v>296</v>
      </c>
      <c r="H33" s="99" t="s">
        <v>161</v>
      </c>
      <c r="I33" s="100">
        <v>1000</v>
      </c>
      <c r="J33" s="70">
        <f>I33</f>
        <v>1000</v>
      </c>
      <c r="K33" s="69">
        <f>J33</f>
        <v>1000</v>
      </c>
      <c r="L33" s="101"/>
      <c r="M33" s="101"/>
      <c r="N33" s="101"/>
      <c r="O33" s="101"/>
      <c r="P33" s="101"/>
      <c r="Q33" s="101"/>
      <c r="R33" s="99">
        <v>2023</v>
      </c>
      <c r="S33" s="101"/>
      <c r="T33" s="101"/>
    </row>
    <row r="34" spans="1:20" s="102" customFormat="1" ht="33" customHeight="1" x14ac:dyDescent="0.25">
      <c r="A34" s="97"/>
      <c r="B34" s="98" t="s">
        <v>150</v>
      </c>
      <c r="C34" s="26">
        <v>1</v>
      </c>
      <c r="D34" s="26" t="s">
        <v>54</v>
      </c>
      <c r="E34" s="26" t="s">
        <v>73</v>
      </c>
      <c r="F34" s="32" t="s">
        <v>215</v>
      </c>
      <c r="G34" s="28" t="s">
        <v>296</v>
      </c>
      <c r="H34" s="99" t="s">
        <v>151</v>
      </c>
      <c r="I34" s="100">
        <v>600</v>
      </c>
      <c r="J34" s="70">
        <f>I34</f>
        <v>600</v>
      </c>
      <c r="K34" s="69">
        <f>J34</f>
        <v>600</v>
      </c>
      <c r="L34" s="101"/>
      <c r="M34" s="101"/>
      <c r="N34" s="101"/>
      <c r="O34" s="101"/>
      <c r="P34" s="101"/>
      <c r="Q34" s="101"/>
      <c r="R34" s="99"/>
      <c r="S34" s="101"/>
      <c r="T34" s="101"/>
    </row>
    <row r="35" spans="1:20" s="107" customFormat="1" ht="28.5" customHeight="1" x14ac:dyDescent="0.25">
      <c r="A35" s="104" t="s">
        <v>501</v>
      </c>
      <c r="B35" s="105" t="s">
        <v>502</v>
      </c>
      <c r="C35" s="63"/>
      <c r="D35" s="63"/>
      <c r="E35" s="63"/>
      <c r="F35" s="66"/>
      <c r="G35" s="19"/>
      <c r="H35" s="19"/>
      <c r="I35" s="65">
        <f>SUM(I36:I42)</f>
        <v>8800</v>
      </c>
      <c r="J35" s="65">
        <f t="shared" ref="J35:Q35" si="18">SUM(J36:J42)</f>
        <v>8800</v>
      </c>
      <c r="K35" s="65">
        <f t="shared" si="18"/>
        <v>8800</v>
      </c>
      <c r="L35" s="65">
        <f t="shared" si="18"/>
        <v>0</v>
      </c>
      <c r="M35" s="65">
        <f t="shared" si="18"/>
        <v>0</v>
      </c>
      <c r="N35" s="65">
        <f t="shared" si="18"/>
        <v>0</v>
      </c>
      <c r="O35" s="65">
        <f t="shared" si="18"/>
        <v>0</v>
      </c>
      <c r="P35" s="65">
        <f t="shared" si="18"/>
        <v>0</v>
      </c>
      <c r="Q35" s="65">
        <f t="shared" si="18"/>
        <v>0</v>
      </c>
      <c r="R35" s="19"/>
      <c r="S35" s="66"/>
      <c r="T35" s="106"/>
    </row>
    <row r="36" spans="1:20" s="108" customFormat="1" ht="54" customHeight="1" x14ac:dyDescent="0.25">
      <c r="A36" s="87"/>
      <c r="B36" s="27" t="s">
        <v>213</v>
      </c>
      <c r="C36" s="26">
        <v>1</v>
      </c>
      <c r="D36" s="26" t="s">
        <v>54</v>
      </c>
      <c r="E36" s="26" t="s">
        <v>48</v>
      </c>
      <c r="F36" s="29" t="s">
        <v>116</v>
      </c>
      <c r="G36" s="28" t="s">
        <v>117</v>
      </c>
      <c r="H36" s="28" t="s">
        <v>214</v>
      </c>
      <c r="I36" s="69">
        <v>5000</v>
      </c>
      <c r="J36" s="70">
        <f t="shared" ref="J36:K38" si="19">I36</f>
        <v>5000</v>
      </c>
      <c r="K36" s="69">
        <f t="shared" si="19"/>
        <v>5000</v>
      </c>
      <c r="L36" s="69"/>
      <c r="M36" s="70"/>
      <c r="N36" s="70"/>
      <c r="O36" s="70"/>
      <c r="P36" s="70"/>
      <c r="Q36" s="70"/>
      <c r="R36" s="28"/>
      <c r="S36" s="29"/>
      <c r="T36" s="88"/>
    </row>
    <row r="37" spans="1:20" s="25" customFormat="1" ht="48" customHeight="1" x14ac:dyDescent="0.25">
      <c r="A37" s="32"/>
      <c r="B37" s="27" t="s">
        <v>163</v>
      </c>
      <c r="C37" s="26">
        <v>1</v>
      </c>
      <c r="D37" s="26" t="s">
        <v>54</v>
      </c>
      <c r="E37" s="28" t="s">
        <v>48</v>
      </c>
      <c r="F37" s="28" t="s">
        <v>217</v>
      </c>
      <c r="G37" s="28" t="s">
        <v>252</v>
      </c>
      <c r="H37" s="28" t="s">
        <v>248</v>
      </c>
      <c r="I37" s="69">
        <v>400</v>
      </c>
      <c r="J37" s="70">
        <f t="shared" si="19"/>
        <v>400</v>
      </c>
      <c r="K37" s="69">
        <f t="shared" si="19"/>
        <v>400</v>
      </c>
      <c r="L37" s="59"/>
      <c r="M37" s="59"/>
      <c r="N37" s="59"/>
      <c r="O37" s="59"/>
      <c r="P37" s="59"/>
      <c r="Q37" s="59"/>
      <c r="R37" s="26"/>
      <c r="S37" s="22"/>
      <c r="T37" s="24"/>
    </row>
    <row r="38" spans="1:20" s="25" customFormat="1" ht="43.5" customHeight="1" x14ac:dyDescent="0.25">
      <c r="A38" s="32"/>
      <c r="B38" s="27" t="s">
        <v>166</v>
      </c>
      <c r="C38" s="26">
        <v>1</v>
      </c>
      <c r="D38" s="26" t="s">
        <v>54</v>
      </c>
      <c r="E38" s="28" t="s">
        <v>48</v>
      </c>
      <c r="F38" s="28" t="s">
        <v>217</v>
      </c>
      <c r="G38" s="28" t="s">
        <v>219</v>
      </c>
      <c r="H38" s="28" t="s">
        <v>251</v>
      </c>
      <c r="I38" s="69">
        <v>900</v>
      </c>
      <c r="J38" s="70">
        <f t="shared" si="19"/>
        <v>900</v>
      </c>
      <c r="K38" s="69">
        <f t="shared" si="19"/>
        <v>900</v>
      </c>
      <c r="L38" s="59"/>
      <c r="M38" s="59"/>
      <c r="N38" s="59"/>
      <c r="O38" s="59"/>
      <c r="P38" s="59"/>
      <c r="Q38" s="59"/>
      <c r="R38" s="26"/>
      <c r="S38" s="22"/>
      <c r="T38" s="24"/>
    </row>
    <row r="39" spans="1:20" s="102" customFormat="1" ht="39" customHeight="1" x14ac:dyDescent="0.25">
      <c r="A39" s="97"/>
      <c r="B39" s="109" t="s">
        <v>140</v>
      </c>
      <c r="C39" s="26">
        <v>1</v>
      </c>
      <c r="D39" s="110" t="s">
        <v>54</v>
      </c>
      <c r="E39" s="97" t="s">
        <v>48</v>
      </c>
      <c r="F39" s="32" t="s">
        <v>215</v>
      </c>
      <c r="G39" s="28" t="s">
        <v>296</v>
      </c>
      <c r="H39" s="97" t="s">
        <v>249</v>
      </c>
      <c r="I39" s="111">
        <v>800</v>
      </c>
      <c r="J39" s="70">
        <f t="shared" ref="J39:K39" si="20">I39</f>
        <v>800</v>
      </c>
      <c r="K39" s="69">
        <f t="shared" si="20"/>
        <v>800</v>
      </c>
      <c r="L39" s="101"/>
      <c r="M39" s="101"/>
      <c r="N39" s="101"/>
      <c r="O39" s="101"/>
      <c r="P39" s="101"/>
      <c r="Q39" s="101"/>
      <c r="R39" s="99">
        <v>2024</v>
      </c>
      <c r="S39" s="101"/>
      <c r="T39" s="101"/>
    </row>
    <row r="40" spans="1:20" s="102" customFormat="1" ht="44.25" customHeight="1" x14ac:dyDescent="0.25">
      <c r="A40" s="97"/>
      <c r="B40" s="98" t="s">
        <v>164</v>
      </c>
      <c r="C40" s="26">
        <v>1</v>
      </c>
      <c r="D40" s="110" t="s">
        <v>54</v>
      </c>
      <c r="E40" s="112" t="s">
        <v>48</v>
      </c>
      <c r="F40" s="32" t="s">
        <v>215</v>
      </c>
      <c r="G40" s="28" t="s">
        <v>296</v>
      </c>
      <c r="H40" s="99" t="s">
        <v>250</v>
      </c>
      <c r="I40" s="100">
        <v>600</v>
      </c>
      <c r="J40" s="70">
        <f t="shared" ref="J40:K40" si="21">I40</f>
        <v>600</v>
      </c>
      <c r="K40" s="69">
        <f t="shared" si="21"/>
        <v>600</v>
      </c>
      <c r="L40" s="101"/>
      <c r="M40" s="101"/>
      <c r="N40" s="101"/>
      <c r="O40" s="101"/>
      <c r="P40" s="101"/>
      <c r="Q40" s="101"/>
      <c r="R40" s="99">
        <v>2024</v>
      </c>
      <c r="S40" s="101"/>
      <c r="T40" s="101"/>
    </row>
    <row r="41" spans="1:20" s="102" customFormat="1" ht="42" customHeight="1" x14ac:dyDescent="0.25">
      <c r="A41" s="97"/>
      <c r="B41" s="98" t="s">
        <v>165</v>
      </c>
      <c r="C41" s="26">
        <v>1</v>
      </c>
      <c r="D41" s="110" t="s">
        <v>54</v>
      </c>
      <c r="E41" s="112" t="s">
        <v>48</v>
      </c>
      <c r="F41" s="32" t="s">
        <v>215</v>
      </c>
      <c r="G41" s="28" t="s">
        <v>296</v>
      </c>
      <c r="H41" s="99" t="s">
        <v>254</v>
      </c>
      <c r="I41" s="100">
        <v>300</v>
      </c>
      <c r="J41" s="70">
        <f t="shared" ref="J41:K41" si="22">I41</f>
        <v>300</v>
      </c>
      <c r="K41" s="69">
        <f t="shared" si="22"/>
        <v>300</v>
      </c>
      <c r="L41" s="101"/>
      <c r="M41" s="101"/>
      <c r="N41" s="101"/>
      <c r="O41" s="101"/>
      <c r="P41" s="101"/>
      <c r="Q41" s="101"/>
      <c r="R41" s="99">
        <v>2024</v>
      </c>
      <c r="S41" s="101"/>
      <c r="T41" s="101"/>
    </row>
    <row r="42" spans="1:20" s="102" customFormat="1" ht="34.5" customHeight="1" x14ac:dyDescent="0.25">
      <c r="A42" s="97"/>
      <c r="B42" s="98" t="s">
        <v>162</v>
      </c>
      <c r="C42" s="26">
        <v>1</v>
      </c>
      <c r="D42" s="110" t="s">
        <v>54</v>
      </c>
      <c r="E42" s="112" t="s">
        <v>48</v>
      </c>
      <c r="F42" s="32" t="s">
        <v>215</v>
      </c>
      <c r="G42" s="28" t="s">
        <v>296</v>
      </c>
      <c r="H42" s="99" t="s">
        <v>253</v>
      </c>
      <c r="I42" s="100">
        <v>800</v>
      </c>
      <c r="J42" s="70">
        <f t="shared" ref="J42:K42" si="23">I42</f>
        <v>800</v>
      </c>
      <c r="K42" s="69">
        <f t="shared" si="23"/>
        <v>800</v>
      </c>
      <c r="L42" s="101"/>
      <c r="M42" s="101"/>
      <c r="N42" s="101"/>
      <c r="O42" s="101"/>
      <c r="P42" s="101"/>
      <c r="Q42" s="101"/>
      <c r="R42" s="99">
        <v>2024</v>
      </c>
      <c r="S42" s="101"/>
      <c r="T42" s="101"/>
    </row>
    <row r="43" spans="1:20" s="113" customFormat="1" ht="28.5" customHeight="1" x14ac:dyDescent="0.25">
      <c r="A43" s="104" t="s">
        <v>503</v>
      </c>
      <c r="B43" s="105" t="s">
        <v>504</v>
      </c>
      <c r="C43" s="63"/>
      <c r="D43" s="63"/>
      <c r="E43" s="63"/>
      <c r="F43" s="66"/>
      <c r="G43" s="19"/>
      <c r="H43" s="19"/>
      <c r="I43" s="65">
        <f>SUM(I44:I64)</f>
        <v>10000</v>
      </c>
      <c r="J43" s="65">
        <f t="shared" ref="J43:Q43" si="24">SUM(J44:J64)</f>
        <v>10000</v>
      </c>
      <c r="K43" s="65">
        <f t="shared" si="24"/>
        <v>10000</v>
      </c>
      <c r="L43" s="65">
        <f t="shared" si="24"/>
        <v>0</v>
      </c>
      <c r="M43" s="65">
        <f t="shared" si="24"/>
        <v>0</v>
      </c>
      <c r="N43" s="65">
        <f t="shared" si="24"/>
        <v>0</v>
      </c>
      <c r="O43" s="65">
        <f t="shared" si="24"/>
        <v>0</v>
      </c>
      <c r="P43" s="65">
        <f t="shared" si="24"/>
        <v>0</v>
      </c>
      <c r="Q43" s="65">
        <f t="shared" si="24"/>
        <v>0</v>
      </c>
      <c r="R43" s="19"/>
      <c r="S43" s="66"/>
      <c r="T43" s="106"/>
    </row>
    <row r="44" spans="1:20" s="25" customFormat="1" ht="45" x14ac:dyDescent="0.25">
      <c r="A44" s="114"/>
      <c r="B44" s="115" t="s">
        <v>36</v>
      </c>
      <c r="C44" s="26">
        <v>1</v>
      </c>
      <c r="D44" s="26" t="s">
        <v>54</v>
      </c>
      <c r="E44" s="26" t="s">
        <v>50</v>
      </c>
      <c r="F44" s="116" t="s">
        <v>185</v>
      </c>
      <c r="G44" s="28" t="s">
        <v>80</v>
      </c>
      <c r="H44" s="28" t="s">
        <v>59</v>
      </c>
      <c r="I44" s="69">
        <f t="shared" ref="I44:I127" si="25">J44+M44+O44+Q44</f>
        <v>1000</v>
      </c>
      <c r="J44" s="70">
        <f t="shared" ref="J44:J127" si="26">K44+L44</f>
        <v>1000</v>
      </c>
      <c r="K44" s="117">
        <v>1000</v>
      </c>
      <c r="L44" s="59"/>
      <c r="M44" s="59"/>
      <c r="N44" s="59"/>
      <c r="O44" s="59"/>
      <c r="P44" s="59"/>
      <c r="Q44" s="59"/>
      <c r="R44" s="26"/>
      <c r="S44" s="22"/>
      <c r="T44" s="24"/>
    </row>
    <row r="45" spans="1:20" s="25" customFormat="1" ht="60" x14ac:dyDescent="0.25">
      <c r="A45" s="114"/>
      <c r="B45" s="115" t="s">
        <v>37</v>
      </c>
      <c r="C45" s="26">
        <v>1</v>
      </c>
      <c r="D45" s="26" t="s">
        <v>54</v>
      </c>
      <c r="E45" s="26" t="s">
        <v>50</v>
      </c>
      <c r="F45" s="116" t="s">
        <v>185</v>
      </c>
      <c r="G45" s="28" t="s">
        <v>81</v>
      </c>
      <c r="H45" s="28" t="s">
        <v>58</v>
      </c>
      <c r="I45" s="69">
        <v>500</v>
      </c>
      <c r="J45" s="70">
        <f>I45</f>
        <v>500</v>
      </c>
      <c r="K45" s="117">
        <f>J45</f>
        <v>500</v>
      </c>
      <c r="L45" s="59"/>
      <c r="M45" s="59"/>
      <c r="N45" s="59"/>
      <c r="O45" s="59"/>
      <c r="P45" s="59"/>
      <c r="Q45" s="59"/>
      <c r="R45" s="26"/>
      <c r="S45" s="22"/>
      <c r="T45" s="24"/>
    </row>
    <row r="46" spans="1:20" s="25" customFormat="1" ht="60" x14ac:dyDescent="0.25">
      <c r="A46" s="114"/>
      <c r="B46" s="115" t="s">
        <v>38</v>
      </c>
      <c r="C46" s="26">
        <v>1</v>
      </c>
      <c r="D46" s="26" t="s">
        <v>54</v>
      </c>
      <c r="E46" s="26" t="s">
        <v>50</v>
      </c>
      <c r="F46" s="116" t="s">
        <v>185</v>
      </c>
      <c r="G46" s="28" t="s">
        <v>81</v>
      </c>
      <c r="H46" s="28" t="s">
        <v>67</v>
      </c>
      <c r="I46" s="69">
        <v>500</v>
      </c>
      <c r="J46" s="70">
        <f>I46</f>
        <v>500</v>
      </c>
      <c r="K46" s="117">
        <f>J46</f>
        <v>500</v>
      </c>
      <c r="L46" s="59"/>
      <c r="M46" s="59"/>
      <c r="N46" s="59"/>
      <c r="O46" s="59"/>
      <c r="P46" s="59"/>
      <c r="Q46" s="59"/>
      <c r="R46" s="26"/>
      <c r="S46" s="22"/>
      <c r="T46" s="24"/>
    </row>
    <row r="47" spans="1:20" s="25" customFormat="1" ht="53.25" customHeight="1" x14ac:dyDescent="0.25">
      <c r="A47" s="114"/>
      <c r="B47" s="115" t="s">
        <v>39</v>
      </c>
      <c r="C47" s="26">
        <v>1</v>
      </c>
      <c r="D47" s="26" t="s">
        <v>54</v>
      </c>
      <c r="E47" s="26" t="s">
        <v>50</v>
      </c>
      <c r="F47" s="116" t="s">
        <v>185</v>
      </c>
      <c r="G47" s="28" t="s">
        <v>82</v>
      </c>
      <c r="H47" s="28" t="s">
        <v>60</v>
      </c>
      <c r="I47" s="69">
        <v>400</v>
      </c>
      <c r="J47" s="70">
        <f>I47</f>
        <v>400</v>
      </c>
      <c r="K47" s="117">
        <v>400</v>
      </c>
      <c r="L47" s="59"/>
      <c r="M47" s="59"/>
      <c r="N47" s="59"/>
      <c r="O47" s="59"/>
      <c r="P47" s="59"/>
      <c r="Q47" s="59"/>
      <c r="R47" s="26"/>
      <c r="S47" s="22"/>
      <c r="T47" s="24"/>
    </row>
    <row r="48" spans="1:20" s="25" customFormat="1" ht="45" x14ac:dyDescent="0.25">
      <c r="A48" s="114"/>
      <c r="B48" s="115" t="s">
        <v>40</v>
      </c>
      <c r="C48" s="26">
        <v>1</v>
      </c>
      <c r="D48" s="26" t="s">
        <v>54</v>
      </c>
      <c r="E48" s="26" t="s">
        <v>50</v>
      </c>
      <c r="F48" s="116" t="s">
        <v>185</v>
      </c>
      <c r="G48" s="28" t="s">
        <v>83</v>
      </c>
      <c r="H48" s="28" t="s">
        <v>61</v>
      </c>
      <c r="I48" s="69">
        <f t="shared" si="25"/>
        <v>200</v>
      </c>
      <c r="J48" s="70">
        <f t="shared" si="26"/>
        <v>200</v>
      </c>
      <c r="K48" s="117">
        <v>200</v>
      </c>
      <c r="L48" s="59"/>
      <c r="M48" s="59"/>
      <c r="N48" s="59"/>
      <c r="O48" s="59"/>
      <c r="P48" s="59"/>
      <c r="Q48" s="59"/>
      <c r="R48" s="26"/>
      <c r="S48" s="22"/>
      <c r="T48" s="24"/>
    </row>
    <row r="49" spans="1:20" s="25" customFormat="1" ht="45" x14ac:dyDescent="0.25">
      <c r="A49" s="114"/>
      <c r="B49" s="115" t="s">
        <v>41</v>
      </c>
      <c r="C49" s="26">
        <v>1</v>
      </c>
      <c r="D49" s="26" t="s">
        <v>54</v>
      </c>
      <c r="E49" s="26" t="s">
        <v>50</v>
      </c>
      <c r="F49" s="116" t="s">
        <v>185</v>
      </c>
      <c r="G49" s="28" t="s">
        <v>83</v>
      </c>
      <c r="H49" s="28" t="s">
        <v>62</v>
      </c>
      <c r="I49" s="69">
        <v>300</v>
      </c>
      <c r="J49" s="70">
        <f t="shared" ref="J49:J53" si="27">I49</f>
        <v>300</v>
      </c>
      <c r="K49" s="117">
        <v>300</v>
      </c>
      <c r="L49" s="59"/>
      <c r="M49" s="59"/>
      <c r="N49" s="59"/>
      <c r="O49" s="59"/>
      <c r="P49" s="59"/>
      <c r="Q49" s="59"/>
      <c r="R49" s="26"/>
      <c r="S49" s="22"/>
      <c r="T49" s="24"/>
    </row>
    <row r="50" spans="1:20" s="25" customFormat="1" ht="80.25" customHeight="1" x14ac:dyDescent="0.25">
      <c r="A50" s="114"/>
      <c r="B50" s="115" t="s">
        <v>42</v>
      </c>
      <c r="C50" s="26">
        <v>1</v>
      </c>
      <c r="D50" s="26" t="s">
        <v>54</v>
      </c>
      <c r="E50" s="26" t="s">
        <v>50</v>
      </c>
      <c r="F50" s="116" t="s">
        <v>185</v>
      </c>
      <c r="G50" s="28" t="s">
        <v>84</v>
      </c>
      <c r="H50" s="28" t="s">
        <v>63</v>
      </c>
      <c r="I50" s="69">
        <v>800</v>
      </c>
      <c r="J50" s="70">
        <f t="shared" si="27"/>
        <v>800</v>
      </c>
      <c r="K50" s="117">
        <v>800</v>
      </c>
      <c r="L50" s="59"/>
      <c r="M50" s="59"/>
      <c r="N50" s="59"/>
      <c r="O50" s="59"/>
      <c r="P50" s="59"/>
      <c r="Q50" s="59"/>
      <c r="R50" s="26"/>
      <c r="S50" s="22"/>
      <c r="T50" s="24"/>
    </row>
    <row r="51" spans="1:20" s="25" customFormat="1" ht="45" x14ac:dyDescent="0.25">
      <c r="A51" s="114"/>
      <c r="B51" s="115" t="s">
        <v>43</v>
      </c>
      <c r="C51" s="26">
        <v>1</v>
      </c>
      <c r="D51" s="26" t="s">
        <v>54</v>
      </c>
      <c r="E51" s="26" t="s">
        <v>50</v>
      </c>
      <c r="F51" s="116" t="s">
        <v>185</v>
      </c>
      <c r="G51" s="28" t="s">
        <v>86</v>
      </c>
      <c r="H51" s="28" t="s">
        <v>87</v>
      </c>
      <c r="I51" s="69">
        <v>200</v>
      </c>
      <c r="J51" s="70">
        <f t="shared" si="27"/>
        <v>200</v>
      </c>
      <c r="K51" s="117">
        <f>J51</f>
        <v>200</v>
      </c>
      <c r="L51" s="59"/>
      <c r="M51" s="59"/>
      <c r="N51" s="59"/>
      <c r="O51" s="59"/>
      <c r="P51" s="59"/>
      <c r="Q51" s="59"/>
      <c r="R51" s="26"/>
      <c r="S51" s="22"/>
      <c r="T51" s="24"/>
    </row>
    <row r="52" spans="1:20" s="25" customFormat="1" ht="92.25" customHeight="1" x14ac:dyDescent="0.25">
      <c r="A52" s="114"/>
      <c r="B52" s="115" t="s">
        <v>44</v>
      </c>
      <c r="C52" s="26">
        <v>1</v>
      </c>
      <c r="D52" s="26" t="s">
        <v>54</v>
      </c>
      <c r="E52" s="26" t="s">
        <v>50</v>
      </c>
      <c r="F52" s="28" t="s">
        <v>185</v>
      </c>
      <c r="G52" s="28" t="s">
        <v>90</v>
      </c>
      <c r="H52" s="28" t="s">
        <v>64</v>
      </c>
      <c r="I52" s="69">
        <v>500</v>
      </c>
      <c r="J52" s="70">
        <f t="shared" si="27"/>
        <v>500</v>
      </c>
      <c r="K52" s="117">
        <f>J52</f>
        <v>500</v>
      </c>
      <c r="L52" s="59"/>
      <c r="M52" s="59"/>
      <c r="N52" s="59"/>
      <c r="O52" s="59"/>
      <c r="P52" s="59"/>
      <c r="Q52" s="59"/>
      <c r="R52" s="26"/>
      <c r="S52" s="22"/>
      <c r="T52" s="24"/>
    </row>
    <row r="53" spans="1:20" s="25" customFormat="1" ht="52.5" customHeight="1" x14ac:dyDescent="0.25">
      <c r="A53" s="114"/>
      <c r="B53" s="115" t="s">
        <v>45</v>
      </c>
      <c r="C53" s="26">
        <v>1</v>
      </c>
      <c r="D53" s="26" t="s">
        <v>54</v>
      </c>
      <c r="E53" s="26" t="s">
        <v>50</v>
      </c>
      <c r="F53" s="116" t="s">
        <v>185</v>
      </c>
      <c r="G53" s="28" t="s">
        <v>85</v>
      </c>
      <c r="H53" s="28" t="s">
        <v>91</v>
      </c>
      <c r="I53" s="69">
        <v>300</v>
      </c>
      <c r="J53" s="70">
        <f t="shared" si="27"/>
        <v>300</v>
      </c>
      <c r="K53" s="117">
        <f>J53</f>
        <v>300</v>
      </c>
      <c r="L53" s="59"/>
      <c r="M53" s="59"/>
      <c r="N53" s="59"/>
      <c r="O53" s="59"/>
      <c r="P53" s="59"/>
      <c r="Q53" s="59"/>
      <c r="R53" s="26"/>
      <c r="S53" s="22"/>
      <c r="T53" s="24"/>
    </row>
    <row r="54" spans="1:20" s="25" customFormat="1" ht="48" customHeight="1" x14ac:dyDescent="0.25">
      <c r="A54" s="32"/>
      <c r="B54" s="27" t="s">
        <v>183</v>
      </c>
      <c r="C54" s="26">
        <v>1</v>
      </c>
      <c r="D54" s="26" t="s">
        <v>54</v>
      </c>
      <c r="E54" s="28" t="s">
        <v>50</v>
      </c>
      <c r="F54" s="28" t="s">
        <v>217</v>
      </c>
      <c r="G54" s="28" t="s">
        <v>218</v>
      </c>
      <c r="H54" s="32" t="s">
        <v>182</v>
      </c>
      <c r="I54" s="118">
        <v>580</v>
      </c>
      <c r="J54" s="70">
        <f t="shared" ref="J54:K54" si="28">I54</f>
        <v>580</v>
      </c>
      <c r="K54" s="69">
        <f t="shared" si="28"/>
        <v>580</v>
      </c>
      <c r="L54" s="59"/>
      <c r="M54" s="59"/>
      <c r="N54" s="59"/>
      <c r="O54" s="59"/>
      <c r="P54" s="59"/>
      <c r="Q54" s="59"/>
      <c r="R54" s="114">
        <v>2025</v>
      </c>
      <c r="S54" s="22"/>
      <c r="T54" s="24"/>
    </row>
    <row r="55" spans="1:20" s="25" customFormat="1" ht="48" customHeight="1" x14ac:dyDescent="0.25">
      <c r="A55" s="32"/>
      <c r="B55" s="27" t="s">
        <v>170</v>
      </c>
      <c r="C55" s="26">
        <v>1</v>
      </c>
      <c r="D55" s="26" t="s">
        <v>54</v>
      </c>
      <c r="E55" s="28" t="s">
        <v>50</v>
      </c>
      <c r="F55" s="28" t="s">
        <v>217</v>
      </c>
      <c r="G55" s="28" t="s">
        <v>218</v>
      </c>
      <c r="H55" s="28" t="s">
        <v>167</v>
      </c>
      <c r="I55" s="118">
        <v>600</v>
      </c>
      <c r="J55" s="70">
        <f t="shared" ref="J55:K55" si="29">I55</f>
        <v>600</v>
      </c>
      <c r="K55" s="69">
        <f t="shared" si="29"/>
        <v>600</v>
      </c>
      <c r="L55" s="59"/>
      <c r="M55" s="59"/>
      <c r="N55" s="59"/>
      <c r="O55" s="59"/>
      <c r="P55" s="59"/>
      <c r="Q55" s="59"/>
      <c r="R55" s="26" t="s">
        <v>57</v>
      </c>
      <c r="S55" s="22"/>
      <c r="T55" s="24"/>
    </row>
    <row r="56" spans="1:20" ht="45" x14ac:dyDescent="0.25">
      <c r="A56" s="119"/>
      <c r="B56" s="115" t="s">
        <v>168</v>
      </c>
      <c r="C56" s="26">
        <v>1</v>
      </c>
      <c r="D56" s="26" t="s">
        <v>54</v>
      </c>
      <c r="E56" s="32" t="s">
        <v>50</v>
      </c>
      <c r="F56" s="32" t="s">
        <v>215</v>
      </c>
      <c r="G56" s="114" t="s">
        <v>292</v>
      </c>
      <c r="H56" s="32" t="s">
        <v>169</v>
      </c>
      <c r="I56" s="118">
        <v>800</v>
      </c>
      <c r="J56" s="120">
        <f t="shared" ref="J56:K56" si="30">I56</f>
        <v>800</v>
      </c>
      <c r="K56" s="120">
        <f t="shared" si="30"/>
        <v>800</v>
      </c>
      <c r="L56" s="119"/>
      <c r="M56" s="119"/>
      <c r="N56" s="119"/>
      <c r="O56" s="119"/>
      <c r="P56" s="119"/>
      <c r="Q56" s="119"/>
      <c r="R56" s="119">
        <v>2024</v>
      </c>
      <c r="S56" s="29"/>
      <c r="T56" s="121"/>
    </row>
    <row r="57" spans="1:20" s="102" customFormat="1" ht="35.25" customHeight="1" x14ac:dyDescent="0.25">
      <c r="A57" s="97"/>
      <c r="B57" s="115" t="s">
        <v>171</v>
      </c>
      <c r="C57" s="26">
        <v>1</v>
      </c>
      <c r="D57" s="26" t="s">
        <v>54</v>
      </c>
      <c r="E57" s="32" t="s">
        <v>50</v>
      </c>
      <c r="F57" s="32" t="s">
        <v>215</v>
      </c>
      <c r="G57" s="114" t="s">
        <v>292</v>
      </c>
      <c r="H57" s="99"/>
      <c r="I57" s="118">
        <v>600</v>
      </c>
      <c r="J57" s="120">
        <f t="shared" ref="J57:K57" si="31">I57</f>
        <v>600</v>
      </c>
      <c r="K57" s="120">
        <f t="shared" si="31"/>
        <v>600</v>
      </c>
      <c r="L57" s="101"/>
      <c r="M57" s="101"/>
      <c r="N57" s="101"/>
      <c r="O57" s="101"/>
      <c r="P57" s="101"/>
      <c r="Q57" s="101"/>
      <c r="R57" s="114" t="s">
        <v>172</v>
      </c>
      <c r="S57" s="101"/>
      <c r="T57" s="101"/>
    </row>
    <row r="58" spans="1:20" s="102" customFormat="1" ht="35.25" customHeight="1" x14ac:dyDescent="0.25">
      <c r="A58" s="97"/>
      <c r="B58" s="122" t="s">
        <v>181</v>
      </c>
      <c r="C58" s="26">
        <v>1</v>
      </c>
      <c r="D58" s="26" t="s">
        <v>54</v>
      </c>
      <c r="E58" s="32" t="s">
        <v>50</v>
      </c>
      <c r="F58" s="32" t="s">
        <v>215</v>
      </c>
      <c r="G58" s="28" t="s">
        <v>296</v>
      </c>
      <c r="H58" s="114" t="s">
        <v>173</v>
      </c>
      <c r="I58" s="118">
        <v>340</v>
      </c>
      <c r="J58" s="120">
        <f t="shared" ref="J58:K58" si="32">I58</f>
        <v>340</v>
      </c>
      <c r="K58" s="120">
        <f t="shared" si="32"/>
        <v>340</v>
      </c>
      <c r="L58" s="101"/>
      <c r="M58" s="101"/>
      <c r="N58" s="101"/>
      <c r="O58" s="101"/>
      <c r="P58" s="101"/>
      <c r="Q58" s="101"/>
      <c r="R58" s="99">
        <v>2023</v>
      </c>
      <c r="S58" s="101"/>
      <c r="T58" s="101"/>
    </row>
    <row r="59" spans="1:20" s="102" customFormat="1" ht="30" x14ac:dyDescent="0.25">
      <c r="A59" s="97"/>
      <c r="B59" s="115" t="s">
        <v>174</v>
      </c>
      <c r="C59" s="26">
        <v>1</v>
      </c>
      <c r="D59" s="26" t="s">
        <v>54</v>
      </c>
      <c r="E59" s="32" t="s">
        <v>50</v>
      </c>
      <c r="F59" s="32" t="s">
        <v>215</v>
      </c>
      <c r="G59" s="28" t="s">
        <v>296</v>
      </c>
      <c r="H59" s="32" t="s">
        <v>175</v>
      </c>
      <c r="I59" s="118">
        <v>60</v>
      </c>
      <c r="J59" s="120">
        <f t="shared" ref="J59:K59" si="33">I59</f>
        <v>60</v>
      </c>
      <c r="K59" s="120">
        <f t="shared" si="33"/>
        <v>60</v>
      </c>
      <c r="L59" s="101"/>
      <c r="M59" s="101"/>
      <c r="N59" s="101"/>
      <c r="O59" s="101"/>
      <c r="P59" s="101"/>
      <c r="Q59" s="101"/>
      <c r="R59" s="114">
        <v>2023</v>
      </c>
      <c r="S59" s="101"/>
      <c r="T59" s="101"/>
    </row>
    <row r="60" spans="1:20" s="102" customFormat="1" ht="36" customHeight="1" x14ac:dyDescent="0.25">
      <c r="A60" s="97"/>
      <c r="B60" s="122" t="s">
        <v>176</v>
      </c>
      <c r="C60" s="26">
        <v>1</v>
      </c>
      <c r="D60" s="26" t="s">
        <v>54</v>
      </c>
      <c r="E60" s="32" t="s">
        <v>50</v>
      </c>
      <c r="F60" s="32" t="s">
        <v>215</v>
      </c>
      <c r="G60" s="28" t="s">
        <v>296</v>
      </c>
      <c r="H60" s="32" t="s">
        <v>56</v>
      </c>
      <c r="I60" s="118">
        <v>200</v>
      </c>
      <c r="J60" s="120">
        <f>I60</f>
        <v>200</v>
      </c>
      <c r="K60" s="120">
        <f>J60</f>
        <v>200</v>
      </c>
      <c r="L60" s="101"/>
      <c r="M60" s="101"/>
      <c r="N60" s="101"/>
      <c r="O60" s="101"/>
      <c r="P60" s="101"/>
      <c r="Q60" s="101"/>
      <c r="R60" s="114">
        <v>2022</v>
      </c>
      <c r="S60" s="101"/>
      <c r="T60" s="101"/>
    </row>
    <row r="61" spans="1:20" s="102" customFormat="1" ht="30" x14ac:dyDescent="0.25">
      <c r="A61" s="97"/>
      <c r="B61" s="115" t="s">
        <v>177</v>
      </c>
      <c r="C61" s="26">
        <v>1</v>
      </c>
      <c r="D61" s="26" t="s">
        <v>54</v>
      </c>
      <c r="E61" s="32" t="s">
        <v>50</v>
      </c>
      <c r="F61" s="32" t="s">
        <v>215</v>
      </c>
      <c r="G61" s="28" t="s">
        <v>296</v>
      </c>
      <c r="H61" s="32" t="s">
        <v>178</v>
      </c>
      <c r="I61" s="118">
        <v>120</v>
      </c>
      <c r="J61" s="120">
        <f t="shared" ref="J61:K61" si="34">I61</f>
        <v>120</v>
      </c>
      <c r="K61" s="120">
        <f t="shared" si="34"/>
        <v>120</v>
      </c>
      <c r="L61" s="101"/>
      <c r="M61" s="101"/>
      <c r="N61" s="101"/>
      <c r="O61" s="101"/>
      <c r="P61" s="101"/>
      <c r="Q61" s="101"/>
      <c r="R61" s="101">
        <v>2023</v>
      </c>
      <c r="S61" s="101"/>
      <c r="T61" s="101"/>
    </row>
    <row r="62" spans="1:20" s="102" customFormat="1" ht="30" x14ac:dyDescent="0.25">
      <c r="A62" s="97"/>
      <c r="B62" s="115" t="s">
        <v>179</v>
      </c>
      <c r="C62" s="26">
        <v>1</v>
      </c>
      <c r="D62" s="26" t="s">
        <v>54</v>
      </c>
      <c r="E62" s="32" t="s">
        <v>50</v>
      </c>
      <c r="F62" s="32" t="s">
        <v>215</v>
      </c>
      <c r="G62" s="28" t="s">
        <v>296</v>
      </c>
      <c r="H62" s="32" t="s">
        <v>56</v>
      </c>
      <c r="I62" s="118">
        <v>200</v>
      </c>
      <c r="J62" s="120">
        <f t="shared" ref="J62:K62" si="35">I62</f>
        <v>200</v>
      </c>
      <c r="K62" s="120">
        <f t="shared" si="35"/>
        <v>200</v>
      </c>
      <c r="L62" s="101"/>
      <c r="M62" s="101"/>
      <c r="N62" s="101"/>
      <c r="O62" s="101"/>
      <c r="P62" s="101"/>
      <c r="Q62" s="101"/>
      <c r="R62" s="114">
        <v>2024</v>
      </c>
      <c r="S62" s="101"/>
      <c r="T62" s="101"/>
    </row>
    <row r="63" spans="1:20" s="102" customFormat="1" ht="30" x14ac:dyDescent="0.25">
      <c r="A63" s="97"/>
      <c r="B63" s="115" t="s">
        <v>180</v>
      </c>
      <c r="C63" s="26">
        <v>1</v>
      </c>
      <c r="D63" s="26" t="s">
        <v>54</v>
      </c>
      <c r="E63" s="32" t="s">
        <v>50</v>
      </c>
      <c r="F63" s="32" t="s">
        <v>215</v>
      </c>
      <c r="G63" s="114" t="s">
        <v>292</v>
      </c>
      <c r="H63" s="32" t="s">
        <v>55</v>
      </c>
      <c r="I63" s="118">
        <v>500</v>
      </c>
      <c r="J63" s="120">
        <f t="shared" ref="J63:K63" si="36">I63</f>
        <v>500</v>
      </c>
      <c r="K63" s="120">
        <f t="shared" si="36"/>
        <v>500</v>
      </c>
      <c r="L63" s="101"/>
      <c r="M63" s="101"/>
      <c r="N63" s="101"/>
      <c r="O63" s="101"/>
      <c r="P63" s="101"/>
      <c r="Q63" s="101"/>
      <c r="R63" s="114">
        <v>2025</v>
      </c>
      <c r="S63" s="101"/>
      <c r="T63" s="101"/>
    </row>
    <row r="64" spans="1:20" s="25" customFormat="1" ht="67.5" customHeight="1" x14ac:dyDescent="0.25">
      <c r="A64" s="114"/>
      <c r="B64" s="115" t="s">
        <v>184</v>
      </c>
      <c r="C64" s="26">
        <v>1</v>
      </c>
      <c r="D64" s="26" t="s">
        <v>54</v>
      </c>
      <c r="E64" s="26" t="s">
        <v>50</v>
      </c>
      <c r="F64" s="28" t="s">
        <v>185</v>
      </c>
      <c r="G64" s="28" t="s">
        <v>88</v>
      </c>
      <c r="H64" s="26" t="s">
        <v>89</v>
      </c>
      <c r="I64" s="69">
        <f>J64+M64+O64+Q64</f>
        <v>1300</v>
      </c>
      <c r="J64" s="70">
        <f>K64+L64</f>
        <v>1300</v>
      </c>
      <c r="K64" s="117">
        <v>1300</v>
      </c>
      <c r="L64" s="59"/>
      <c r="M64" s="59"/>
      <c r="N64" s="59"/>
      <c r="O64" s="59"/>
      <c r="P64" s="59"/>
      <c r="Q64" s="59"/>
      <c r="R64" s="26"/>
      <c r="S64" s="22"/>
      <c r="T64" s="24"/>
    </row>
    <row r="65" spans="1:20" s="68" customFormat="1" ht="28.5" customHeight="1" x14ac:dyDescent="0.25">
      <c r="A65" s="123" t="s">
        <v>506</v>
      </c>
      <c r="B65" s="105" t="s">
        <v>505</v>
      </c>
      <c r="C65" s="63"/>
      <c r="D65" s="63"/>
      <c r="E65" s="19"/>
      <c r="F65" s="19"/>
      <c r="G65" s="19"/>
      <c r="H65" s="19"/>
      <c r="I65" s="124">
        <f>SUM(I66:I83)</f>
        <v>18296</v>
      </c>
      <c r="J65" s="124">
        <f t="shared" ref="J65:R65" si="37">SUM(J66:J83)</f>
        <v>15569</v>
      </c>
      <c r="K65" s="124">
        <f t="shared" si="37"/>
        <v>15569</v>
      </c>
      <c r="L65" s="124">
        <f t="shared" si="37"/>
        <v>0</v>
      </c>
      <c r="M65" s="124">
        <f t="shared" si="37"/>
        <v>0</v>
      </c>
      <c r="N65" s="124">
        <f t="shared" si="37"/>
        <v>0</v>
      </c>
      <c r="O65" s="124">
        <f t="shared" si="37"/>
        <v>0</v>
      </c>
      <c r="P65" s="124">
        <f t="shared" si="37"/>
        <v>0</v>
      </c>
      <c r="Q65" s="124">
        <f t="shared" si="37"/>
        <v>2727</v>
      </c>
      <c r="R65" s="124">
        <f t="shared" si="37"/>
        <v>36431</v>
      </c>
      <c r="S65" s="66"/>
      <c r="T65" s="67"/>
    </row>
    <row r="66" spans="1:20" s="25" customFormat="1" ht="30" x14ac:dyDescent="0.25">
      <c r="A66" s="125"/>
      <c r="B66" s="126" t="s">
        <v>288</v>
      </c>
      <c r="C66" s="26">
        <v>1</v>
      </c>
      <c r="D66" s="26" t="s">
        <v>54</v>
      </c>
      <c r="E66" s="26" t="s">
        <v>52</v>
      </c>
      <c r="F66" s="28" t="s">
        <v>217</v>
      </c>
      <c r="G66" s="28" t="s">
        <v>290</v>
      </c>
      <c r="H66" s="28" t="s">
        <v>291</v>
      </c>
      <c r="I66" s="127">
        <f>J66+M66+N66+Q66</f>
        <v>1000</v>
      </c>
      <c r="J66" s="128">
        <f>SUM(K66:L66)</f>
        <v>900</v>
      </c>
      <c r="K66" s="128">
        <v>900</v>
      </c>
      <c r="L66" s="128"/>
      <c r="M66" s="128"/>
      <c r="N66" s="128"/>
      <c r="O66" s="24"/>
      <c r="P66" s="24"/>
      <c r="Q66" s="128">
        <v>100</v>
      </c>
      <c r="R66" s="26">
        <v>2024</v>
      </c>
      <c r="S66" s="24"/>
      <c r="T66" s="24"/>
    </row>
    <row r="67" spans="1:20" s="102" customFormat="1" ht="30" x14ac:dyDescent="0.25">
      <c r="B67" s="126" t="s">
        <v>268</v>
      </c>
      <c r="C67" s="26">
        <v>1</v>
      </c>
      <c r="D67" s="26" t="s">
        <v>54</v>
      </c>
      <c r="E67" s="26" t="s">
        <v>52</v>
      </c>
      <c r="F67" s="28" t="s">
        <v>217</v>
      </c>
      <c r="G67" s="28" t="s">
        <v>252</v>
      </c>
      <c r="H67" s="28" t="s">
        <v>269</v>
      </c>
      <c r="I67" s="129">
        <f>J67+M67+N67+Q67</f>
        <v>1000</v>
      </c>
      <c r="J67" s="26">
        <f>SUM(K67:L67)</f>
        <v>900</v>
      </c>
      <c r="K67" s="26">
        <v>900</v>
      </c>
      <c r="L67" s="26"/>
      <c r="M67" s="26"/>
      <c r="N67" s="26"/>
      <c r="O67" s="101"/>
      <c r="P67" s="101"/>
      <c r="Q67" s="26">
        <v>100</v>
      </c>
      <c r="R67" s="26">
        <v>2023</v>
      </c>
      <c r="S67" s="101"/>
      <c r="T67" s="101"/>
    </row>
    <row r="68" spans="1:20" s="25" customFormat="1" ht="67.5" customHeight="1" x14ac:dyDescent="0.25">
      <c r="A68" s="26"/>
      <c r="B68" s="126" t="s">
        <v>287</v>
      </c>
      <c r="C68" s="26">
        <v>1</v>
      </c>
      <c r="D68" s="26" t="s">
        <v>54</v>
      </c>
      <c r="E68" s="26" t="s">
        <v>52</v>
      </c>
      <c r="F68" s="28" t="s">
        <v>255</v>
      </c>
      <c r="G68" s="28" t="s">
        <v>194</v>
      </c>
      <c r="H68" s="26" t="s">
        <v>256</v>
      </c>
      <c r="I68" s="129">
        <f t="shared" ref="I68:I83" si="38">J68+M68+N68+Q68</f>
        <v>1218</v>
      </c>
      <c r="J68" s="26">
        <f>SUM(K68:L68)</f>
        <v>847</v>
      </c>
      <c r="K68" s="26">
        <v>847</v>
      </c>
      <c r="L68" s="26"/>
      <c r="M68" s="26"/>
      <c r="N68" s="26"/>
      <c r="O68" s="24"/>
      <c r="P68" s="24"/>
      <c r="Q68" s="26">
        <v>371</v>
      </c>
      <c r="R68" s="26">
        <v>2023</v>
      </c>
      <c r="S68" s="22"/>
      <c r="T68" s="24"/>
    </row>
    <row r="69" spans="1:20" s="25" customFormat="1" ht="67.5" customHeight="1" x14ac:dyDescent="0.25">
      <c r="A69" s="26"/>
      <c r="B69" s="126" t="s">
        <v>258</v>
      </c>
      <c r="C69" s="26">
        <v>1</v>
      </c>
      <c r="D69" s="26" t="s">
        <v>54</v>
      </c>
      <c r="E69" s="26" t="s">
        <v>52</v>
      </c>
      <c r="F69" s="28" t="s">
        <v>255</v>
      </c>
      <c r="G69" s="28" t="s">
        <v>194</v>
      </c>
      <c r="H69" s="26" t="s">
        <v>259</v>
      </c>
      <c r="I69" s="129">
        <f t="shared" si="38"/>
        <v>797</v>
      </c>
      <c r="J69" s="26">
        <f t="shared" ref="J69:J83" si="39">SUM(K69:L69)</f>
        <v>554</v>
      </c>
      <c r="K69" s="26">
        <v>554</v>
      </c>
      <c r="L69" s="26"/>
      <c r="M69" s="26"/>
      <c r="N69" s="26"/>
      <c r="O69" s="24"/>
      <c r="P69" s="24"/>
      <c r="Q69" s="26">
        <v>243</v>
      </c>
      <c r="R69" s="26">
        <v>2023</v>
      </c>
      <c r="S69" s="22"/>
      <c r="T69" s="24"/>
    </row>
    <row r="70" spans="1:20" s="25" customFormat="1" ht="67.5" customHeight="1" x14ac:dyDescent="0.25">
      <c r="A70" s="26"/>
      <c r="B70" s="126" t="s">
        <v>260</v>
      </c>
      <c r="C70" s="26">
        <v>1</v>
      </c>
      <c r="D70" s="26" t="s">
        <v>54</v>
      </c>
      <c r="E70" s="26" t="s">
        <v>52</v>
      </c>
      <c r="F70" s="28"/>
      <c r="G70" s="28" t="s">
        <v>194</v>
      </c>
      <c r="H70" s="28" t="s">
        <v>261</v>
      </c>
      <c r="I70" s="127">
        <f t="shared" si="38"/>
        <v>4000</v>
      </c>
      <c r="J70" s="128">
        <f>K70+L70</f>
        <v>4000</v>
      </c>
      <c r="K70" s="128">
        <v>4000</v>
      </c>
      <c r="L70" s="128"/>
      <c r="M70" s="128"/>
      <c r="N70" s="128"/>
      <c r="O70" s="24"/>
      <c r="P70" s="24"/>
      <c r="Q70" s="128">
        <v>0</v>
      </c>
      <c r="R70" s="26">
        <v>2023</v>
      </c>
      <c r="S70" s="22"/>
      <c r="T70" s="24"/>
    </row>
    <row r="71" spans="1:20" ht="45" x14ac:dyDescent="0.25">
      <c r="A71" s="28"/>
      <c r="B71" s="126" t="s">
        <v>262</v>
      </c>
      <c r="C71" s="26">
        <v>1</v>
      </c>
      <c r="D71" s="26" t="s">
        <v>54</v>
      </c>
      <c r="E71" s="26" t="s">
        <v>52</v>
      </c>
      <c r="F71" s="28" t="s">
        <v>263</v>
      </c>
      <c r="G71" s="28" t="s">
        <v>194</v>
      </c>
      <c r="H71" s="26" t="s">
        <v>264</v>
      </c>
      <c r="I71" s="129">
        <f t="shared" si="38"/>
        <v>375</v>
      </c>
      <c r="J71" s="26">
        <f t="shared" si="39"/>
        <v>261</v>
      </c>
      <c r="K71" s="26">
        <v>261</v>
      </c>
      <c r="L71" s="26"/>
      <c r="M71" s="26"/>
      <c r="N71" s="26"/>
      <c r="O71" s="121"/>
      <c r="P71" s="121"/>
      <c r="Q71" s="26">
        <v>114</v>
      </c>
      <c r="R71" s="26">
        <v>2023</v>
      </c>
      <c r="S71" s="121"/>
      <c r="T71" s="121"/>
    </row>
    <row r="72" spans="1:20" ht="60" customHeight="1" x14ac:dyDescent="0.25">
      <c r="A72" s="28"/>
      <c r="B72" s="126" t="s">
        <v>265</v>
      </c>
      <c r="C72" s="26">
        <v>1</v>
      </c>
      <c r="D72" s="26" t="s">
        <v>54</v>
      </c>
      <c r="E72" s="26" t="s">
        <v>52</v>
      </c>
      <c r="F72" s="28" t="s">
        <v>266</v>
      </c>
      <c r="G72" s="28" t="s">
        <v>194</v>
      </c>
      <c r="H72" s="26" t="s">
        <v>267</v>
      </c>
      <c r="I72" s="129">
        <f t="shared" si="38"/>
        <v>937</v>
      </c>
      <c r="J72" s="26">
        <f>SUM(K72:L72)</f>
        <v>651</v>
      </c>
      <c r="K72" s="26">
        <v>651</v>
      </c>
      <c r="L72" s="26"/>
      <c r="M72" s="26"/>
      <c r="N72" s="26"/>
      <c r="O72" s="121"/>
      <c r="P72" s="121"/>
      <c r="Q72" s="26">
        <v>286</v>
      </c>
      <c r="R72" s="26">
        <v>2023</v>
      </c>
      <c r="S72" s="121"/>
      <c r="T72" s="121"/>
    </row>
    <row r="73" spans="1:20" s="72" customFormat="1" ht="30" x14ac:dyDescent="0.25">
      <c r="A73" s="130"/>
      <c r="B73" s="126" t="s">
        <v>270</v>
      </c>
      <c r="C73" s="26">
        <v>1</v>
      </c>
      <c r="D73" s="26" t="s">
        <v>54</v>
      </c>
      <c r="E73" s="26" t="s">
        <v>52</v>
      </c>
      <c r="F73" s="28" t="s">
        <v>255</v>
      </c>
      <c r="G73" s="28" t="s">
        <v>194</v>
      </c>
      <c r="H73" s="26" t="s">
        <v>271</v>
      </c>
      <c r="I73" s="127">
        <f t="shared" si="38"/>
        <v>4000</v>
      </c>
      <c r="J73" s="26">
        <f t="shared" ref="J73" si="40">K73+L73</f>
        <v>4000</v>
      </c>
      <c r="K73" s="26">
        <v>4000</v>
      </c>
      <c r="L73" s="26"/>
      <c r="M73" s="26"/>
      <c r="N73" s="26"/>
      <c r="O73" s="71"/>
      <c r="P73" s="71"/>
      <c r="Q73" s="26">
        <v>0</v>
      </c>
      <c r="R73" s="26">
        <v>2023</v>
      </c>
      <c r="S73" s="71"/>
      <c r="T73" s="71"/>
    </row>
    <row r="74" spans="1:20" s="72" customFormat="1" ht="30" x14ac:dyDescent="0.25">
      <c r="A74" s="130"/>
      <c r="B74" s="126" t="s">
        <v>272</v>
      </c>
      <c r="C74" s="26">
        <v>1</v>
      </c>
      <c r="D74" s="26" t="s">
        <v>54</v>
      </c>
      <c r="E74" s="26" t="s">
        <v>52</v>
      </c>
      <c r="F74" s="28" t="s">
        <v>255</v>
      </c>
      <c r="G74" s="28" t="s">
        <v>194</v>
      </c>
      <c r="H74" s="26" t="s">
        <v>273</v>
      </c>
      <c r="I74" s="127">
        <f t="shared" si="38"/>
        <v>281</v>
      </c>
      <c r="J74" s="128">
        <f t="shared" si="39"/>
        <v>196</v>
      </c>
      <c r="K74" s="128">
        <v>196</v>
      </c>
      <c r="L74" s="128"/>
      <c r="M74" s="128"/>
      <c r="N74" s="128"/>
      <c r="O74" s="71"/>
      <c r="P74" s="71"/>
      <c r="Q74" s="128">
        <v>85</v>
      </c>
      <c r="R74" s="26">
        <v>2024</v>
      </c>
      <c r="S74" s="71"/>
      <c r="T74" s="71"/>
    </row>
    <row r="75" spans="1:20" s="72" customFormat="1" ht="30" x14ac:dyDescent="0.25">
      <c r="A75" s="130"/>
      <c r="B75" s="126" t="s">
        <v>274</v>
      </c>
      <c r="C75" s="26">
        <v>1</v>
      </c>
      <c r="D75" s="26" t="s">
        <v>54</v>
      </c>
      <c r="E75" s="26" t="s">
        <v>52</v>
      </c>
      <c r="F75" s="28" t="s">
        <v>255</v>
      </c>
      <c r="G75" s="28" t="s">
        <v>194</v>
      </c>
      <c r="H75" s="26" t="s">
        <v>275</v>
      </c>
      <c r="I75" s="127">
        <f t="shared" si="38"/>
        <v>656</v>
      </c>
      <c r="J75" s="128">
        <f>SUM(K75:L75)</f>
        <v>456</v>
      </c>
      <c r="K75" s="128">
        <v>456</v>
      </c>
      <c r="L75" s="128"/>
      <c r="M75" s="128"/>
      <c r="N75" s="128"/>
      <c r="O75" s="71"/>
      <c r="P75" s="71"/>
      <c r="Q75" s="128">
        <v>200</v>
      </c>
      <c r="R75" s="26">
        <v>2024</v>
      </c>
      <c r="S75" s="71"/>
      <c r="T75" s="71"/>
    </row>
    <row r="76" spans="1:20" s="72" customFormat="1" ht="30" x14ac:dyDescent="0.25">
      <c r="A76" s="130"/>
      <c r="B76" s="126" t="s">
        <v>276</v>
      </c>
      <c r="C76" s="26">
        <v>1</v>
      </c>
      <c r="D76" s="26" t="s">
        <v>54</v>
      </c>
      <c r="E76" s="26" t="s">
        <v>52</v>
      </c>
      <c r="F76" s="28" t="s">
        <v>255</v>
      </c>
      <c r="G76" s="28" t="s">
        <v>194</v>
      </c>
      <c r="H76" s="28" t="s">
        <v>277</v>
      </c>
      <c r="I76" s="127">
        <f t="shared" si="38"/>
        <v>188</v>
      </c>
      <c r="J76" s="128">
        <f>SUM(K76:L76)</f>
        <v>131</v>
      </c>
      <c r="K76" s="128">
        <v>131</v>
      </c>
      <c r="L76" s="128"/>
      <c r="M76" s="128"/>
      <c r="N76" s="128"/>
      <c r="O76" s="71"/>
      <c r="P76" s="71"/>
      <c r="Q76" s="128">
        <v>57</v>
      </c>
      <c r="R76" s="26">
        <v>2024</v>
      </c>
      <c r="S76" s="71"/>
      <c r="T76" s="71"/>
    </row>
    <row r="77" spans="1:20" s="72" customFormat="1" ht="30" x14ac:dyDescent="0.25">
      <c r="A77" s="130"/>
      <c r="B77" s="126" t="s">
        <v>278</v>
      </c>
      <c r="C77" s="26">
        <v>1</v>
      </c>
      <c r="D77" s="26" t="s">
        <v>54</v>
      </c>
      <c r="E77" s="26" t="s">
        <v>52</v>
      </c>
      <c r="F77" s="28" t="s">
        <v>255</v>
      </c>
      <c r="G77" s="28" t="s">
        <v>194</v>
      </c>
      <c r="H77" s="28" t="s">
        <v>264</v>
      </c>
      <c r="I77" s="127">
        <f t="shared" si="38"/>
        <v>375</v>
      </c>
      <c r="J77" s="128">
        <f>SUM(K77:L77)</f>
        <v>261</v>
      </c>
      <c r="K77" s="128">
        <v>261</v>
      </c>
      <c r="L77" s="128"/>
      <c r="M77" s="128"/>
      <c r="N77" s="128"/>
      <c r="O77" s="71"/>
      <c r="P77" s="71"/>
      <c r="Q77" s="128">
        <v>114</v>
      </c>
      <c r="R77" s="26">
        <v>2024</v>
      </c>
      <c r="S77" s="71"/>
      <c r="T77" s="71"/>
    </row>
    <row r="78" spans="1:20" s="72" customFormat="1" ht="30" x14ac:dyDescent="0.25">
      <c r="A78" s="130"/>
      <c r="B78" s="126" t="s">
        <v>279</v>
      </c>
      <c r="C78" s="26">
        <v>1</v>
      </c>
      <c r="D78" s="26" t="s">
        <v>54</v>
      </c>
      <c r="E78" s="26" t="s">
        <v>52</v>
      </c>
      <c r="F78" s="28" t="s">
        <v>255</v>
      </c>
      <c r="G78" s="28" t="s">
        <v>194</v>
      </c>
      <c r="H78" s="26" t="s">
        <v>264</v>
      </c>
      <c r="I78" s="127">
        <f t="shared" si="38"/>
        <v>375</v>
      </c>
      <c r="J78" s="128">
        <f t="shared" si="39"/>
        <v>261</v>
      </c>
      <c r="K78" s="128">
        <v>261</v>
      </c>
      <c r="L78" s="128"/>
      <c r="M78" s="128"/>
      <c r="N78" s="128"/>
      <c r="O78" s="71"/>
      <c r="P78" s="71"/>
      <c r="Q78" s="128">
        <v>114</v>
      </c>
      <c r="R78" s="26">
        <v>2025</v>
      </c>
      <c r="S78" s="71"/>
      <c r="T78" s="71"/>
    </row>
    <row r="79" spans="1:20" s="72" customFormat="1" ht="30" x14ac:dyDescent="0.25">
      <c r="A79" s="130"/>
      <c r="B79" s="126" t="s">
        <v>280</v>
      </c>
      <c r="C79" s="26">
        <v>1</v>
      </c>
      <c r="D79" s="26" t="s">
        <v>54</v>
      </c>
      <c r="E79" s="26" t="s">
        <v>52</v>
      </c>
      <c r="F79" s="28" t="s">
        <v>255</v>
      </c>
      <c r="G79" s="28" t="s">
        <v>194</v>
      </c>
      <c r="H79" s="28" t="s">
        <v>281</v>
      </c>
      <c r="I79" s="127">
        <f t="shared" si="38"/>
        <v>469</v>
      </c>
      <c r="J79" s="128">
        <f t="shared" si="39"/>
        <v>326</v>
      </c>
      <c r="K79" s="128">
        <v>326</v>
      </c>
      <c r="L79" s="128"/>
      <c r="M79" s="128"/>
      <c r="N79" s="128"/>
      <c r="O79" s="71"/>
      <c r="P79" s="71"/>
      <c r="Q79" s="128">
        <v>143</v>
      </c>
      <c r="R79" s="26">
        <v>2025</v>
      </c>
      <c r="S79" s="71"/>
      <c r="T79" s="71"/>
    </row>
    <row r="80" spans="1:20" s="25" customFormat="1" ht="30" x14ac:dyDescent="0.25">
      <c r="A80" s="125"/>
      <c r="B80" s="126" t="s">
        <v>282</v>
      </c>
      <c r="C80" s="26">
        <v>1</v>
      </c>
      <c r="D80" s="26" t="s">
        <v>54</v>
      </c>
      <c r="E80" s="26" t="s">
        <v>52</v>
      </c>
      <c r="F80" s="28" t="s">
        <v>255</v>
      </c>
      <c r="G80" s="28" t="s">
        <v>194</v>
      </c>
      <c r="H80" s="28" t="s">
        <v>283</v>
      </c>
      <c r="I80" s="127">
        <f t="shared" si="38"/>
        <v>1406</v>
      </c>
      <c r="J80" s="128">
        <f t="shared" si="39"/>
        <v>977</v>
      </c>
      <c r="K80" s="128">
        <v>977</v>
      </c>
      <c r="L80" s="128"/>
      <c r="M80" s="128"/>
      <c r="N80" s="128"/>
      <c r="O80" s="24"/>
      <c r="P80" s="24"/>
      <c r="Q80" s="128">
        <v>429</v>
      </c>
      <c r="R80" s="26">
        <v>2025</v>
      </c>
      <c r="S80" s="24"/>
      <c r="T80" s="24"/>
    </row>
    <row r="81" spans="1:20" s="72" customFormat="1" ht="30" x14ac:dyDescent="0.25">
      <c r="A81" s="130"/>
      <c r="B81" s="126" t="s">
        <v>284</v>
      </c>
      <c r="C81" s="26">
        <v>1</v>
      </c>
      <c r="D81" s="26" t="s">
        <v>54</v>
      </c>
      <c r="E81" s="26" t="s">
        <v>52</v>
      </c>
      <c r="F81" s="28" t="s">
        <v>255</v>
      </c>
      <c r="G81" s="28" t="s">
        <v>194</v>
      </c>
      <c r="H81" s="28" t="s">
        <v>281</v>
      </c>
      <c r="I81" s="127">
        <f t="shared" si="38"/>
        <v>469</v>
      </c>
      <c r="J81" s="128">
        <f t="shared" si="39"/>
        <v>326</v>
      </c>
      <c r="K81" s="128">
        <v>326</v>
      </c>
      <c r="L81" s="128"/>
      <c r="M81" s="128"/>
      <c r="N81" s="128"/>
      <c r="O81" s="71"/>
      <c r="P81" s="71"/>
      <c r="Q81" s="128">
        <v>143</v>
      </c>
      <c r="R81" s="26">
        <v>2025</v>
      </c>
      <c r="S81" s="71"/>
      <c r="T81" s="71"/>
    </row>
    <row r="82" spans="1:20" s="72" customFormat="1" ht="30" x14ac:dyDescent="0.25">
      <c r="A82" s="130"/>
      <c r="B82" s="126" t="s">
        <v>285</v>
      </c>
      <c r="C82" s="26">
        <v>1</v>
      </c>
      <c r="D82" s="26" t="s">
        <v>54</v>
      </c>
      <c r="E82" s="26" t="s">
        <v>52</v>
      </c>
      <c r="F82" s="28" t="s">
        <v>255</v>
      </c>
      <c r="G82" s="28" t="s">
        <v>194</v>
      </c>
      <c r="H82" s="28" t="s">
        <v>264</v>
      </c>
      <c r="I82" s="127">
        <f t="shared" si="38"/>
        <v>375</v>
      </c>
      <c r="J82" s="128">
        <f t="shared" si="39"/>
        <v>261</v>
      </c>
      <c r="K82" s="128">
        <v>261</v>
      </c>
      <c r="L82" s="128"/>
      <c r="M82" s="128"/>
      <c r="N82" s="128"/>
      <c r="O82" s="71"/>
      <c r="P82" s="71"/>
      <c r="Q82" s="128">
        <v>114</v>
      </c>
      <c r="R82" s="26">
        <v>2025</v>
      </c>
      <c r="S82" s="71"/>
      <c r="T82" s="71"/>
    </row>
    <row r="83" spans="1:20" s="72" customFormat="1" ht="30" x14ac:dyDescent="0.25">
      <c r="A83" s="130"/>
      <c r="B83" s="126" t="s">
        <v>286</v>
      </c>
      <c r="C83" s="26">
        <v>1</v>
      </c>
      <c r="D83" s="26" t="s">
        <v>54</v>
      </c>
      <c r="E83" s="26" t="s">
        <v>52</v>
      </c>
      <c r="F83" s="28" t="s">
        <v>255</v>
      </c>
      <c r="G83" s="28" t="s">
        <v>194</v>
      </c>
      <c r="H83" s="28" t="s">
        <v>264</v>
      </c>
      <c r="I83" s="127">
        <f t="shared" si="38"/>
        <v>375</v>
      </c>
      <c r="J83" s="128">
        <f t="shared" si="39"/>
        <v>261</v>
      </c>
      <c r="K83" s="128">
        <v>261</v>
      </c>
      <c r="L83" s="128"/>
      <c r="M83" s="128"/>
      <c r="N83" s="128"/>
      <c r="O83" s="71"/>
      <c r="P83" s="71"/>
      <c r="Q83" s="128">
        <v>114</v>
      </c>
      <c r="R83" s="26">
        <v>2025</v>
      </c>
      <c r="S83" s="71"/>
      <c r="T83" s="71"/>
    </row>
    <row r="84" spans="1:20" s="134" customFormat="1" ht="21.95" customHeight="1" x14ac:dyDescent="0.25">
      <c r="A84" s="123" t="s">
        <v>507</v>
      </c>
      <c r="B84" s="131" t="s">
        <v>508</v>
      </c>
      <c r="C84" s="63"/>
      <c r="D84" s="63"/>
      <c r="E84" s="63"/>
      <c r="F84" s="19"/>
      <c r="G84" s="19"/>
      <c r="H84" s="19"/>
      <c r="I84" s="132">
        <f>SUM(I85:I93)</f>
        <v>9360</v>
      </c>
      <c r="J84" s="132">
        <f t="shared" ref="J84:Q84" si="41">SUM(J85:J93)</f>
        <v>9360</v>
      </c>
      <c r="K84" s="132">
        <f t="shared" si="41"/>
        <v>8946</v>
      </c>
      <c r="L84" s="132">
        <f t="shared" si="41"/>
        <v>0</v>
      </c>
      <c r="M84" s="132">
        <f t="shared" si="41"/>
        <v>0</v>
      </c>
      <c r="N84" s="132">
        <f t="shared" si="41"/>
        <v>0</v>
      </c>
      <c r="O84" s="132">
        <f t="shared" si="41"/>
        <v>0</v>
      </c>
      <c r="P84" s="132">
        <f t="shared" si="41"/>
        <v>0</v>
      </c>
      <c r="Q84" s="132">
        <f t="shared" si="41"/>
        <v>414</v>
      </c>
      <c r="R84" s="63"/>
      <c r="S84" s="133"/>
      <c r="T84" s="133"/>
    </row>
    <row r="85" spans="1:20" s="25" customFormat="1" ht="48" customHeight="1" x14ac:dyDescent="0.25">
      <c r="A85" s="32"/>
      <c r="B85" s="109" t="s">
        <v>188</v>
      </c>
      <c r="C85" s="26">
        <v>1</v>
      </c>
      <c r="D85" s="26" t="s">
        <v>54</v>
      </c>
      <c r="E85" s="26" t="s">
        <v>189</v>
      </c>
      <c r="F85" s="28" t="s">
        <v>289</v>
      </c>
      <c r="G85" s="28" t="s">
        <v>192</v>
      </c>
      <c r="H85" s="28" t="s">
        <v>191</v>
      </c>
      <c r="I85" s="69">
        <v>1000</v>
      </c>
      <c r="J85" s="70">
        <f t="shared" ref="J85:K87" si="42">I85</f>
        <v>1000</v>
      </c>
      <c r="K85" s="69">
        <f t="shared" si="42"/>
        <v>1000</v>
      </c>
      <c r="L85" s="59"/>
      <c r="M85" s="59"/>
      <c r="N85" s="59"/>
      <c r="O85" s="59"/>
      <c r="P85" s="59"/>
      <c r="Q85" s="59"/>
      <c r="R85" s="26">
        <v>2023</v>
      </c>
      <c r="S85" s="22"/>
      <c r="T85" s="24"/>
    </row>
    <row r="86" spans="1:20" s="25" customFormat="1" ht="48" customHeight="1" x14ac:dyDescent="0.25">
      <c r="A86" s="32"/>
      <c r="B86" s="109" t="s">
        <v>196</v>
      </c>
      <c r="C86" s="26">
        <v>1</v>
      </c>
      <c r="D86" s="26" t="s">
        <v>54</v>
      </c>
      <c r="E86" s="26" t="s">
        <v>189</v>
      </c>
      <c r="F86" s="28" t="s">
        <v>217</v>
      </c>
      <c r="G86" s="28" t="s">
        <v>192</v>
      </c>
      <c r="H86" s="28" t="s">
        <v>191</v>
      </c>
      <c r="I86" s="69">
        <v>1000</v>
      </c>
      <c r="J86" s="70">
        <f t="shared" si="42"/>
        <v>1000</v>
      </c>
      <c r="K86" s="69">
        <f t="shared" si="42"/>
        <v>1000</v>
      </c>
      <c r="L86" s="59"/>
      <c r="M86" s="59"/>
      <c r="N86" s="59"/>
      <c r="O86" s="59"/>
      <c r="P86" s="59"/>
      <c r="Q86" s="59"/>
      <c r="R86" s="26">
        <v>2025</v>
      </c>
      <c r="S86" s="22"/>
      <c r="T86" s="24"/>
    </row>
    <row r="87" spans="1:20" s="25" customFormat="1" ht="48" customHeight="1" x14ac:dyDescent="0.25">
      <c r="A87" s="32"/>
      <c r="B87" s="109" t="s">
        <v>190</v>
      </c>
      <c r="C87" s="26">
        <v>1</v>
      </c>
      <c r="D87" s="26" t="s">
        <v>54</v>
      </c>
      <c r="E87" s="26" t="s">
        <v>189</v>
      </c>
      <c r="F87" s="28" t="s">
        <v>217</v>
      </c>
      <c r="G87" s="28" t="s">
        <v>192</v>
      </c>
      <c r="H87" s="28" t="s">
        <v>191</v>
      </c>
      <c r="I87" s="69">
        <v>1000</v>
      </c>
      <c r="J87" s="70">
        <f t="shared" si="42"/>
        <v>1000</v>
      </c>
      <c r="K87" s="69">
        <f t="shared" si="42"/>
        <v>1000</v>
      </c>
      <c r="L87" s="59"/>
      <c r="M87" s="59"/>
      <c r="N87" s="59"/>
      <c r="O87" s="59"/>
      <c r="P87" s="59"/>
      <c r="Q87" s="59"/>
      <c r="R87" s="26">
        <v>2024</v>
      </c>
      <c r="S87" s="22"/>
      <c r="T87" s="24"/>
    </row>
    <row r="88" spans="1:20" s="102" customFormat="1" ht="39" customHeight="1" x14ac:dyDescent="0.25">
      <c r="A88" s="97"/>
      <c r="B88" s="98" t="s">
        <v>141</v>
      </c>
      <c r="C88" s="26">
        <v>1</v>
      </c>
      <c r="D88" s="26" t="s">
        <v>54</v>
      </c>
      <c r="E88" s="26" t="s">
        <v>189</v>
      </c>
      <c r="F88" s="32" t="s">
        <v>215</v>
      </c>
      <c r="G88" s="114" t="s">
        <v>237</v>
      </c>
      <c r="H88" s="99" t="s">
        <v>154</v>
      </c>
      <c r="I88" s="100">
        <v>900</v>
      </c>
      <c r="J88" s="135">
        <f>I88</f>
        <v>900</v>
      </c>
      <c r="K88" s="135">
        <f>J88</f>
        <v>900</v>
      </c>
      <c r="L88" s="101"/>
      <c r="M88" s="101"/>
      <c r="N88" s="101"/>
      <c r="O88" s="101"/>
      <c r="P88" s="101"/>
      <c r="Q88" s="101"/>
      <c r="R88" s="99">
        <v>2024</v>
      </c>
      <c r="S88" s="101"/>
      <c r="T88" s="101"/>
    </row>
    <row r="89" spans="1:20" s="102" customFormat="1" ht="41.25" customHeight="1" x14ac:dyDescent="0.25">
      <c r="A89" s="97"/>
      <c r="B89" s="98" t="s">
        <v>203</v>
      </c>
      <c r="C89" s="26">
        <v>1</v>
      </c>
      <c r="D89" s="26" t="s">
        <v>54</v>
      </c>
      <c r="E89" s="26" t="s">
        <v>189</v>
      </c>
      <c r="F89" s="32" t="s">
        <v>206</v>
      </c>
      <c r="G89" s="32" t="s">
        <v>205</v>
      </c>
      <c r="H89" s="99" t="s">
        <v>238</v>
      </c>
      <c r="I89" s="100">
        <v>4100</v>
      </c>
      <c r="J89" s="135">
        <f>I89</f>
        <v>4100</v>
      </c>
      <c r="K89" s="135">
        <f>J89</f>
        <v>4100</v>
      </c>
      <c r="L89" s="101"/>
      <c r="M89" s="101"/>
      <c r="N89" s="101"/>
      <c r="O89" s="101"/>
      <c r="P89" s="101"/>
      <c r="Q89" s="101"/>
      <c r="R89" s="99" t="s">
        <v>204</v>
      </c>
      <c r="S89" s="101"/>
      <c r="T89" s="101"/>
    </row>
    <row r="90" spans="1:20" s="102" customFormat="1" ht="30" x14ac:dyDescent="0.25">
      <c r="A90" s="97"/>
      <c r="B90" s="98" t="s">
        <v>187</v>
      </c>
      <c r="C90" s="26">
        <v>1</v>
      </c>
      <c r="D90" s="26" t="s">
        <v>54</v>
      </c>
      <c r="E90" s="26" t="s">
        <v>189</v>
      </c>
      <c r="F90" s="32" t="s">
        <v>195</v>
      </c>
      <c r="G90" s="114" t="s">
        <v>194</v>
      </c>
      <c r="H90" s="99" t="s">
        <v>193</v>
      </c>
      <c r="I90" s="100">
        <v>188</v>
      </c>
      <c r="J90" s="135">
        <f>I90</f>
        <v>188</v>
      </c>
      <c r="K90" s="101">
        <v>131</v>
      </c>
      <c r="L90" s="101"/>
      <c r="M90" s="101"/>
      <c r="N90" s="101"/>
      <c r="O90" s="101"/>
      <c r="P90" s="101"/>
      <c r="Q90" s="101">
        <v>57</v>
      </c>
      <c r="R90" s="99">
        <v>2023</v>
      </c>
      <c r="S90" s="101"/>
      <c r="T90" s="101"/>
    </row>
    <row r="91" spans="1:20" s="102" customFormat="1" ht="30.75" customHeight="1" x14ac:dyDescent="0.25">
      <c r="A91" s="97"/>
      <c r="B91" s="98" t="s">
        <v>197</v>
      </c>
      <c r="C91" s="26">
        <v>1</v>
      </c>
      <c r="D91" s="26" t="s">
        <v>54</v>
      </c>
      <c r="E91" s="26" t="s">
        <v>189</v>
      </c>
      <c r="F91" s="32" t="s">
        <v>195</v>
      </c>
      <c r="G91" s="114" t="s">
        <v>194</v>
      </c>
      <c r="H91" s="99" t="s">
        <v>198</v>
      </c>
      <c r="I91" s="100">
        <v>141</v>
      </c>
      <c r="J91" s="135">
        <f t="shared" ref="J91:J93" si="43">I91</f>
        <v>141</v>
      </c>
      <c r="K91" s="101">
        <v>98</v>
      </c>
      <c r="L91" s="101"/>
      <c r="M91" s="101"/>
      <c r="N91" s="101"/>
      <c r="O91" s="101"/>
      <c r="P91" s="101"/>
      <c r="Q91" s="101">
        <v>43</v>
      </c>
      <c r="R91" s="99">
        <v>2023</v>
      </c>
      <c r="S91" s="101"/>
      <c r="T91" s="101"/>
    </row>
    <row r="92" spans="1:20" s="102" customFormat="1" ht="36.75" customHeight="1" x14ac:dyDescent="0.25">
      <c r="A92" s="97"/>
      <c r="B92" s="98" t="s">
        <v>199</v>
      </c>
      <c r="C92" s="26">
        <v>1</v>
      </c>
      <c r="D92" s="26" t="s">
        <v>54</v>
      </c>
      <c r="E92" s="26" t="s">
        <v>189</v>
      </c>
      <c r="F92" s="32" t="s">
        <v>195</v>
      </c>
      <c r="G92" s="114" t="s">
        <v>194</v>
      </c>
      <c r="H92" s="99" t="s">
        <v>200</v>
      </c>
      <c r="I92" s="100">
        <v>562</v>
      </c>
      <c r="J92" s="135">
        <f t="shared" si="43"/>
        <v>562</v>
      </c>
      <c r="K92" s="101">
        <v>391</v>
      </c>
      <c r="L92" s="101"/>
      <c r="M92" s="101"/>
      <c r="N92" s="101"/>
      <c r="O92" s="101"/>
      <c r="P92" s="101"/>
      <c r="Q92" s="101">
        <v>171</v>
      </c>
      <c r="R92" s="99">
        <v>2024</v>
      </c>
      <c r="S92" s="101"/>
      <c r="T92" s="101"/>
    </row>
    <row r="93" spans="1:20" ht="30" x14ac:dyDescent="0.25">
      <c r="A93" s="119"/>
      <c r="B93" s="98" t="s">
        <v>201</v>
      </c>
      <c r="C93" s="26">
        <v>1</v>
      </c>
      <c r="D93" s="26" t="s">
        <v>54</v>
      </c>
      <c r="E93" s="26" t="s">
        <v>189</v>
      </c>
      <c r="F93" s="32" t="s">
        <v>195</v>
      </c>
      <c r="G93" s="114" t="s">
        <v>194</v>
      </c>
      <c r="H93" s="119" t="s">
        <v>202</v>
      </c>
      <c r="I93" s="129">
        <v>469</v>
      </c>
      <c r="J93" s="135">
        <f t="shared" si="43"/>
        <v>469</v>
      </c>
      <c r="K93" s="119">
        <v>326</v>
      </c>
      <c r="L93" s="119"/>
      <c r="M93" s="119"/>
      <c r="N93" s="119"/>
      <c r="O93" s="119"/>
      <c r="P93" s="119"/>
      <c r="Q93" s="119">
        <v>143</v>
      </c>
      <c r="R93" s="119">
        <v>2025</v>
      </c>
      <c r="S93" s="29"/>
      <c r="T93" s="121"/>
    </row>
    <row r="94" spans="1:20" s="68" customFormat="1" ht="23.45" customHeight="1" x14ac:dyDescent="0.25">
      <c r="A94" s="123" t="s">
        <v>509</v>
      </c>
      <c r="B94" s="136" t="s">
        <v>510</v>
      </c>
      <c r="C94" s="63"/>
      <c r="D94" s="63"/>
      <c r="E94" s="63"/>
      <c r="F94" s="19"/>
      <c r="G94" s="19"/>
      <c r="H94" s="19"/>
      <c r="I94" s="65">
        <f>SUM(I95:I96)</f>
        <v>900</v>
      </c>
      <c r="J94" s="65">
        <f t="shared" ref="J94:Q94" si="44">SUM(J95:J96)</f>
        <v>900</v>
      </c>
      <c r="K94" s="65">
        <f t="shared" si="44"/>
        <v>900</v>
      </c>
      <c r="L94" s="65">
        <f t="shared" si="44"/>
        <v>0</v>
      </c>
      <c r="M94" s="65">
        <f t="shared" si="44"/>
        <v>0</v>
      </c>
      <c r="N94" s="65">
        <f t="shared" si="44"/>
        <v>0</v>
      </c>
      <c r="O94" s="65">
        <f t="shared" si="44"/>
        <v>0</v>
      </c>
      <c r="P94" s="65">
        <f t="shared" si="44"/>
        <v>0</v>
      </c>
      <c r="Q94" s="65">
        <f t="shared" si="44"/>
        <v>0</v>
      </c>
      <c r="R94" s="63"/>
      <c r="S94" s="66"/>
      <c r="T94" s="67"/>
    </row>
    <row r="95" spans="1:20" ht="36" customHeight="1" x14ac:dyDescent="0.25">
      <c r="A95" s="119"/>
      <c r="B95" s="29" t="s">
        <v>246</v>
      </c>
      <c r="C95" s="26">
        <v>1</v>
      </c>
      <c r="D95" s="26" t="s">
        <v>54</v>
      </c>
      <c r="E95" s="26" t="s">
        <v>49</v>
      </c>
      <c r="F95" s="28" t="s">
        <v>217</v>
      </c>
      <c r="G95" s="137" t="s">
        <v>211</v>
      </c>
      <c r="H95" s="26" t="s">
        <v>247</v>
      </c>
      <c r="I95" s="69">
        <v>500</v>
      </c>
      <c r="J95" s="69">
        <f>I95</f>
        <v>500</v>
      </c>
      <c r="K95" s="69">
        <f>J95</f>
        <v>500</v>
      </c>
      <c r="L95" s="119"/>
      <c r="M95" s="119"/>
      <c r="N95" s="119"/>
      <c r="O95" s="119"/>
      <c r="P95" s="119"/>
      <c r="Q95" s="119"/>
      <c r="R95" s="119"/>
      <c r="S95" s="29"/>
      <c r="T95" s="121"/>
    </row>
    <row r="96" spans="1:20" s="102" customFormat="1" ht="63" customHeight="1" x14ac:dyDescent="0.25">
      <c r="A96" s="97"/>
      <c r="B96" s="138" t="s">
        <v>239</v>
      </c>
      <c r="C96" s="26">
        <v>1</v>
      </c>
      <c r="D96" s="26" t="s">
        <v>54</v>
      </c>
      <c r="E96" s="26" t="s">
        <v>49</v>
      </c>
      <c r="F96" s="32" t="s">
        <v>300</v>
      </c>
      <c r="G96" s="32" t="s">
        <v>299</v>
      </c>
      <c r="H96" s="97" t="s">
        <v>240</v>
      </c>
      <c r="I96" s="139">
        <v>400</v>
      </c>
      <c r="J96" s="140">
        <f>I96</f>
        <v>400</v>
      </c>
      <c r="K96" s="140">
        <f>J96</f>
        <v>400</v>
      </c>
      <c r="L96" s="101"/>
      <c r="M96" s="101"/>
      <c r="N96" s="101"/>
      <c r="O96" s="101"/>
      <c r="P96" s="101"/>
      <c r="Q96" s="101"/>
      <c r="R96" s="99">
        <v>2024</v>
      </c>
      <c r="S96" s="101"/>
      <c r="T96" s="101"/>
    </row>
    <row r="97" spans="1:16384" s="144" customFormat="1" ht="36" customHeight="1" x14ac:dyDescent="0.25">
      <c r="A97" s="123" t="s">
        <v>511</v>
      </c>
      <c r="B97" s="66" t="s">
        <v>512</v>
      </c>
      <c r="C97" s="63"/>
      <c r="D97" s="63"/>
      <c r="E97" s="63"/>
      <c r="F97" s="19"/>
      <c r="G97" s="141"/>
      <c r="H97" s="63"/>
      <c r="I97" s="65">
        <f>SUM(I98:I100)</f>
        <v>2000</v>
      </c>
      <c r="J97" s="65">
        <f t="shared" ref="J97:Q97" si="45">SUM(J98:J100)</f>
        <v>2000</v>
      </c>
      <c r="K97" s="65">
        <f t="shared" si="45"/>
        <v>2000</v>
      </c>
      <c r="L97" s="65">
        <f t="shared" si="45"/>
        <v>0</v>
      </c>
      <c r="M97" s="65">
        <f t="shared" si="45"/>
        <v>0</v>
      </c>
      <c r="N97" s="65">
        <f t="shared" si="45"/>
        <v>0</v>
      </c>
      <c r="O97" s="65">
        <f t="shared" si="45"/>
        <v>0</v>
      </c>
      <c r="P97" s="65">
        <f t="shared" si="45"/>
        <v>0</v>
      </c>
      <c r="Q97" s="65">
        <f t="shared" si="45"/>
        <v>0</v>
      </c>
      <c r="R97" s="142"/>
      <c r="S97" s="66"/>
      <c r="T97" s="143"/>
    </row>
    <row r="98" spans="1:16384" s="25" customFormat="1" ht="48" customHeight="1" x14ac:dyDescent="0.25">
      <c r="A98" s="32"/>
      <c r="B98" s="109" t="s">
        <v>207</v>
      </c>
      <c r="C98" s="26">
        <v>1</v>
      </c>
      <c r="D98" s="26" t="s">
        <v>54</v>
      </c>
      <c r="E98" s="26" t="s">
        <v>209</v>
      </c>
      <c r="F98" s="28" t="s">
        <v>217</v>
      </c>
      <c r="G98" s="28" t="s">
        <v>210</v>
      </c>
      <c r="H98" s="28" t="s">
        <v>297</v>
      </c>
      <c r="I98" s="145">
        <v>300</v>
      </c>
      <c r="J98" s="70">
        <v>300</v>
      </c>
      <c r="K98" s="69">
        <v>300</v>
      </c>
      <c r="L98" s="59"/>
      <c r="M98" s="59"/>
      <c r="N98" s="59"/>
      <c r="O98" s="59"/>
      <c r="P98" s="59"/>
      <c r="Q98" s="59"/>
      <c r="R98" s="26"/>
      <c r="S98" s="22"/>
      <c r="T98" s="24"/>
    </row>
    <row r="99" spans="1:16384" s="25" customFormat="1" ht="48" customHeight="1" x14ac:dyDescent="0.25">
      <c r="A99" s="32"/>
      <c r="B99" s="109" t="s">
        <v>208</v>
      </c>
      <c r="C99" s="26">
        <v>1</v>
      </c>
      <c r="D99" s="26" t="s">
        <v>54</v>
      </c>
      <c r="E99" s="26" t="s">
        <v>209</v>
      </c>
      <c r="F99" s="28" t="s">
        <v>217</v>
      </c>
      <c r="G99" s="28" t="s">
        <v>210</v>
      </c>
      <c r="H99" s="28" t="s">
        <v>298</v>
      </c>
      <c r="I99" s="145">
        <v>700</v>
      </c>
      <c r="J99" s="70">
        <v>700</v>
      </c>
      <c r="K99" s="69">
        <v>700</v>
      </c>
      <c r="L99" s="59"/>
      <c r="M99" s="59"/>
      <c r="N99" s="59"/>
      <c r="O99" s="59"/>
      <c r="P99" s="59"/>
      <c r="Q99" s="59"/>
      <c r="R99" s="26"/>
      <c r="S99" s="22"/>
      <c r="T99" s="24"/>
    </row>
    <row r="100" spans="1:16384" s="102" customFormat="1" ht="53.25" customHeight="1" x14ac:dyDescent="0.25">
      <c r="A100" s="97"/>
      <c r="B100" s="31" t="s">
        <v>145</v>
      </c>
      <c r="C100" s="26">
        <v>1</v>
      </c>
      <c r="D100" s="26" t="s">
        <v>54</v>
      </c>
      <c r="E100" s="26" t="s">
        <v>209</v>
      </c>
      <c r="F100" s="32" t="s">
        <v>215</v>
      </c>
      <c r="G100" s="114" t="s">
        <v>194</v>
      </c>
      <c r="H100" s="97" t="s">
        <v>153</v>
      </c>
      <c r="I100" s="146">
        <v>1000</v>
      </c>
      <c r="J100" s="147">
        <f>I100</f>
        <v>1000</v>
      </c>
      <c r="K100" s="147">
        <f>J100</f>
        <v>1000</v>
      </c>
      <c r="L100" s="101"/>
      <c r="M100" s="101"/>
      <c r="N100" s="101"/>
      <c r="O100" s="101"/>
      <c r="P100" s="101"/>
      <c r="Q100" s="101"/>
      <c r="R100" s="99">
        <v>2023</v>
      </c>
      <c r="S100" s="101"/>
      <c r="T100" s="101"/>
    </row>
    <row r="101" spans="1:16384" s="68" customFormat="1" ht="18" customHeight="1" x14ac:dyDescent="0.25">
      <c r="A101" s="123" t="s">
        <v>513</v>
      </c>
      <c r="B101" s="136" t="s">
        <v>514</v>
      </c>
      <c r="C101" s="63"/>
      <c r="D101" s="63"/>
      <c r="E101" s="63"/>
      <c r="F101" s="19"/>
      <c r="G101" s="19"/>
      <c r="H101" s="19"/>
      <c r="I101" s="65">
        <f>SUM(I102:I107)</f>
        <v>9840</v>
      </c>
      <c r="J101" s="65">
        <f t="shared" ref="J101:Q101" si="46">SUM(J102:J107)</f>
        <v>6500</v>
      </c>
      <c r="K101" s="65">
        <f t="shared" si="46"/>
        <v>9840</v>
      </c>
      <c r="L101" s="65">
        <f t="shared" si="46"/>
        <v>0</v>
      </c>
      <c r="M101" s="65">
        <f t="shared" si="46"/>
        <v>0</v>
      </c>
      <c r="N101" s="65">
        <f t="shared" si="46"/>
        <v>0</v>
      </c>
      <c r="O101" s="65">
        <f t="shared" si="46"/>
        <v>0</v>
      </c>
      <c r="P101" s="65">
        <f t="shared" si="46"/>
        <v>0</v>
      </c>
      <c r="Q101" s="65">
        <f t="shared" si="46"/>
        <v>0</v>
      </c>
      <c r="R101" s="63"/>
      <c r="S101" s="66"/>
      <c r="T101" s="67"/>
    </row>
    <row r="102" spans="1:16384" s="33" customFormat="1" ht="75" x14ac:dyDescent="0.25">
      <c r="A102" s="119"/>
      <c r="B102" s="29" t="s">
        <v>231</v>
      </c>
      <c r="C102" s="26">
        <v>1</v>
      </c>
      <c r="D102" s="26" t="s">
        <v>54</v>
      </c>
      <c r="E102" s="26" t="s">
        <v>186</v>
      </c>
      <c r="F102" s="28" t="s">
        <v>233</v>
      </c>
      <c r="G102" s="28" t="s">
        <v>219</v>
      </c>
      <c r="H102" s="28" t="s">
        <v>232</v>
      </c>
      <c r="I102" s="69">
        <v>3500</v>
      </c>
      <c r="J102" s="69">
        <f>I102</f>
        <v>3500</v>
      </c>
      <c r="K102" s="69">
        <f>J102</f>
        <v>3500</v>
      </c>
      <c r="L102" s="119"/>
      <c r="M102" s="119"/>
      <c r="N102" s="119"/>
      <c r="O102" s="119"/>
      <c r="P102" s="119"/>
      <c r="Q102" s="119"/>
      <c r="R102" s="119"/>
      <c r="S102" s="29"/>
      <c r="T102" s="121"/>
    </row>
    <row r="103" spans="1:16384" s="33" customFormat="1" ht="75" x14ac:dyDescent="0.25">
      <c r="A103" s="119"/>
      <c r="B103" s="29" t="s">
        <v>234</v>
      </c>
      <c r="C103" s="26">
        <v>1</v>
      </c>
      <c r="D103" s="26" t="s">
        <v>54</v>
      </c>
      <c r="E103" s="26" t="s">
        <v>186</v>
      </c>
      <c r="F103" s="28" t="s">
        <v>233</v>
      </c>
      <c r="G103" s="28" t="s">
        <v>219</v>
      </c>
      <c r="H103" s="28" t="s">
        <v>235</v>
      </c>
      <c r="I103" s="69">
        <v>3000</v>
      </c>
      <c r="J103" s="69">
        <f>I103</f>
        <v>3000</v>
      </c>
      <c r="K103" s="69">
        <f>I103</f>
        <v>3000</v>
      </c>
      <c r="L103" s="119"/>
      <c r="M103" s="119"/>
      <c r="N103" s="119"/>
      <c r="O103" s="119"/>
      <c r="P103" s="119"/>
      <c r="Q103" s="119"/>
      <c r="R103" s="119"/>
      <c r="S103" s="29"/>
      <c r="T103" s="121"/>
    </row>
    <row r="104" spans="1:16384" s="102" customFormat="1" ht="46.5" customHeight="1" x14ac:dyDescent="0.25">
      <c r="A104" s="97"/>
      <c r="B104" s="138" t="s">
        <v>223</v>
      </c>
      <c r="C104" s="26">
        <v>1</v>
      </c>
      <c r="D104" s="26" t="s">
        <v>54</v>
      </c>
      <c r="E104" s="114" t="s">
        <v>186</v>
      </c>
      <c r="F104" s="126" t="s">
        <v>222</v>
      </c>
      <c r="G104" s="114" t="s">
        <v>194</v>
      </c>
      <c r="H104" s="28" t="s">
        <v>224</v>
      </c>
      <c r="I104" s="148">
        <f>0.8*1300</f>
        <v>1040</v>
      </c>
      <c r="J104" s="101"/>
      <c r="K104" s="149">
        <f>I104</f>
        <v>1040</v>
      </c>
      <c r="L104" s="101"/>
      <c r="M104" s="101"/>
      <c r="N104" s="101"/>
      <c r="O104" s="101"/>
      <c r="P104" s="101"/>
      <c r="Q104" s="101"/>
      <c r="R104" s="99"/>
      <c r="S104" s="101"/>
      <c r="T104" s="101"/>
    </row>
    <row r="105" spans="1:16384" s="102" customFormat="1" ht="49.5" customHeight="1" x14ac:dyDescent="0.25">
      <c r="A105" s="97"/>
      <c r="B105" s="138" t="s">
        <v>225</v>
      </c>
      <c r="C105" s="26">
        <v>1</v>
      </c>
      <c r="D105" s="26" t="s">
        <v>54</v>
      </c>
      <c r="E105" s="114" t="s">
        <v>186</v>
      </c>
      <c r="F105" s="31" t="s">
        <v>222</v>
      </c>
      <c r="G105" s="114" t="s">
        <v>194</v>
      </c>
      <c r="H105" s="28" t="s">
        <v>226</v>
      </c>
      <c r="I105" s="150">
        <v>700</v>
      </c>
      <c r="J105" s="101"/>
      <c r="K105" s="151">
        <f>I105</f>
        <v>700</v>
      </c>
      <c r="L105" s="101"/>
      <c r="M105" s="101"/>
      <c r="N105" s="101"/>
      <c r="O105" s="101"/>
      <c r="P105" s="101"/>
      <c r="Q105" s="101"/>
      <c r="R105" s="99"/>
      <c r="S105" s="101"/>
      <c r="T105" s="101"/>
    </row>
    <row r="106" spans="1:16384" s="102" customFormat="1" ht="51.75" customHeight="1" x14ac:dyDescent="0.25">
      <c r="A106" s="97"/>
      <c r="B106" s="138" t="s">
        <v>227</v>
      </c>
      <c r="C106" s="26">
        <v>1</v>
      </c>
      <c r="D106" s="26" t="s">
        <v>54</v>
      </c>
      <c r="E106" s="114" t="s">
        <v>186</v>
      </c>
      <c r="F106" s="31" t="s">
        <v>222</v>
      </c>
      <c r="G106" s="114" t="s">
        <v>194</v>
      </c>
      <c r="H106" s="28" t="s">
        <v>228</v>
      </c>
      <c r="I106" s="150">
        <v>300</v>
      </c>
      <c r="J106" s="101"/>
      <c r="K106" s="151">
        <f>I106</f>
        <v>300</v>
      </c>
      <c r="L106" s="101"/>
      <c r="M106" s="101"/>
      <c r="N106" s="101"/>
      <c r="O106" s="101"/>
      <c r="P106" s="101"/>
      <c r="Q106" s="101"/>
      <c r="R106" s="99"/>
      <c r="S106" s="101"/>
      <c r="T106" s="101"/>
    </row>
    <row r="107" spans="1:16384" s="102" customFormat="1" ht="63" customHeight="1" x14ac:dyDescent="0.25">
      <c r="A107" s="97"/>
      <c r="B107" s="138" t="s">
        <v>229</v>
      </c>
      <c r="C107" s="26">
        <v>1</v>
      </c>
      <c r="D107" s="26" t="s">
        <v>54</v>
      </c>
      <c r="E107" s="114" t="s">
        <v>186</v>
      </c>
      <c r="F107" s="31" t="s">
        <v>222</v>
      </c>
      <c r="G107" s="114" t="s">
        <v>194</v>
      </c>
      <c r="H107" s="28" t="s">
        <v>230</v>
      </c>
      <c r="I107" s="150">
        <v>1300</v>
      </c>
      <c r="J107" s="101"/>
      <c r="K107" s="151">
        <f>I107</f>
        <v>1300</v>
      </c>
      <c r="L107" s="101"/>
      <c r="M107" s="101"/>
      <c r="N107" s="101"/>
      <c r="O107" s="101"/>
      <c r="P107" s="101"/>
      <c r="Q107" s="101"/>
      <c r="R107" s="99"/>
      <c r="S107" s="101"/>
      <c r="T107" s="101"/>
    </row>
    <row r="108" spans="1:16384" s="144" customFormat="1" ht="21.6" customHeight="1" x14ac:dyDescent="0.25">
      <c r="A108" s="123" t="s">
        <v>515</v>
      </c>
      <c r="B108" s="66" t="s">
        <v>516</v>
      </c>
      <c r="C108" s="63"/>
      <c r="D108" s="63"/>
      <c r="E108" s="63"/>
      <c r="F108" s="19"/>
      <c r="G108" s="19"/>
      <c r="H108" s="19"/>
      <c r="I108" s="65">
        <f>SUM(I109:I110)</f>
        <v>1010</v>
      </c>
      <c r="J108" s="65">
        <f t="shared" ref="J108:Q108" si="47">SUM(J109:J110)</f>
        <v>1010</v>
      </c>
      <c r="K108" s="65">
        <f t="shared" si="47"/>
        <v>1010</v>
      </c>
      <c r="L108" s="65">
        <f t="shared" si="47"/>
        <v>0</v>
      </c>
      <c r="M108" s="65">
        <f t="shared" si="47"/>
        <v>0</v>
      </c>
      <c r="N108" s="65">
        <f t="shared" si="47"/>
        <v>0</v>
      </c>
      <c r="O108" s="65">
        <f t="shared" si="47"/>
        <v>0</v>
      </c>
      <c r="P108" s="65">
        <f t="shared" si="47"/>
        <v>0</v>
      </c>
      <c r="Q108" s="65">
        <f t="shared" si="47"/>
        <v>0</v>
      </c>
      <c r="R108" s="142"/>
      <c r="S108" s="66"/>
      <c r="T108" s="143"/>
    </row>
    <row r="109" spans="1:16384" s="154" customFormat="1" ht="34.5" customHeight="1" x14ac:dyDescent="0.25">
      <c r="A109" s="98"/>
      <c r="B109" s="98" t="s">
        <v>241</v>
      </c>
      <c r="C109" s="26">
        <v>1</v>
      </c>
      <c r="D109" s="110" t="s">
        <v>54</v>
      </c>
      <c r="E109" s="112" t="s">
        <v>65</v>
      </c>
      <c r="F109" s="32" t="s">
        <v>215</v>
      </c>
      <c r="G109" s="28" t="s">
        <v>296</v>
      </c>
      <c r="H109" s="114" t="s">
        <v>243</v>
      </c>
      <c r="I109" s="100">
        <v>580</v>
      </c>
      <c r="J109" s="120">
        <f>I109</f>
        <v>580</v>
      </c>
      <c r="K109" s="120">
        <f>J109</f>
        <v>580</v>
      </c>
      <c r="L109" s="112"/>
      <c r="M109" s="32"/>
      <c r="N109" s="101"/>
      <c r="O109" s="99"/>
      <c r="P109" s="100"/>
      <c r="Q109" s="98"/>
      <c r="R109" s="152"/>
      <c r="S109" s="152"/>
      <c r="T109" s="112"/>
      <c r="U109" s="153"/>
      <c r="V109" s="101"/>
      <c r="W109" s="99"/>
      <c r="X109" s="100"/>
      <c r="Y109" s="98"/>
      <c r="Z109" s="152"/>
      <c r="AA109" s="152"/>
      <c r="AB109" s="112"/>
      <c r="AC109" s="32"/>
      <c r="AD109" s="101"/>
      <c r="AE109" s="99"/>
      <c r="AF109" s="100"/>
      <c r="AG109" s="98"/>
      <c r="AH109" s="152"/>
      <c r="AI109" s="152"/>
      <c r="AJ109" s="112"/>
      <c r="AK109" s="32"/>
      <c r="AL109" s="101"/>
      <c r="AM109" s="99"/>
      <c r="AN109" s="100"/>
      <c r="AO109" s="98"/>
      <c r="AP109" s="152"/>
      <c r="AQ109" s="152"/>
      <c r="AR109" s="112"/>
      <c r="AS109" s="32"/>
      <c r="AT109" s="101"/>
      <c r="AU109" s="99"/>
      <c r="AV109" s="100"/>
      <c r="AW109" s="98"/>
      <c r="AX109" s="152"/>
      <c r="AY109" s="152"/>
      <c r="AZ109" s="112"/>
      <c r="BA109" s="32"/>
      <c r="BB109" s="101"/>
      <c r="BC109" s="99"/>
      <c r="BD109" s="100"/>
      <c r="BE109" s="98"/>
      <c r="BF109" s="152"/>
      <c r="BG109" s="152"/>
      <c r="BH109" s="112"/>
      <c r="BI109" s="32"/>
      <c r="BJ109" s="101"/>
      <c r="BK109" s="99"/>
      <c r="BL109" s="100"/>
      <c r="BM109" s="98"/>
      <c r="BN109" s="152"/>
      <c r="BO109" s="152"/>
      <c r="BP109" s="112"/>
      <c r="BQ109" s="32"/>
      <c r="BR109" s="101"/>
      <c r="BS109" s="99"/>
      <c r="BT109" s="100"/>
      <c r="BU109" s="98"/>
      <c r="BV109" s="152"/>
      <c r="BW109" s="152"/>
      <c r="BX109" s="112"/>
      <c r="BY109" s="32"/>
      <c r="BZ109" s="101"/>
      <c r="CA109" s="99"/>
      <c r="CB109" s="100"/>
      <c r="CC109" s="98"/>
      <c r="CD109" s="152"/>
      <c r="CE109" s="152"/>
      <c r="CF109" s="112"/>
      <c r="CG109" s="32"/>
      <c r="CH109" s="101"/>
      <c r="CI109" s="99"/>
      <c r="CJ109" s="100"/>
      <c r="CK109" s="98"/>
      <c r="CL109" s="152"/>
      <c r="CM109" s="152"/>
      <c r="CN109" s="112"/>
      <c r="CO109" s="32"/>
      <c r="CP109" s="101"/>
      <c r="CQ109" s="99"/>
      <c r="CR109" s="100"/>
      <c r="CS109" s="98"/>
      <c r="CT109" s="152"/>
      <c r="CU109" s="152"/>
      <c r="CV109" s="112"/>
      <c r="CW109" s="32"/>
      <c r="CX109" s="101"/>
      <c r="CY109" s="99"/>
      <c r="CZ109" s="100"/>
      <c r="DA109" s="98"/>
      <c r="DB109" s="152"/>
      <c r="DC109" s="152"/>
      <c r="DD109" s="112"/>
      <c r="DE109" s="32"/>
      <c r="DF109" s="101"/>
      <c r="DG109" s="99"/>
      <c r="DH109" s="100"/>
      <c r="DI109" s="98"/>
      <c r="DJ109" s="152"/>
      <c r="DK109" s="152"/>
      <c r="DL109" s="112"/>
      <c r="DM109" s="32"/>
      <c r="DN109" s="101"/>
      <c r="DO109" s="99"/>
      <c r="DP109" s="100"/>
      <c r="DQ109" s="98"/>
      <c r="DR109" s="152"/>
      <c r="DS109" s="152"/>
      <c r="DT109" s="112"/>
      <c r="DU109" s="32"/>
      <c r="DV109" s="101"/>
      <c r="DW109" s="99"/>
      <c r="DX109" s="100"/>
      <c r="DY109" s="98"/>
      <c r="DZ109" s="152"/>
      <c r="EA109" s="152"/>
      <c r="EB109" s="112"/>
      <c r="EC109" s="32"/>
      <c r="ED109" s="101"/>
      <c r="EE109" s="99"/>
      <c r="EF109" s="100"/>
      <c r="EG109" s="98"/>
      <c r="EH109" s="152"/>
      <c r="EI109" s="152"/>
      <c r="EJ109" s="112"/>
      <c r="EK109" s="32"/>
      <c r="EL109" s="101"/>
      <c r="EM109" s="99"/>
      <c r="EN109" s="100"/>
      <c r="EO109" s="98"/>
      <c r="EP109" s="152"/>
      <c r="EQ109" s="152"/>
      <c r="ER109" s="112"/>
      <c r="ES109" s="32"/>
      <c r="ET109" s="101"/>
      <c r="EU109" s="99"/>
      <c r="EV109" s="100"/>
      <c r="EW109" s="98"/>
      <c r="EX109" s="152"/>
      <c r="EY109" s="152"/>
      <c r="EZ109" s="112"/>
      <c r="FA109" s="32"/>
      <c r="FB109" s="101"/>
      <c r="FC109" s="99"/>
      <c r="FD109" s="100"/>
      <c r="FE109" s="98"/>
      <c r="FF109" s="152"/>
      <c r="FG109" s="152"/>
      <c r="FH109" s="112"/>
      <c r="FI109" s="32"/>
      <c r="FJ109" s="101"/>
      <c r="FK109" s="99"/>
      <c r="FL109" s="100"/>
      <c r="FM109" s="98"/>
      <c r="FN109" s="152"/>
      <c r="FO109" s="152"/>
      <c r="FP109" s="112"/>
      <c r="FQ109" s="32"/>
      <c r="FR109" s="101"/>
      <c r="FS109" s="99"/>
      <c r="FT109" s="100"/>
      <c r="FU109" s="98"/>
      <c r="FV109" s="152"/>
      <c r="FW109" s="152"/>
      <c r="FX109" s="112"/>
      <c r="FY109" s="32"/>
      <c r="FZ109" s="101"/>
      <c r="GA109" s="99"/>
      <c r="GB109" s="100"/>
      <c r="GC109" s="98"/>
      <c r="GD109" s="152"/>
      <c r="GE109" s="152"/>
      <c r="GF109" s="112"/>
      <c r="GG109" s="32"/>
      <c r="GH109" s="101"/>
      <c r="GI109" s="99"/>
      <c r="GJ109" s="100"/>
      <c r="GK109" s="98"/>
      <c r="GL109" s="152"/>
      <c r="GM109" s="152"/>
      <c r="GN109" s="112"/>
      <c r="GO109" s="32"/>
      <c r="GP109" s="101"/>
      <c r="GQ109" s="99"/>
      <c r="GR109" s="100"/>
      <c r="GS109" s="98"/>
      <c r="GT109" s="152"/>
      <c r="GU109" s="152"/>
      <c r="GV109" s="112"/>
      <c r="GW109" s="32"/>
      <c r="GX109" s="101"/>
      <c r="GY109" s="99"/>
      <c r="GZ109" s="100"/>
      <c r="HA109" s="98"/>
      <c r="HB109" s="152"/>
      <c r="HC109" s="152"/>
      <c r="HD109" s="112"/>
      <c r="HE109" s="32"/>
      <c r="HF109" s="101"/>
      <c r="HG109" s="99"/>
      <c r="HH109" s="100"/>
      <c r="HI109" s="98"/>
      <c r="HJ109" s="152"/>
      <c r="HK109" s="152"/>
      <c r="HL109" s="112"/>
      <c r="HM109" s="32"/>
      <c r="HN109" s="101"/>
      <c r="HO109" s="99"/>
      <c r="HP109" s="100"/>
      <c r="HQ109" s="98"/>
      <c r="HR109" s="152"/>
      <c r="HS109" s="152"/>
      <c r="HT109" s="112"/>
      <c r="HU109" s="32"/>
      <c r="HV109" s="101"/>
      <c r="HW109" s="99"/>
      <c r="HX109" s="100"/>
      <c r="HY109" s="98"/>
      <c r="HZ109" s="152"/>
      <c r="IA109" s="152"/>
      <c r="IB109" s="112"/>
      <c r="IC109" s="32"/>
      <c r="ID109" s="101"/>
      <c r="IE109" s="99"/>
      <c r="IF109" s="100"/>
      <c r="IG109" s="98"/>
      <c r="IH109" s="152"/>
      <c r="II109" s="152"/>
      <c r="IJ109" s="112"/>
      <c r="IK109" s="32"/>
      <c r="IL109" s="101"/>
      <c r="IM109" s="99"/>
      <c r="IN109" s="100"/>
      <c r="IO109" s="98"/>
      <c r="IP109" s="152"/>
      <c r="IQ109" s="152"/>
      <c r="IR109" s="112"/>
      <c r="IS109" s="32"/>
      <c r="IT109" s="101"/>
      <c r="IU109" s="99"/>
      <c r="IV109" s="100"/>
      <c r="IW109" s="98"/>
      <c r="IX109" s="152"/>
      <c r="IY109" s="152"/>
      <c r="IZ109" s="112"/>
      <c r="JA109" s="32"/>
      <c r="JB109" s="101"/>
      <c r="JC109" s="99"/>
      <c r="JD109" s="100"/>
      <c r="JE109" s="98"/>
      <c r="JF109" s="152"/>
      <c r="JG109" s="152"/>
      <c r="JH109" s="112"/>
      <c r="JI109" s="32"/>
      <c r="JJ109" s="101"/>
      <c r="JK109" s="99"/>
      <c r="JL109" s="100"/>
      <c r="JM109" s="98"/>
      <c r="JN109" s="152"/>
      <c r="JO109" s="152"/>
      <c r="JP109" s="112"/>
      <c r="JQ109" s="32"/>
      <c r="JR109" s="101"/>
      <c r="JS109" s="99"/>
      <c r="JT109" s="100"/>
      <c r="JU109" s="98"/>
      <c r="JV109" s="152"/>
      <c r="JW109" s="152"/>
      <c r="JX109" s="112"/>
      <c r="JY109" s="32"/>
      <c r="JZ109" s="101"/>
      <c r="KA109" s="99"/>
      <c r="KB109" s="100"/>
      <c r="KC109" s="98"/>
      <c r="KD109" s="152"/>
      <c r="KE109" s="152"/>
      <c r="KF109" s="112"/>
      <c r="KG109" s="32"/>
      <c r="KH109" s="101"/>
      <c r="KI109" s="99"/>
      <c r="KJ109" s="100"/>
      <c r="KK109" s="98"/>
      <c r="KL109" s="152"/>
      <c r="KM109" s="152"/>
      <c r="KN109" s="112"/>
      <c r="KO109" s="32"/>
      <c r="KP109" s="101"/>
      <c r="KQ109" s="99"/>
      <c r="KR109" s="100"/>
      <c r="KS109" s="98"/>
      <c r="KT109" s="152"/>
      <c r="KU109" s="152"/>
      <c r="KV109" s="112"/>
      <c r="KW109" s="32"/>
      <c r="KX109" s="101"/>
      <c r="KY109" s="99"/>
      <c r="KZ109" s="100"/>
      <c r="LA109" s="98"/>
      <c r="LB109" s="152"/>
      <c r="LC109" s="152"/>
      <c r="LD109" s="112"/>
      <c r="LE109" s="32"/>
      <c r="LF109" s="101"/>
      <c r="LG109" s="99"/>
      <c r="LH109" s="100"/>
      <c r="LI109" s="98"/>
      <c r="LJ109" s="152"/>
      <c r="LK109" s="152"/>
      <c r="LL109" s="112"/>
      <c r="LM109" s="32"/>
      <c r="LN109" s="101"/>
      <c r="LO109" s="99"/>
      <c r="LP109" s="100"/>
      <c r="LQ109" s="98"/>
      <c r="LR109" s="152"/>
      <c r="LS109" s="152"/>
      <c r="LT109" s="112"/>
      <c r="LU109" s="32"/>
      <c r="LV109" s="101"/>
      <c r="LW109" s="99"/>
      <c r="LX109" s="100"/>
      <c r="LY109" s="98"/>
      <c r="LZ109" s="152"/>
      <c r="MA109" s="152"/>
      <c r="MB109" s="112"/>
      <c r="MC109" s="32"/>
      <c r="MD109" s="101"/>
      <c r="ME109" s="99"/>
      <c r="MF109" s="100"/>
      <c r="MG109" s="98"/>
      <c r="MH109" s="152"/>
      <c r="MI109" s="152"/>
      <c r="MJ109" s="112"/>
      <c r="MK109" s="32"/>
      <c r="ML109" s="101"/>
      <c r="MM109" s="99"/>
      <c r="MN109" s="100"/>
      <c r="MO109" s="98"/>
      <c r="MP109" s="152"/>
      <c r="MQ109" s="152"/>
      <c r="MR109" s="112"/>
      <c r="MS109" s="32"/>
      <c r="MT109" s="101"/>
      <c r="MU109" s="99"/>
      <c r="MV109" s="100"/>
      <c r="MW109" s="98"/>
      <c r="MX109" s="152"/>
      <c r="MY109" s="152"/>
      <c r="MZ109" s="112"/>
      <c r="NA109" s="32"/>
      <c r="NB109" s="101"/>
      <c r="NC109" s="99"/>
      <c r="ND109" s="100"/>
      <c r="NE109" s="98"/>
      <c r="NF109" s="152"/>
      <c r="NG109" s="152"/>
      <c r="NH109" s="112"/>
      <c r="NI109" s="32"/>
      <c r="NJ109" s="101"/>
      <c r="NK109" s="99"/>
      <c r="NL109" s="100"/>
      <c r="NM109" s="98"/>
      <c r="NN109" s="152"/>
      <c r="NO109" s="152"/>
      <c r="NP109" s="112"/>
      <c r="NQ109" s="32"/>
      <c r="NR109" s="101"/>
      <c r="NS109" s="99"/>
      <c r="NT109" s="100"/>
      <c r="NU109" s="98"/>
      <c r="NV109" s="152"/>
      <c r="NW109" s="152"/>
      <c r="NX109" s="112"/>
      <c r="NY109" s="32"/>
      <c r="NZ109" s="101"/>
      <c r="OA109" s="99"/>
      <c r="OB109" s="100"/>
      <c r="OC109" s="98"/>
      <c r="OD109" s="152"/>
      <c r="OE109" s="152"/>
      <c r="OF109" s="112"/>
      <c r="OG109" s="32"/>
      <c r="OH109" s="101"/>
      <c r="OI109" s="99"/>
      <c r="OJ109" s="100"/>
      <c r="OK109" s="98"/>
      <c r="OL109" s="152"/>
      <c r="OM109" s="152"/>
      <c r="ON109" s="112"/>
      <c r="OO109" s="32"/>
      <c r="OP109" s="101"/>
      <c r="OQ109" s="99"/>
      <c r="OR109" s="100"/>
      <c r="OS109" s="98"/>
      <c r="OT109" s="152"/>
      <c r="OU109" s="152"/>
      <c r="OV109" s="112"/>
      <c r="OW109" s="32"/>
      <c r="OX109" s="101"/>
      <c r="OY109" s="99"/>
      <c r="OZ109" s="100"/>
      <c r="PA109" s="98"/>
      <c r="PB109" s="152"/>
      <c r="PC109" s="152"/>
      <c r="PD109" s="112"/>
      <c r="PE109" s="32"/>
      <c r="PF109" s="101"/>
      <c r="PG109" s="99"/>
      <c r="PH109" s="100"/>
      <c r="PI109" s="98"/>
      <c r="PJ109" s="152"/>
      <c r="PK109" s="152"/>
      <c r="PL109" s="112"/>
      <c r="PM109" s="32"/>
      <c r="PN109" s="101"/>
      <c r="PO109" s="99"/>
      <c r="PP109" s="100"/>
      <c r="PQ109" s="98"/>
      <c r="PR109" s="152"/>
      <c r="PS109" s="152"/>
      <c r="PT109" s="112"/>
      <c r="PU109" s="32"/>
      <c r="PV109" s="101"/>
      <c r="PW109" s="99"/>
      <c r="PX109" s="100"/>
      <c r="PY109" s="98"/>
      <c r="PZ109" s="152"/>
      <c r="QA109" s="152"/>
      <c r="QB109" s="112"/>
      <c r="QC109" s="32"/>
      <c r="QD109" s="101"/>
      <c r="QE109" s="99"/>
      <c r="QF109" s="100"/>
      <c r="QG109" s="98"/>
      <c r="QH109" s="152"/>
      <c r="QI109" s="152"/>
      <c r="QJ109" s="112"/>
      <c r="QK109" s="32"/>
      <c r="QL109" s="101"/>
      <c r="QM109" s="99"/>
      <c r="QN109" s="100"/>
      <c r="QO109" s="98"/>
      <c r="QP109" s="152"/>
      <c r="QQ109" s="152"/>
      <c r="QR109" s="112"/>
      <c r="QS109" s="32"/>
      <c r="QT109" s="101"/>
      <c r="QU109" s="99"/>
      <c r="QV109" s="100"/>
      <c r="QW109" s="98"/>
      <c r="QX109" s="152"/>
      <c r="QY109" s="152"/>
      <c r="QZ109" s="112"/>
      <c r="RA109" s="32"/>
      <c r="RB109" s="101"/>
      <c r="RC109" s="99"/>
      <c r="RD109" s="100"/>
      <c r="RE109" s="98"/>
      <c r="RF109" s="152"/>
      <c r="RG109" s="152"/>
      <c r="RH109" s="112"/>
      <c r="RI109" s="32"/>
      <c r="RJ109" s="101"/>
      <c r="RK109" s="99"/>
      <c r="RL109" s="100"/>
      <c r="RM109" s="98"/>
      <c r="RN109" s="152"/>
      <c r="RO109" s="152"/>
      <c r="RP109" s="112"/>
      <c r="RQ109" s="32"/>
      <c r="RR109" s="101"/>
      <c r="RS109" s="99"/>
      <c r="RT109" s="100"/>
      <c r="RU109" s="98"/>
      <c r="RV109" s="152"/>
      <c r="RW109" s="152"/>
      <c r="RX109" s="112"/>
      <c r="RY109" s="32"/>
      <c r="RZ109" s="101"/>
      <c r="SA109" s="99"/>
      <c r="SB109" s="100"/>
      <c r="SC109" s="98"/>
      <c r="SD109" s="152"/>
      <c r="SE109" s="152"/>
      <c r="SF109" s="112"/>
      <c r="SG109" s="32"/>
      <c r="SH109" s="101"/>
      <c r="SI109" s="99"/>
      <c r="SJ109" s="100"/>
      <c r="SK109" s="98"/>
      <c r="SL109" s="152"/>
      <c r="SM109" s="152"/>
      <c r="SN109" s="112"/>
      <c r="SO109" s="32"/>
      <c r="SP109" s="101"/>
      <c r="SQ109" s="99"/>
      <c r="SR109" s="100"/>
      <c r="SS109" s="98"/>
      <c r="ST109" s="152"/>
      <c r="SU109" s="152"/>
      <c r="SV109" s="112"/>
      <c r="SW109" s="32"/>
      <c r="SX109" s="101"/>
      <c r="SY109" s="99"/>
      <c r="SZ109" s="100"/>
      <c r="TA109" s="98"/>
      <c r="TB109" s="152"/>
      <c r="TC109" s="152"/>
      <c r="TD109" s="112"/>
      <c r="TE109" s="32"/>
      <c r="TF109" s="101"/>
      <c r="TG109" s="99"/>
      <c r="TH109" s="100"/>
      <c r="TI109" s="98"/>
      <c r="TJ109" s="152"/>
      <c r="TK109" s="152"/>
      <c r="TL109" s="112"/>
      <c r="TM109" s="32"/>
      <c r="TN109" s="101"/>
      <c r="TO109" s="99"/>
      <c r="TP109" s="100"/>
      <c r="TQ109" s="98"/>
      <c r="TR109" s="152"/>
      <c r="TS109" s="152"/>
      <c r="TT109" s="112"/>
      <c r="TU109" s="32"/>
      <c r="TV109" s="101"/>
      <c r="TW109" s="99"/>
      <c r="TX109" s="100"/>
      <c r="TY109" s="98"/>
      <c r="TZ109" s="152"/>
      <c r="UA109" s="152"/>
      <c r="UB109" s="112"/>
      <c r="UC109" s="32"/>
      <c r="UD109" s="101"/>
      <c r="UE109" s="99"/>
      <c r="UF109" s="100"/>
      <c r="UG109" s="98"/>
      <c r="UH109" s="152"/>
      <c r="UI109" s="152"/>
      <c r="UJ109" s="112"/>
      <c r="UK109" s="32"/>
      <c r="UL109" s="101"/>
      <c r="UM109" s="99"/>
      <c r="UN109" s="100"/>
      <c r="UO109" s="98"/>
      <c r="UP109" s="152"/>
      <c r="UQ109" s="152"/>
      <c r="UR109" s="112"/>
      <c r="US109" s="32"/>
      <c r="UT109" s="101"/>
      <c r="UU109" s="99"/>
      <c r="UV109" s="100"/>
      <c r="UW109" s="98"/>
      <c r="UX109" s="152"/>
      <c r="UY109" s="152"/>
      <c r="UZ109" s="112"/>
      <c r="VA109" s="32"/>
      <c r="VB109" s="101"/>
      <c r="VC109" s="99"/>
      <c r="VD109" s="100"/>
      <c r="VE109" s="98"/>
      <c r="VF109" s="152"/>
      <c r="VG109" s="152"/>
      <c r="VH109" s="112"/>
      <c r="VI109" s="32"/>
      <c r="VJ109" s="101"/>
      <c r="VK109" s="99"/>
      <c r="VL109" s="100"/>
      <c r="VM109" s="98"/>
      <c r="VN109" s="152"/>
      <c r="VO109" s="152"/>
      <c r="VP109" s="112"/>
      <c r="VQ109" s="32"/>
      <c r="VR109" s="101"/>
      <c r="VS109" s="99"/>
      <c r="VT109" s="100"/>
      <c r="VU109" s="98"/>
      <c r="VV109" s="152"/>
      <c r="VW109" s="152"/>
      <c r="VX109" s="112"/>
      <c r="VY109" s="32"/>
      <c r="VZ109" s="101"/>
      <c r="WA109" s="99"/>
      <c r="WB109" s="100"/>
      <c r="WC109" s="98"/>
      <c r="WD109" s="152"/>
      <c r="WE109" s="152"/>
      <c r="WF109" s="112"/>
      <c r="WG109" s="32"/>
      <c r="WH109" s="101"/>
      <c r="WI109" s="99"/>
      <c r="WJ109" s="100"/>
      <c r="WK109" s="98"/>
      <c r="WL109" s="152"/>
      <c r="WM109" s="152"/>
      <c r="WN109" s="112"/>
      <c r="WO109" s="32"/>
      <c r="WP109" s="101"/>
      <c r="WQ109" s="99"/>
      <c r="WR109" s="100"/>
      <c r="WS109" s="98"/>
      <c r="WT109" s="152"/>
      <c r="WU109" s="152"/>
      <c r="WV109" s="112"/>
      <c r="WW109" s="32"/>
      <c r="WX109" s="101"/>
      <c r="WY109" s="99"/>
      <c r="WZ109" s="100"/>
      <c r="XA109" s="98"/>
      <c r="XB109" s="152"/>
      <c r="XC109" s="152"/>
      <c r="XD109" s="112"/>
      <c r="XE109" s="32"/>
      <c r="XF109" s="101"/>
      <c r="XG109" s="99"/>
      <c r="XH109" s="100"/>
      <c r="XI109" s="98"/>
      <c r="XJ109" s="152"/>
      <c r="XK109" s="152"/>
      <c r="XL109" s="112"/>
      <c r="XM109" s="32"/>
      <c r="XN109" s="101"/>
      <c r="XO109" s="99"/>
      <c r="XP109" s="100"/>
      <c r="XQ109" s="98"/>
      <c r="XR109" s="152"/>
      <c r="XS109" s="152"/>
      <c r="XT109" s="112"/>
      <c r="XU109" s="32"/>
      <c r="XV109" s="101"/>
      <c r="XW109" s="99"/>
      <c r="XX109" s="100"/>
      <c r="XY109" s="98"/>
      <c r="XZ109" s="152"/>
      <c r="YA109" s="152"/>
      <c r="YB109" s="112"/>
      <c r="YC109" s="32"/>
      <c r="YD109" s="101"/>
      <c r="YE109" s="99"/>
      <c r="YF109" s="100"/>
      <c r="YG109" s="98"/>
      <c r="YH109" s="152"/>
      <c r="YI109" s="152"/>
      <c r="YJ109" s="112"/>
      <c r="YK109" s="32"/>
      <c r="YL109" s="101"/>
      <c r="YM109" s="99"/>
      <c r="YN109" s="100"/>
      <c r="YO109" s="98"/>
      <c r="YP109" s="152"/>
      <c r="YQ109" s="152"/>
      <c r="YR109" s="112"/>
      <c r="YS109" s="32"/>
      <c r="YT109" s="101"/>
      <c r="YU109" s="99"/>
      <c r="YV109" s="100"/>
      <c r="YW109" s="98"/>
      <c r="YX109" s="152"/>
      <c r="YY109" s="152"/>
      <c r="YZ109" s="112"/>
      <c r="ZA109" s="32"/>
      <c r="ZB109" s="101"/>
      <c r="ZC109" s="99"/>
      <c r="ZD109" s="100"/>
      <c r="ZE109" s="98"/>
      <c r="ZF109" s="152"/>
      <c r="ZG109" s="152"/>
      <c r="ZH109" s="112"/>
      <c r="ZI109" s="32"/>
      <c r="ZJ109" s="101"/>
      <c r="ZK109" s="99"/>
      <c r="ZL109" s="100"/>
      <c r="ZM109" s="98"/>
      <c r="ZN109" s="152"/>
      <c r="ZO109" s="152"/>
      <c r="ZP109" s="112"/>
      <c r="ZQ109" s="32"/>
      <c r="ZR109" s="101"/>
      <c r="ZS109" s="99"/>
      <c r="ZT109" s="100"/>
      <c r="ZU109" s="98"/>
      <c r="ZV109" s="152"/>
      <c r="ZW109" s="152"/>
      <c r="ZX109" s="112"/>
      <c r="ZY109" s="32"/>
      <c r="ZZ109" s="101"/>
      <c r="AAA109" s="99"/>
      <c r="AAB109" s="100"/>
      <c r="AAC109" s="98"/>
      <c r="AAD109" s="152"/>
      <c r="AAE109" s="152"/>
      <c r="AAF109" s="112"/>
      <c r="AAG109" s="32"/>
      <c r="AAH109" s="101"/>
      <c r="AAI109" s="99"/>
      <c r="AAJ109" s="100"/>
      <c r="AAK109" s="98"/>
      <c r="AAL109" s="152"/>
      <c r="AAM109" s="152"/>
      <c r="AAN109" s="112"/>
      <c r="AAO109" s="32"/>
      <c r="AAP109" s="101"/>
      <c r="AAQ109" s="99"/>
      <c r="AAR109" s="100"/>
      <c r="AAS109" s="98"/>
      <c r="AAT109" s="152"/>
      <c r="AAU109" s="152"/>
      <c r="AAV109" s="112"/>
      <c r="AAW109" s="32"/>
      <c r="AAX109" s="101"/>
      <c r="AAY109" s="99"/>
      <c r="AAZ109" s="100"/>
      <c r="ABA109" s="98"/>
      <c r="ABB109" s="152"/>
      <c r="ABC109" s="152"/>
      <c r="ABD109" s="112"/>
      <c r="ABE109" s="32"/>
      <c r="ABF109" s="101"/>
      <c r="ABG109" s="99"/>
      <c r="ABH109" s="100"/>
      <c r="ABI109" s="98"/>
      <c r="ABJ109" s="152"/>
      <c r="ABK109" s="152"/>
      <c r="ABL109" s="112"/>
      <c r="ABM109" s="32"/>
      <c r="ABN109" s="101"/>
      <c r="ABO109" s="99"/>
      <c r="ABP109" s="100"/>
      <c r="ABQ109" s="98"/>
      <c r="ABR109" s="152"/>
      <c r="ABS109" s="152"/>
      <c r="ABT109" s="112"/>
      <c r="ABU109" s="32"/>
      <c r="ABV109" s="101"/>
      <c r="ABW109" s="99"/>
      <c r="ABX109" s="100"/>
      <c r="ABY109" s="98"/>
      <c r="ABZ109" s="152"/>
      <c r="ACA109" s="152"/>
      <c r="ACB109" s="112"/>
      <c r="ACC109" s="32"/>
      <c r="ACD109" s="101"/>
      <c r="ACE109" s="99"/>
      <c r="ACF109" s="100"/>
      <c r="ACG109" s="98"/>
      <c r="ACH109" s="152"/>
      <c r="ACI109" s="152"/>
      <c r="ACJ109" s="112"/>
      <c r="ACK109" s="32"/>
      <c r="ACL109" s="101"/>
      <c r="ACM109" s="99"/>
      <c r="ACN109" s="100"/>
      <c r="ACO109" s="98"/>
      <c r="ACP109" s="152"/>
      <c r="ACQ109" s="152"/>
      <c r="ACR109" s="112"/>
      <c r="ACS109" s="32"/>
      <c r="ACT109" s="101"/>
      <c r="ACU109" s="99"/>
      <c r="ACV109" s="100"/>
      <c r="ACW109" s="98"/>
      <c r="ACX109" s="152"/>
      <c r="ACY109" s="152"/>
      <c r="ACZ109" s="112"/>
      <c r="ADA109" s="32"/>
      <c r="ADB109" s="101"/>
      <c r="ADC109" s="99"/>
      <c r="ADD109" s="100"/>
      <c r="ADE109" s="98"/>
      <c r="ADF109" s="152"/>
      <c r="ADG109" s="152"/>
      <c r="ADH109" s="112"/>
      <c r="ADI109" s="32"/>
      <c r="ADJ109" s="101"/>
      <c r="ADK109" s="99"/>
      <c r="ADL109" s="100"/>
      <c r="ADM109" s="98"/>
      <c r="ADN109" s="152"/>
      <c r="ADO109" s="152"/>
      <c r="ADP109" s="112"/>
      <c r="ADQ109" s="32"/>
      <c r="ADR109" s="101"/>
      <c r="ADS109" s="99"/>
      <c r="ADT109" s="100"/>
      <c r="ADU109" s="98"/>
      <c r="ADV109" s="152"/>
      <c r="ADW109" s="152"/>
      <c r="ADX109" s="112"/>
      <c r="ADY109" s="32"/>
      <c r="ADZ109" s="101"/>
      <c r="AEA109" s="99"/>
      <c r="AEB109" s="100"/>
      <c r="AEC109" s="98"/>
      <c r="AED109" s="152"/>
      <c r="AEE109" s="152"/>
      <c r="AEF109" s="112"/>
      <c r="AEG109" s="32"/>
      <c r="AEH109" s="101"/>
      <c r="AEI109" s="99"/>
      <c r="AEJ109" s="100"/>
      <c r="AEK109" s="98"/>
      <c r="AEL109" s="152"/>
      <c r="AEM109" s="152"/>
      <c r="AEN109" s="112"/>
      <c r="AEO109" s="32"/>
      <c r="AEP109" s="101"/>
      <c r="AEQ109" s="99"/>
      <c r="AER109" s="100"/>
      <c r="AES109" s="98"/>
      <c r="AET109" s="152"/>
      <c r="AEU109" s="152"/>
      <c r="AEV109" s="112"/>
      <c r="AEW109" s="32"/>
      <c r="AEX109" s="101"/>
      <c r="AEY109" s="99"/>
      <c r="AEZ109" s="100"/>
      <c r="AFA109" s="98"/>
      <c r="AFB109" s="152"/>
      <c r="AFC109" s="152"/>
      <c r="AFD109" s="112"/>
      <c r="AFE109" s="32"/>
      <c r="AFF109" s="101"/>
      <c r="AFG109" s="99"/>
      <c r="AFH109" s="100"/>
      <c r="AFI109" s="98"/>
      <c r="AFJ109" s="152"/>
      <c r="AFK109" s="152"/>
      <c r="AFL109" s="112"/>
      <c r="AFM109" s="32"/>
      <c r="AFN109" s="101"/>
      <c r="AFO109" s="99"/>
      <c r="AFP109" s="100"/>
      <c r="AFQ109" s="98"/>
      <c r="AFR109" s="152"/>
      <c r="AFS109" s="152"/>
      <c r="AFT109" s="112"/>
      <c r="AFU109" s="32"/>
      <c r="AFV109" s="101"/>
      <c r="AFW109" s="99"/>
      <c r="AFX109" s="100"/>
      <c r="AFY109" s="98"/>
      <c r="AFZ109" s="152"/>
      <c r="AGA109" s="152"/>
      <c r="AGB109" s="112"/>
      <c r="AGC109" s="32"/>
      <c r="AGD109" s="101"/>
      <c r="AGE109" s="99"/>
      <c r="AGF109" s="100"/>
      <c r="AGG109" s="98"/>
      <c r="AGH109" s="152"/>
      <c r="AGI109" s="152"/>
      <c r="AGJ109" s="112"/>
      <c r="AGK109" s="32"/>
      <c r="AGL109" s="101"/>
      <c r="AGM109" s="99"/>
      <c r="AGN109" s="100"/>
      <c r="AGO109" s="98"/>
      <c r="AGP109" s="152"/>
      <c r="AGQ109" s="152"/>
      <c r="AGR109" s="112"/>
      <c r="AGS109" s="32"/>
      <c r="AGT109" s="101"/>
      <c r="AGU109" s="99"/>
      <c r="AGV109" s="100"/>
      <c r="AGW109" s="98"/>
      <c r="AGX109" s="152"/>
      <c r="AGY109" s="152"/>
      <c r="AGZ109" s="112"/>
      <c r="AHA109" s="32"/>
      <c r="AHB109" s="101"/>
      <c r="AHC109" s="99"/>
      <c r="AHD109" s="100"/>
      <c r="AHE109" s="98"/>
      <c r="AHF109" s="152"/>
      <c r="AHG109" s="152"/>
      <c r="AHH109" s="112"/>
      <c r="AHI109" s="32"/>
      <c r="AHJ109" s="101"/>
      <c r="AHK109" s="99"/>
      <c r="AHL109" s="100"/>
      <c r="AHM109" s="98"/>
      <c r="AHN109" s="152"/>
      <c r="AHO109" s="152"/>
      <c r="AHP109" s="112"/>
      <c r="AHQ109" s="32"/>
      <c r="AHR109" s="101"/>
      <c r="AHS109" s="99"/>
      <c r="AHT109" s="100"/>
      <c r="AHU109" s="98"/>
      <c r="AHV109" s="152"/>
      <c r="AHW109" s="152"/>
      <c r="AHX109" s="112"/>
      <c r="AHY109" s="32"/>
      <c r="AHZ109" s="101"/>
      <c r="AIA109" s="99"/>
      <c r="AIB109" s="100"/>
      <c r="AIC109" s="98"/>
      <c r="AID109" s="152"/>
      <c r="AIE109" s="152"/>
      <c r="AIF109" s="112"/>
      <c r="AIG109" s="32"/>
      <c r="AIH109" s="101"/>
      <c r="AII109" s="99"/>
      <c r="AIJ109" s="100"/>
      <c r="AIK109" s="98"/>
      <c r="AIL109" s="152"/>
      <c r="AIM109" s="152"/>
      <c r="AIN109" s="112"/>
      <c r="AIO109" s="32"/>
      <c r="AIP109" s="101"/>
      <c r="AIQ109" s="99"/>
      <c r="AIR109" s="100"/>
      <c r="AIS109" s="98"/>
      <c r="AIT109" s="152"/>
      <c r="AIU109" s="152"/>
      <c r="AIV109" s="112"/>
      <c r="AIW109" s="32"/>
      <c r="AIX109" s="101"/>
      <c r="AIY109" s="99"/>
      <c r="AIZ109" s="100"/>
      <c r="AJA109" s="98"/>
      <c r="AJB109" s="152"/>
      <c r="AJC109" s="152"/>
      <c r="AJD109" s="112"/>
      <c r="AJE109" s="32"/>
      <c r="AJF109" s="101"/>
      <c r="AJG109" s="99"/>
      <c r="AJH109" s="100"/>
      <c r="AJI109" s="98"/>
      <c r="AJJ109" s="152"/>
      <c r="AJK109" s="152"/>
      <c r="AJL109" s="112"/>
      <c r="AJM109" s="32"/>
      <c r="AJN109" s="101"/>
      <c r="AJO109" s="99"/>
      <c r="AJP109" s="100"/>
      <c r="AJQ109" s="98"/>
      <c r="AJR109" s="152"/>
      <c r="AJS109" s="152"/>
      <c r="AJT109" s="112"/>
      <c r="AJU109" s="32"/>
      <c r="AJV109" s="101"/>
      <c r="AJW109" s="99"/>
      <c r="AJX109" s="100"/>
      <c r="AJY109" s="98"/>
      <c r="AJZ109" s="152"/>
      <c r="AKA109" s="152"/>
      <c r="AKB109" s="112"/>
      <c r="AKC109" s="32"/>
      <c r="AKD109" s="101"/>
      <c r="AKE109" s="99"/>
      <c r="AKF109" s="100"/>
      <c r="AKG109" s="98"/>
      <c r="AKH109" s="152"/>
      <c r="AKI109" s="152"/>
      <c r="AKJ109" s="112"/>
      <c r="AKK109" s="32"/>
      <c r="AKL109" s="101"/>
      <c r="AKM109" s="99"/>
      <c r="AKN109" s="100"/>
      <c r="AKO109" s="98"/>
      <c r="AKP109" s="152"/>
      <c r="AKQ109" s="152"/>
      <c r="AKR109" s="112"/>
      <c r="AKS109" s="32"/>
      <c r="AKT109" s="101"/>
      <c r="AKU109" s="99"/>
      <c r="AKV109" s="100"/>
      <c r="AKW109" s="98"/>
      <c r="AKX109" s="152"/>
      <c r="AKY109" s="152"/>
      <c r="AKZ109" s="112"/>
      <c r="ALA109" s="32"/>
      <c r="ALB109" s="101"/>
      <c r="ALC109" s="99"/>
      <c r="ALD109" s="100"/>
      <c r="ALE109" s="98"/>
      <c r="ALF109" s="152"/>
      <c r="ALG109" s="152"/>
      <c r="ALH109" s="112"/>
      <c r="ALI109" s="32"/>
      <c r="ALJ109" s="101"/>
      <c r="ALK109" s="99"/>
      <c r="ALL109" s="100"/>
      <c r="ALM109" s="98"/>
      <c r="ALN109" s="152"/>
      <c r="ALO109" s="152"/>
      <c r="ALP109" s="112"/>
      <c r="ALQ109" s="32"/>
      <c r="ALR109" s="101"/>
      <c r="ALS109" s="99"/>
      <c r="ALT109" s="100"/>
      <c r="ALU109" s="98"/>
      <c r="ALV109" s="152"/>
      <c r="ALW109" s="152"/>
      <c r="ALX109" s="112"/>
      <c r="ALY109" s="32"/>
      <c r="ALZ109" s="101"/>
      <c r="AMA109" s="99"/>
      <c r="AMB109" s="100"/>
      <c r="AMC109" s="98"/>
      <c r="AMD109" s="152"/>
      <c r="AME109" s="152"/>
      <c r="AMF109" s="112"/>
      <c r="AMG109" s="32"/>
      <c r="AMH109" s="101"/>
      <c r="AMI109" s="99"/>
      <c r="AMJ109" s="100"/>
      <c r="AMK109" s="98"/>
      <c r="AML109" s="152"/>
      <c r="AMM109" s="152"/>
      <c r="AMN109" s="112"/>
      <c r="AMO109" s="32"/>
      <c r="AMP109" s="101"/>
      <c r="AMQ109" s="99"/>
      <c r="AMR109" s="100"/>
      <c r="AMS109" s="98"/>
      <c r="AMT109" s="152"/>
      <c r="AMU109" s="152"/>
      <c r="AMV109" s="112"/>
      <c r="AMW109" s="32"/>
      <c r="AMX109" s="101"/>
      <c r="AMY109" s="99"/>
      <c r="AMZ109" s="100"/>
      <c r="ANA109" s="98"/>
      <c r="ANB109" s="152"/>
      <c r="ANC109" s="152"/>
      <c r="AND109" s="112"/>
      <c r="ANE109" s="32"/>
      <c r="ANF109" s="101"/>
      <c r="ANG109" s="99"/>
      <c r="ANH109" s="100"/>
      <c r="ANI109" s="98"/>
      <c r="ANJ109" s="152"/>
      <c r="ANK109" s="152"/>
      <c r="ANL109" s="112"/>
      <c r="ANM109" s="32"/>
      <c r="ANN109" s="101"/>
      <c r="ANO109" s="99"/>
      <c r="ANP109" s="100"/>
      <c r="ANQ109" s="98"/>
      <c r="ANR109" s="152"/>
      <c r="ANS109" s="152"/>
      <c r="ANT109" s="112"/>
      <c r="ANU109" s="32"/>
      <c r="ANV109" s="101"/>
      <c r="ANW109" s="99"/>
      <c r="ANX109" s="100"/>
      <c r="ANY109" s="98"/>
      <c r="ANZ109" s="152"/>
      <c r="AOA109" s="152"/>
      <c r="AOB109" s="112"/>
      <c r="AOC109" s="32"/>
      <c r="AOD109" s="101"/>
      <c r="AOE109" s="99"/>
      <c r="AOF109" s="100"/>
      <c r="AOG109" s="98"/>
      <c r="AOH109" s="152"/>
      <c r="AOI109" s="152"/>
      <c r="AOJ109" s="112"/>
      <c r="AOK109" s="32"/>
      <c r="AOL109" s="101"/>
      <c r="AOM109" s="99"/>
      <c r="AON109" s="100"/>
      <c r="AOO109" s="98"/>
      <c r="AOP109" s="152"/>
      <c r="AOQ109" s="152"/>
      <c r="AOR109" s="112"/>
      <c r="AOS109" s="32"/>
      <c r="AOT109" s="101"/>
      <c r="AOU109" s="99"/>
      <c r="AOV109" s="100"/>
      <c r="AOW109" s="98"/>
      <c r="AOX109" s="152"/>
      <c r="AOY109" s="152"/>
      <c r="AOZ109" s="112"/>
      <c r="APA109" s="32"/>
      <c r="APB109" s="101"/>
      <c r="APC109" s="99"/>
      <c r="APD109" s="100"/>
      <c r="APE109" s="98"/>
      <c r="APF109" s="152"/>
      <c r="APG109" s="152"/>
      <c r="APH109" s="112"/>
      <c r="API109" s="32"/>
      <c r="APJ109" s="101"/>
      <c r="APK109" s="99"/>
      <c r="APL109" s="100"/>
      <c r="APM109" s="98"/>
      <c r="APN109" s="152"/>
      <c r="APO109" s="152"/>
      <c r="APP109" s="112"/>
      <c r="APQ109" s="32"/>
      <c r="APR109" s="101"/>
      <c r="APS109" s="99"/>
      <c r="APT109" s="100"/>
      <c r="APU109" s="98"/>
      <c r="APV109" s="152"/>
      <c r="APW109" s="152"/>
      <c r="APX109" s="112"/>
      <c r="APY109" s="32"/>
      <c r="APZ109" s="101"/>
      <c r="AQA109" s="99"/>
      <c r="AQB109" s="100"/>
      <c r="AQC109" s="98"/>
      <c r="AQD109" s="152"/>
      <c r="AQE109" s="152"/>
      <c r="AQF109" s="112"/>
      <c r="AQG109" s="32"/>
      <c r="AQH109" s="101"/>
      <c r="AQI109" s="99"/>
      <c r="AQJ109" s="100"/>
      <c r="AQK109" s="98"/>
      <c r="AQL109" s="152"/>
      <c r="AQM109" s="152"/>
      <c r="AQN109" s="112"/>
      <c r="AQO109" s="32"/>
      <c r="AQP109" s="101"/>
      <c r="AQQ109" s="99"/>
      <c r="AQR109" s="100"/>
      <c r="AQS109" s="98"/>
      <c r="AQT109" s="152"/>
      <c r="AQU109" s="152"/>
      <c r="AQV109" s="112"/>
      <c r="AQW109" s="32"/>
      <c r="AQX109" s="101"/>
      <c r="AQY109" s="99"/>
      <c r="AQZ109" s="100"/>
      <c r="ARA109" s="98"/>
      <c r="ARB109" s="152"/>
      <c r="ARC109" s="152"/>
      <c r="ARD109" s="112"/>
      <c r="ARE109" s="32"/>
      <c r="ARF109" s="101"/>
      <c r="ARG109" s="99"/>
      <c r="ARH109" s="100"/>
      <c r="ARI109" s="98"/>
      <c r="ARJ109" s="152"/>
      <c r="ARK109" s="152"/>
      <c r="ARL109" s="112"/>
      <c r="ARM109" s="32"/>
      <c r="ARN109" s="101"/>
      <c r="ARO109" s="99"/>
      <c r="ARP109" s="100"/>
      <c r="ARQ109" s="98"/>
      <c r="ARR109" s="152"/>
      <c r="ARS109" s="152"/>
      <c r="ART109" s="112"/>
      <c r="ARU109" s="32"/>
      <c r="ARV109" s="101"/>
      <c r="ARW109" s="99"/>
      <c r="ARX109" s="100"/>
      <c r="ARY109" s="98"/>
      <c r="ARZ109" s="152"/>
      <c r="ASA109" s="152"/>
      <c r="ASB109" s="112"/>
      <c r="ASC109" s="32"/>
      <c r="ASD109" s="101"/>
      <c r="ASE109" s="99"/>
      <c r="ASF109" s="100"/>
      <c r="ASG109" s="98"/>
      <c r="ASH109" s="152"/>
      <c r="ASI109" s="152"/>
      <c r="ASJ109" s="112"/>
      <c r="ASK109" s="32"/>
      <c r="ASL109" s="101"/>
      <c r="ASM109" s="99"/>
      <c r="ASN109" s="100"/>
      <c r="ASO109" s="98"/>
      <c r="ASP109" s="152"/>
      <c r="ASQ109" s="152"/>
      <c r="ASR109" s="112"/>
      <c r="ASS109" s="32"/>
      <c r="AST109" s="101"/>
      <c r="ASU109" s="99"/>
      <c r="ASV109" s="100"/>
      <c r="ASW109" s="98"/>
      <c r="ASX109" s="152"/>
      <c r="ASY109" s="152"/>
      <c r="ASZ109" s="112"/>
      <c r="ATA109" s="32"/>
      <c r="ATB109" s="101"/>
      <c r="ATC109" s="99"/>
      <c r="ATD109" s="100"/>
      <c r="ATE109" s="98"/>
      <c r="ATF109" s="152"/>
      <c r="ATG109" s="152"/>
      <c r="ATH109" s="112"/>
      <c r="ATI109" s="32"/>
      <c r="ATJ109" s="101"/>
      <c r="ATK109" s="99"/>
      <c r="ATL109" s="100"/>
      <c r="ATM109" s="98"/>
      <c r="ATN109" s="152"/>
      <c r="ATO109" s="152"/>
      <c r="ATP109" s="112"/>
      <c r="ATQ109" s="32"/>
      <c r="ATR109" s="101"/>
      <c r="ATS109" s="99"/>
      <c r="ATT109" s="100"/>
      <c r="ATU109" s="98"/>
      <c r="ATV109" s="152"/>
      <c r="ATW109" s="152"/>
      <c r="ATX109" s="112"/>
      <c r="ATY109" s="32"/>
      <c r="ATZ109" s="101"/>
      <c r="AUA109" s="99"/>
      <c r="AUB109" s="100"/>
      <c r="AUC109" s="98"/>
      <c r="AUD109" s="152"/>
      <c r="AUE109" s="152"/>
      <c r="AUF109" s="112"/>
      <c r="AUG109" s="32"/>
      <c r="AUH109" s="101"/>
      <c r="AUI109" s="99"/>
      <c r="AUJ109" s="100"/>
      <c r="AUK109" s="98"/>
      <c r="AUL109" s="152"/>
      <c r="AUM109" s="152"/>
      <c r="AUN109" s="112"/>
      <c r="AUO109" s="32"/>
      <c r="AUP109" s="101"/>
      <c r="AUQ109" s="99"/>
      <c r="AUR109" s="100"/>
      <c r="AUS109" s="98"/>
      <c r="AUT109" s="152"/>
      <c r="AUU109" s="152"/>
      <c r="AUV109" s="112"/>
      <c r="AUW109" s="32"/>
      <c r="AUX109" s="101"/>
      <c r="AUY109" s="99"/>
      <c r="AUZ109" s="100"/>
      <c r="AVA109" s="98"/>
      <c r="AVB109" s="152"/>
      <c r="AVC109" s="152"/>
      <c r="AVD109" s="112"/>
      <c r="AVE109" s="32"/>
      <c r="AVF109" s="101"/>
      <c r="AVG109" s="99"/>
      <c r="AVH109" s="100"/>
      <c r="AVI109" s="98"/>
      <c r="AVJ109" s="152"/>
      <c r="AVK109" s="152"/>
      <c r="AVL109" s="112"/>
      <c r="AVM109" s="32"/>
      <c r="AVN109" s="101"/>
      <c r="AVO109" s="99"/>
      <c r="AVP109" s="100"/>
      <c r="AVQ109" s="98"/>
      <c r="AVR109" s="152"/>
      <c r="AVS109" s="152"/>
      <c r="AVT109" s="112"/>
      <c r="AVU109" s="32"/>
      <c r="AVV109" s="101"/>
      <c r="AVW109" s="99"/>
      <c r="AVX109" s="100"/>
      <c r="AVY109" s="98"/>
      <c r="AVZ109" s="152"/>
      <c r="AWA109" s="152"/>
      <c r="AWB109" s="112"/>
      <c r="AWC109" s="32"/>
      <c r="AWD109" s="101"/>
      <c r="AWE109" s="99"/>
      <c r="AWF109" s="100"/>
      <c r="AWG109" s="98"/>
      <c r="AWH109" s="152"/>
      <c r="AWI109" s="152"/>
      <c r="AWJ109" s="112"/>
      <c r="AWK109" s="32"/>
      <c r="AWL109" s="101"/>
      <c r="AWM109" s="99"/>
      <c r="AWN109" s="100"/>
      <c r="AWO109" s="98"/>
      <c r="AWP109" s="152"/>
      <c r="AWQ109" s="152"/>
      <c r="AWR109" s="112"/>
      <c r="AWS109" s="32"/>
      <c r="AWT109" s="101"/>
      <c r="AWU109" s="99"/>
      <c r="AWV109" s="100"/>
      <c r="AWW109" s="98"/>
      <c r="AWX109" s="152"/>
      <c r="AWY109" s="152"/>
      <c r="AWZ109" s="112"/>
      <c r="AXA109" s="32"/>
      <c r="AXB109" s="101"/>
      <c r="AXC109" s="99"/>
      <c r="AXD109" s="100"/>
      <c r="AXE109" s="98"/>
      <c r="AXF109" s="152"/>
      <c r="AXG109" s="152"/>
      <c r="AXH109" s="112"/>
      <c r="AXI109" s="32"/>
      <c r="AXJ109" s="101"/>
      <c r="AXK109" s="99"/>
      <c r="AXL109" s="100"/>
      <c r="AXM109" s="98"/>
      <c r="AXN109" s="152"/>
      <c r="AXO109" s="152"/>
      <c r="AXP109" s="112"/>
      <c r="AXQ109" s="32"/>
      <c r="AXR109" s="101"/>
      <c r="AXS109" s="99"/>
      <c r="AXT109" s="100"/>
      <c r="AXU109" s="98"/>
      <c r="AXV109" s="152"/>
      <c r="AXW109" s="152"/>
      <c r="AXX109" s="112"/>
      <c r="AXY109" s="32"/>
      <c r="AXZ109" s="101"/>
      <c r="AYA109" s="99"/>
      <c r="AYB109" s="100"/>
      <c r="AYC109" s="98"/>
      <c r="AYD109" s="152"/>
      <c r="AYE109" s="152"/>
      <c r="AYF109" s="112"/>
      <c r="AYG109" s="32"/>
      <c r="AYH109" s="101"/>
      <c r="AYI109" s="99"/>
      <c r="AYJ109" s="100"/>
      <c r="AYK109" s="98"/>
      <c r="AYL109" s="152"/>
      <c r="AYM109" s="152"/>
      <c r="AYN109" s="112"/>
      <c r="AYO109" s="32"/>
      <c r="AYP109" s="101"/>
      <c r="AYQ109" s="99"/>
      <c r="AYR109" s="100"/>
      <c r="AYS109" s="98"/>
      <c r="AYT109" s="152"/>
      <c r="AYU109" s="152"/>
      <c r="AYV109" s="112"/>
      <c r="AYW109" s="32"/>
      <c r="AYX109" s="101"/>
      <c r="AYY109" s="99"/>
      <c r="AYZ109" s="100"/>
      <c r="AZA109" s="98"/>
      <c r="AZB109" s="152"/>
      <c r="AZC109" s="152"/>
      <c r="AZD109" s="112"/>
      <c r="AZE109" s="32"/>
      <c r="AZF109" s="101"/>
      <c r="AZG109" s="99"/>
      <c r="AZH109" s="100"/>
      <c r="AZI109" s="98"/>
      <c r="AZJ109" s="152"/>
      <c r="AZK109" s="152"/>
      <c r="AZL109" s="112"/>
      <c r="AZM109" s="32"/>
      <c r="AZN109" s="101"/>
      <c r="AZO109" s="99"/>
      <c r="AZP109" s="100"/>
      <c r="AZQ109" s="98"/>
      <c r="AZR109" s="152"/>
      <c r="AZS109" s="152"/>
      <c r="AZT109" s="112"/>
      <c r="AZU109" s="32"/>
      <c r="AZV109" s="101"/>
      <c r="AZW109" s="99"/>
      <c r="AZX109" s="100"/>
      <c r="AZY109" s="98"/>
      <c r="AZZ109" s="152"/>
      <c r="BAA109" s="152"/>
      <c r="BAB109" s="112"/>
      <c r="BAC109" s="32"/>
      <c r="BAD109" s="101"/>
      <c r="BAE109" s="99"/>
      <c r="BAF109" s="100"/>
      <c r="BAG109" s="98"/>
      <c r="BAH109" s="152"/>
      <c r="BAI109" s="152"/>
      <c r="BAJ109" s="112"/>
      <c r="BAK109" s="32"/>
      <c r="BAL109" s="101"/>
      <c r="BAM109" s="99"/>
      <c r="BAN109" s="100"/>
      <c r="BAO109" s="98"/>
      <c r="BAP109" s="152"/>
      <c r="BAQ109" s="152"/>
      <c r="BAR109" s="112"/>
      <c r="BAS109" s="32"/>
      <c r="BAT109" s="101"/>
      <c r="BAU109" s="99"/>
      <c r="BAV109" s="100"/>
      <c r="BAW109" s="98"/>
      <c r="BAX109" s="152"/>
      <c r="BAY109" s="152"/>
      <c r="BAZ109" s="112"/>
      <c r="BBA109" s="32"/>
      <c r="BBB109" s="101"/>
      <c r="BBC109" s="99"/>
      <c r="BBD109" s="100"/>
      <c r="BBE109" s="98"/>
      <c r="BBF109" s="152"/>
      <c r="BBG109" s="152"/>
      <c r="BBH109" s="112"/>
      <c r="BBI109" s="32"/>
      <c r="BBJ109" s="101"/>
      <c r="BBK109" s="99"/>
      <c r="BBL109" s="100"/>
      <c r="BBM109" s="98"/>
      <c r="BBN109" s="152"/>
      <c r="BBO109" s="152"/>
      <c r="BBP109" s="112"/>
      <c r="BBQ109" s="32"/>
      <c r="BBR109" s="101"/>
      <c r="BBS109" s="99"/>
      <c r="BBT109" s="100"/>
      <c r="BBU109" s="98"/>
      <c r="BBV109" s="152"/>
      <c r="BBW109" s="152"/>
      <c r="BBX109" s="112"/>
      <c r="BBY109" s="32"/>
      <c r="BBZ109" s="101"/>
      <c r="BCA109" s="99"/>
      <c r="BCB109" s="100"/>
      <c r="BCC109" s="98"/>
      <c r="BCD109" s="152"/>
      <c r="BCE109" s="152"/>
      <c r="BCF109" s="112"/>
      <c r="BCG109" s="32"/>
      <c r="BCH109" s="101"/>
      <c r="BCI109" s="99"/>
      <c r="BCJ109" s="100"/>
      <c r="BCK109" s="98"/>
      <c r="BCL109" s="152"/>
      <c r="BCM109" s="152"/>
      <c r="BCN109" s="112"/>
      <c r="BCO109" s="32"/>
      <c r="BCP109" s="101"/>
      <c r="BCQ109" s="99"/>
      <c r="BCR109" s="100"/>
      <c r="BCS109" s="98"/>
      <c r="BCT109" s="152"/>
      <c r="BCU109" s="152"/>
      <c r="BCV109" s="112"/>
      <c r="BCW109" s="32"/>
      <c r="BCX109" s="101"/>
      <c r="BCY109" s="99"/>
      <c r="BCZ109" s="100"/>
      <c r="BDA109" s="98"/>
      <c r="BDB109" s="152"/>
      <c r="BDC109" s="152"/>
      <c r="BDD109" s="112"/>
      <c r="BDE109" s="32"/>
      <c r="BDF109" s="101"/>
      <c r="BDG109" s="99"/>
      <c r="BDH109" s="100"/>
      <c r="BDI109" s="98"/>
      <c r="BDJ109" s="152"/>
      <c r="BDK109" s="152"/>
      <c r="BDL109" s="112"/>
      <c r="BDM109" s="32"/>
      <c r="BDN109" s="101"/>
      <c r="BDO109" s="99"/>
      <c r="BDP109" s="100"/>
      <c r="BDQ109" s="98"/>
      <c r="BDR109" s="152"/>
      <c r="BDS109" s="152"/>
      <c r="BDT109" s="112"/>
      <c r="BDU109" s="32"/>
      <c r="BDV109" s="101"/>
      <c r="BDW109" s="99"/>
      <c r="BDX109" s="100"/>
      <c r="BDY109" s="98"/>
      <c r="BDZ109" s="152"/>
      <c r="BEA109" s="152"/>
      <c r="BEB109" s="112"/>
      <c r="BEC109" s="32"/>
      <c r="BED109" s="101"/>
      <c r="BEE109" s="99"/>
      <c r="BEF109" s="100"/>
      <c r="BEG109" s="98"/>
      <c r="BEH109" s="152"/>
      <c r="BEI109" s="152"/>
      <c r="BEJ109" s="112"/>
      <c r="BEK109" s="32"/>
      <c r="BEL109" s="101"/>
      <c r="BEM109" s="99"/>
      <c r="BEN109" s="100"/>
      <c r="BEO109" s="98"/>
      <c r="BEP109" s="152"/>
      <c r="BEQ109" s="152"/>
      <c r="BER109" s="112"/>
      <c r="BES109" s="32"/>
      <c r="BET109" s="101"/>
      <c r="BEU109" s="99"/>
      <c r="BEV109" s="100"/>
      <c r="BEW109" s="98"/>
      <c r="BEX109" s="152"/>
      <c r="BEY109" s="152"/>
      <c r="BEZ109" s="112"/>
      <c r="BFA109" s="32"/>
      <c r="BFB109" s="101"/>
      <c r="BFC109" s="99"/>
      <c r="BFD109" s="100"/>
      <c r="BFE109" s="98"/>
      <c r="BFF109" s="152"/>
      <c r="BFG109" s="152"/>
      <c r="BFH109" s="112"/>
      <c r="BFI109" s="32"/>
      <c r="BFJ109" s="101"/>
      <c r="BFK109" s="99"/>
      <c r="BFL109" s="100"/>
      <c r="BFM109" s="98"/>
      <c r="BFN109" s="152"/>
      <c r="BFO109" s="152"/>
      <c r="BFP109" s="112"/>
      <c r="BFQ109" s="32"/>
      <c r="BFR109" s="101"/>
      <c r="BFS109" s="99"/>
      <c r="BFT109" s="100"/>
      <c r="BFU109" s="98"/>
      <c r="BFV109" s="152"/>
      <c r="BFW109" s="152"/>
      <c r="BFX109" s="112"/>
      <c r="BFY109" s="32"/>
      <c r="BFZ109" s="101"/>
      <c r="BGA109" s="99"/>
      <c r="BGB109" s="100"/>
      <c r="BGC109" s="98"/>
      <c r="BGD109" s="152"/>
      <c r="BGE109" s="152"/>
      <c r="BGF109" s="112"/>
      <c r="BGG109" s="32"/>
      <c r="BGH109" s="101"/>
      <c r="BGI109" s="99"/>
      <c r="BGJ109" s="100"/>
      <c r="BGK109" s="98"/>
      <c r="BGL109" s="152"/>
      <c r="BGM109" s="152"/>
      <c r="BGN109" s="112"/>
      <c r="BGO109" s="32"/>
      <c r="BGP109" s="101"/>
      <c r="BGQ109" s="99"/>
      <c r="BGR109" s="100"/>
      <c r="BGS109" s="98"/>
      <c r="BGT109" s="152"/>
      <c r="BGU109" s="152"/>
      <c r="BGV109" s="112"/>
      <c r="BGW109" s="32"/>
      <c r="BGX109" s="101"/>
      <c r="BGY109" s="99"/>
      <c r="BGZ109" s="100"/>
      <c r="BHA109" s="98"/>
      <c r="BHB109" s="152"/>
      <c r="BHC109" s="152"/>
      <c r="BHD109" s="112"/>
      <c r="BHE109" s="32"/>
      <c r="BHF109" s="101"/>
      <c r="BHG109" s="99"/>
      <c r="BHH109" s="100"/>
      <c r="BHI109" s="98"/>
      <c r="BHJ109" s="152"/>
      <c r="BHK109" s="152"/>
      <c r="BHL109" s="112"/>
      <c r="BHM109" s="32"/>
      <c r="BHN109" s="101"/>
      <c r="BHO109" s="99"/>
      <c r="BHP109" s="100"/>
      <c r="BHQ109" s="98"/>
      <c r="BHR109" s="152"/>
      <c r="BHS109" s="152"/>
      <c r="BHT109" s="112"/>
      <c r="BHU109" s="32"/>
      <c r="BHV109" s="101"/>
      <c r="BHW109" s="99"/>
      <c r="BHX109" s="100"/>
      <c r="BHY109" s="98"/>
      <c r="BHZ109" s="152"/>
      <c r="BIA109" s="152"/>
      <c r="BIB109" s="112"/>
      <c r="BIC109" s="32"/>
      <c r="BID109" s="101"/>
      <c r="BIE109" s="99"/>
      <c r="BIF109" s="100"/>
      <c r="BIG109" s="98"/>
      <c r="BIH109" s="152"/>
      <c r="BII109" s="152"/>
      <c r="BIJ109" s="112"/>
      <c r="BIK109" s="32"/>
      <c r="BIL109" s="101"/>
      <c r="BIM109" s="99"/>
      <c r="BIN109" s="100"/>
      <c r="BIO109" s="98"/>
      <c r="BIP109" s="152"/>
      <c r="BIQ109" s="152"/>
      <c r="BIR109" s="112"/>
      <c r="BIS109" s="32"/>
      <c r="BIT109" s="101"/>
      <c r="BIU109" s="99"/>
      <c r="BIV109" s="100"/>
      <c r="BIW109" s="98"/>
      <c r="BIX109" s="152"/>
      <c r="BIY109" s="152"/>
      <c r="BIZ109" s="112"/>
      <c r="BJA109" s="32"/>
      <c r="BJB109" s="101"/>
      <c r="BJC109" s="99"/>
      <c r="BJD109" s="100"/>
      <c r="BJE109" s="98"/>
      <c r="BJF109" s="152"/>
      <c r="BJG109" s="152"/>
      <c r="BJH109" s="112"/>
      <c r="BJI109" s="32"/>
      <c r="BJJ109" s="101"/>
      <c r="BJK109" s="99"/>
      <c r="BJL109" s="100"/>
      <c r="BJM109" s="98"/>
      <c r="BJN109" s="152"/>
      <c r="BJO109" s="152"/>
      <c r="BJP109" s="112"/>
      <c r="BJQ109" s="32"/>
      <c r="BJR109" s="101"/>
      <c r="BJS109" s="99"/>
      <c r="BJT109" s="100"/>
      <c r="BJU109" s="98"/>
      <c r="BJV109" s="152"/>
      <c r="BJW109" s="152"/>
      <c r="BJX109" s="112"/>
      <c r="BJY109" s="32"/>
      <c r="BJZ109" s="101"/>
      <c r="BKA109" s="99"/>
      <c r="BKB109" s="100"/>
      <c r="BKC109" s="98"/>
      <c r="BKD109" s="152"/>
      <c r="BKE109" s="152"/>
      <c r="BKF109" s="112"/>
      <c r="BKG109" s="32"/>
      <c r="BKH109" s="101"/>
      <c r="BKI109" s="99"/>
      <c r="BKJ109" s="100"/>
      <c r="BKK109" s="98"/>
      <c r="BKL109" s="152"/>
      <c r="BKM109" s="152"/>
      <c r="BKN109" s="112"/>
      <c r="BKO109" s="32"/>
      <c r="BKP109" s="101"/>
      <c r="BKQ109" s="99"/>
      <c r="BKR109" s="100"/>
      <c r="BKS109" s="98"/>
      <c r="BKT109" s="152"/>
      <c r="BKU109" s="152"/>
      <c r="BKV109" s="112"/>
      <c r="BKW109" s="32"/>
      <c r="BKX109" s="101"/>
      <c r="BKY109" s="99"/>
      <c r="BKZ109" s="100"/>
      <c r="BLA109" s="98"/>
      <c r="BLB109" s="152"/>
      <c r="BLC109" s="152"/>
      <c r="BLD109" s="112"/>
      <c r="BLE109" s="32"/>
      <c r="BLF109" s="101"/>
      <c r="BLG109" s="99"/>
      <c r="BLH109" s="100"/>
      <c r="BLI109" s="98"/>
      <c r="BLJ109" s="152"/>
      <c r="BLK109" s="152"/>
      <c r="BLL109" s="112"/>
      <c r="BLM109" s="32"/>
      <c r="BLN109" s="101"/>
      <c r="BLO109" s="99"/>
      <c r="BLP109" s="100"/>
      <c r="BLQ109" s="98"/>
      <c r="BLR109" s="152"/>
      <c r="BLS109" s="152"/>
      <c r="BLT109" s="112"/>
      <c r="BLU109" s="32"/>
      <c r="BLV109" s="101"/>
      <c r="BLW109" s="99"/>
      <c r="BLX109" s="100"/>
      <c r="BLY109" s="98"/>
      <c r="BLZ109" s="152"/>
      <c r="BMA109" s="152"/>
      <c r="BMB109" s="112"/>
      <c r="BMC109" s="32"/>
      <c r="BMD109" s="101"/>
      <c r="BME109" s="99"/>
      <c r="BMF109" s="100"/>
      <c r="BMG109" s="98"/>
      <c r="BMH109" s="152"/>
      <c r="BMI109" s="152"/>
      <c r="BMJ109" s="112"/>
      <c r="BMK109" s="32"/>
      <c r="BML109" s="101"/>
      <c r="BMM109" s="99"/>
      <c r="BMN109" s="100"/>
      <c r="BMO109" s="98"/>
      <c r="BMP109" s="152"/>
      <c r="BMQ109" s="152"/>
      <c r="BMR109" s="112"/>
      <c r="BMS109" s="32"/>
      <c r="BMT109" s="101"/>
      <c r="BMU109" s="99"/>
      <c r="BMV109" s="100"/>
      <c r="BMW109" s="98"/>
      <c r="BMX109" s="152"/>
      <c r="BMY109" s="152"/>
      <c r="BMZ109" s="112"/>
      <c r="BNA109" s="32"/>
      <c r="BNB109" s="101"/>
      <c r="BNC109" s="99"/>
      <c r="BND109" s="100"/>
      <c r="BNE109" s="98"/>
      <c r="BNF109" s="152"/>
      <c r="BNG109" s="152"/>
      <c r="BNH109" s="112"/>
      <c r="BNI109" s="32"/>
      <c r="BNJ109" s="101"/>
      <c r="BNK109" s="99"/>
      <c r="BNL109" s="100"/>
      <c r="BNM109" s="98"/>
      <c r="BNN109" s="152"/>
      <c r="BNO109" s="152"/>
      <c r="BNP109" s="112"/>
      <c r="BNQ109" s="32"/>
      <c r="BNR109" s="101"/>
      <c r="BNS109" s="99"/>
      <c r="BNT109" s="100"/>
      <c r="BNU109" s="98"/>
      <c r="BNV109" s="152"/>
      <c r="BNW109" s="152"/>
      <c r="BNX109" s="112"/>
      <c r="BNY109" s="32"/>
      <c r="BNZ109" s="101"/>
      <c r="BOA109" s="99"/>
      <c r="BOB109" s="100"/>
      <c r="BOC109" s="98"/>
      <c r="BOD109" s="152"/>
      <c r="BOE109" s="152"/>
      <c r="BOF109" s="112"/>
      <c r="BOG109" s="32"/>
      <c r="BOH109" s="101"/>
      <c r="BOI109" s="99"/>
      <c r="BOJ109" s="100"/>
      <c r="BOK109" s="98"/>
      <c r="BOL109" s="152"/>
      <c r="BOM109" s="152"/>
      <c r="BON109" s="112"/>
      <c r="BOO109" s="32"/>
      <c r="BOP109" s="101"/>
      <c r="BOQ109" s="99"/>
      <c r="BOR109" s="100"/>
      <c r="BOS109" s="98"/>
      <c r="BOT109" s="152"/>
      <c r="BOU109" s="152"/>
      <c r="BOV109" s="112"/>
      <c r="BOW109" s="32"/>
      <c r="BOX109" s="101"/>
      <c r="BOY109" s="99"/>
      <c r="BOZ109" s="100"/>
      <c r="BPA109" s="98"/>
      <c r="BPB109" s="152"/>
      <c r="BPC109" s="152"/>
      <c r="BPD109" s="112"/>
      <c r="BPE109" s="32"/>
      <c r="BPF109" s="101"/>
      <c r="BPG109" s="99"/>
      <c r="BPH109" s="100"/>
      <c r="BPI109" s="98"/>
      <c r="BPJ109" s="152"/>
      <c r="BPK109" s="152"/>
      <c r="BPL109" s="112"/>
      <c r="BPM109" s="32"/>
      <c r="BPN109" s="101"/>
      <c r="BPO109" s="99"/>
      <c r="BPP109" s="100"/>
      <c r="BPQ109" s="98"/>
      <c r="BPR109" s="152"/>
      <c r="BPS109" s="152"/>
      <c r="BPT109" s="112"/>
      <c r="BPU109" s="32"/>
      <c r="BPV109" s="101"/>
      <c r="BPW109" s="99"/>
      <c r="BPX109" s="100"/>
      <c r="BPY109" s="98"/>
      <c r="BPZ109" s="152"/>
      <c r="BQA109" s="152"/>
      <c r="BQB109" s="112"/>
      <c r="BQC109" s="32"/>
      <c r="BQD109" s="101"/>
      <c r="BQE109" s="99"/>
      <c r="BQF109" s="100"/>
      <c r="BQG109" s="98"/>
      <c r="BQH109" s="152"/>
      <c r="BQI109" s="152"/>
      <c r="BQJ109" s="112"/>
      <c r="BQK109" s="32"/>
      <c r="BQL109" s="101"/>
      <c r="BQM109" s="99"/>
      <c r="BQN109" s="100"/>
      <c r="BQO109" s="98"/>
      <c r="BQP109" s="152"/>
      <c r="BQQ109" s="152"/>
      <c r="BQR109" s="112"/>
      <c r="BQS109" s="32"/>
      <c r="BQT109" s="101"/>
      <c r="BQU109" s="99"/>
      <c r="BQV109" s="100"/>
      <c r="BQW109" s="98"/>
      <c r="BQX109" s="152"/>
      <c r="BQY109" s="152"/>
      <c r="BQZ109" s="112"/>
      <c r="BRA109" s="32"/>
      <c r="BRB109" s="101"/>
      <c r="BRC109" s="99"/>
      <c r="BRD109" s="100"/>
      <c r="BRE109" s="98"/>
      <c r="BRF109" s="152"/>
      <c r="BRG109" s="152"/>
      <c r="BRH109" s="112"/>
      <c r="BRI109" s="32"/>
      <c r="BRJ109" s="101"/>
      <c r="BRK109" s="99"/>
      <c r="BRL109" s="100"/>
      <c r="BRM109" s="98"/>
      <c r="BRN109" s="152"/>
      <c r="BRO109" s="152"/>
      <c r="BRP109" s="112"/>
      <c r="BRQ109" s="32"/>
      <c r="BRR109" s="101"/>
      <c r="BRS109" s="99"/>
      <c r="BRT109" s="100"/>
      <c r="BRU109" s="98"/>
      <c r="BRV109" s="152"/>
      <c r="BRW109" s="152"/>
      <c r="BRX109" s="112"/>
      <c r="BRY109" s="32"/>
      <c r="BRZ109" s="101"/>
      <c r="BSA109" s="99"/>
      <c r="BSB109" s="100"/>
      <c r="BSC109" s="98"/>
      <c r="BSD109" s="152"/>
      <c r="BSE109" s="152"/>
      <c r="BSF109" s="112"/>
      <c r="BSG109" s="32"/>
      <c r="BSH109" s="101"/>
      <c r="BSI109" s="99"/>
      <c r="BSJ109" s="100"/>
      <c r="BSK109" s="98"/>
      <c r="BSL109" s="152"/>
      <c r="BSM109" s="152"/>
      <c r="BSN109" s="112"/>
      <c r="BSO109" s="32"/>
      <c r="BSP109" s="101"/>
      <c r="BSQ109" s="99"/>
      <c r="BSR109" s="100"/>
      <c r="BSS109" s="98"/>
      <c r="BST109" s="152"/>
      <c r="BSU109" s="152"/>
      <c r="BSV109" s="112"/>
      <c r="BSW109" s="32"/>
      <c r="BSX109" s="101"/>
      <c r="BSY109" s="99"/>
      <c r="BSZ109" s="100"/>
      <c r="BTA109" s="98"/>
      <c r="BTB109" s="152"/>
      <c r="BTC109" s="152"/>
      <c r="BTD109" s="112"/>
      <c r="BTE109" s="32"/>
      <c r="BTF109" s="101"/>
      <c r="BTG109" s="99"/>
      <c r="BTH109" s="100"/>
      <c r="BTI109" s="98"/>
      <c r="BTJ109" s="152"/>
      <c r="BTK109" s="152"/>
      <c r="BTL109" s="112"/>
      <c r="BTM109" s="32"/>
      <c r="BTN109" s="101"/>
      <c r="BTO109" s="99"/>
      <c r="BTP109" s="100"/>
      <c r="BTQ109" s="98"/>
      <c r="BTR109" s="152"/>
      <c r="BTS109" s="152"/>
      <c r="BTT109" s="112"/>
      <c r="BTU109" s="32"/>
      <c r="BTV109" s="101"/>
      <c r="BTW109" s="99"/>
      <c r="BTX109" s="100"/>
      <c r="BTY109" s="98"/>
      <c r="BTZ109" s="152"/>
      <c r="BUA109" s="152"/>
      <c r="BUB109" s="112"/>
      <c r="BUC109" s="32"/>
      <c r="BUD109" s="101"/>
      <c r="BUE109" s="99"/>
      <c r="BUF109" s="100"/>
      <c r="BUG109" s="98"/>
      <c r="BUH109" s="152"/>
      <c r="BUI109" s="152"/>
      <c r="BUJ109" s="112"/>
      <c r="BUK109" s="32"/>
      <c r="BUL109" s="101"/>
      <c r="BUM109" s="99"/>
      <c r="BUN109" s="100"/>
      <c r="BUO109" s="98"/>
      <c r="BUP109" s="152"/>
      <c r="BUQ109" s="152"/>
      <c r="BUR109" s="112"/>
      <c r="BUS109" s="32"/>
      <c r="BUT109" s="101"/>
      <c r="BUU109" s="99"/>
      <c r="BUV109" s="100"/>
      <c r="BUW109" s="98"/>
      <c r="BUX109" s="152"/>
      <c r="BUY109" s="152"/>
      <c r="BUZ109" s="112"/>
      <c r="BVA109" s="32"/>
      <c r="BVB109" s="101"/>
      <c r="BVC109" s="99"/>
      <c r="BVD109" s="100"/>
      <c r="BVE109" s="98"/>
      <c r="BVF109" s="152"/>
      <c r="BVG109" s="152"/>
      <c r="BVH109" s="112"/>
      <c r="BVI109" s="32"/>
      <c r="BVJ109" s="101"/>
      <c r="BVK109" s="99"/>
      <c r="BVL109" s="100"/>
      <c r="BVM109" s="98"/>
      <c r="BVN109" s="152"/>
      <c r="BVO109" s="152"/>
      <c r="BVP109" s="112"/>
      <c r="BVQ109" s="32"/>
      <c r="BVR109" s="101"/>
      <c r="BVS109" s="99"/>
      <c r="BVT109" s="100"/>
      <c r="BVU109" s="98"/>
      <c r="BVV109" s="152"/>
      <c r="BVW109" s="152"/>
      <c r="BVX109" s="112"/>
      <c r="BVY109" s="32"/>
      <c r="BVZ109" s="101"/>
      <c r="BWA109" s="99"/>
      <c r="BWB109" s="100"/>
      <c r="BWC109" s="98"/>
      <c r="BWD109" s="152"/>
      <c r="BWE109" s="152"/>
      <c r="BWF109" s="112"/>
      <c r="BWG109" s="32"/>
      <c r="BWH109" s="101"/>
      <c r="BWI109" s="99"/>
      <c r="BWJ109" s="100"/>
      <c r="BWK109" s="98"/>
      <c r="BWL109" s="152"/>
      <c r="BWM109" s="152"/>
      <c r="BWN109" s="112"/>
      <c r="BWO109" s="32"/>
      <c r="BWP109" s="101"/>
      <c r="BWQ109" s="99"/>
      <c r="BWR109" s="100"/>
      <c r="BWS109" s="98"/>
      <c r="BWT109" s="152"/>
      <c r="BWU109" s="152"/>
      <c r="BWV109" s="112"/>
      <c r="BWW109" s="32"/>
      <c r="BWX109" s="101"/>
      <c r="BWY109" s="99"/>
      <c r="BWZ109" s="100"/>
      <c r="BXA109" s="98"/>
      <c r="BXB109" s="152"/>
      <c r="BXC109" s="152"/>
      <c r="BXD109" s="112"/>
      <c r="BXE109" s="32"/>
      <c r="BXF109" s="101"/>
      <c r="BXG109" s="99"/>
      <c r="BXH109" s="100"/>
      <c r="BXI109" s="98"/>
      <c r="BXJ109" s="152"/>
      <c r="BXK109" s="152"/>
      <c r="BXL109" s="112"/>
      <c r="BXM109" s="32"/>
      <c r="BXN109" s="101"/>
      <c r="BXO109" s="99"/>
      <c r="BXP109" s="100"/>
      <c r="BXQ109" s="98"/>
      <c r="BXR109" s="152"/>
      <c r="BXS109" s="152"/>
      <c r="BXT109" s="112"/>
      <c r="BXU109" s="32"/>
      <c r="BXV109" s="101"/>
      <c r="BXW109" s="99"/>
      <c r="BXX109" s="100"/>
      <c r="BXY109" s="98"/>
      <c r="BXZ109" s="152"/>
      <c r="BYA109" s="152"/>
      <c r="BYB109" s="112"/>
      <c r="BYC109" s="32"/>
      <c r="BYD109" s="101"/>
      <c r="BYE109" s="99"/>
      <c r="BYF109" s="100"/>
      <c r="BYG109" s="98"/>
      <c r="BYH109" s="152"/>
      <c r="BYI109" s="152"/>
      <c r="BYJ109" s="112"/>
      <c r="BYK109" s="32"/>
      <c r="BYL109" s="101"/>
      <c r="BYM109" s="99"/>
      <c r="BYN109" s="100"/>
      <c r="BYO109" s="98"/>
      <c r="BYP109" s="152"/>
      <c r="BYQ109" s="152"/>
      <c r="BYR109" s="112"/>
      <c r="BYS109" s="32"/>
      <c r="BYT109" s="101"/>
      <c r="BYU109" s="99"/>
      <c r="BYV109" s="100"/>
      <c r="BYW109" s="98"/>
      <c r="BYX109" s="152"/>
      <c r="BYY109" s="152"/>
      <c r="BYZ109" s="112"/>
      <c r="BZA109" s="32"/>
      <c r="BZB109" s="101"/>
      <c r="BZC109" s="99"/>
      <c r="BZD109" s="100"/>
      <c r="BZE109" s="98"/>
      <c r="BZF109" s="152"/>
      <c r="BZG109" s="152"/>
      <c r="BZH109" s="112"/>
      <c r="BZI109" s="32"/>
      <c r="BZJ109" s="101"/>
      <c r="BZK109" s="99"/>
      <c r="BZL109" s="100"/>
      <c r="BZM109" s="98"/>
      <c r="BZN109" s="152"/>
      <c r="BZO109" s="152"/>
      <c r="BZP109" s="112"/>
      <c r="BZQ109" s="32"/>
      <c r="BZR109" s="101"/>
      <c r="BZS109" s="99"/>
      <c r="BZT109" s="100"/>
      <c r="BZU109" s="98"/>
      <c r="BZV109" s="152"/>
      <c r="BZW109" s="152"/>
      <c r="BZX109" s="112"/>
      <c r="BZY109" s="32"/>
      <c r="BZZ109" s="101"/>
      <c r="CAA109" s="99"/>
      <c r="CAB109" s="100"/>
      <c r="CAC109" s="98"/>
      <c r="CAD109" s="152"/>
      <c r="CAE109" s="152"/>
      <c r="CAF109" s="112"/>
      <c r="CAG109" s="32"/>
      <c r="CAH109" s="101"/>
      <c r="CAI109" s="99"/>
      <c r="CAJ109" s="100"/>
      <c r="CAK109" s="98"/>
      <c r="CAL109" s="152"/>
      <c r="CAM109" s="152"/>
      <c r="CAN109" s="112"/>
      <c r="CAO109" s="32"/>
      <c r="CAP109" s="101"/>
      <c r="CAQ109" s="99"/>
      <c r="CAR109" s="100"/>
      <c r="CAS109" s="98"/>
      <c r="CAT109" s="152"/>
      <c r="CAU109" s="152"/>
      <c r="CAV109" s="112"/>
      <c r="CAW109" s="32"/>
      <c r="CAX109" s="101"/>
      <c r="CAY109" s="99"/>
      <c r="CAZ109" s="100"/>
      <c r="CBA109" s="98"/>
      <c r="CBB109" s="152"/>
      <c r="CBC109" s="152"/>
      <c r="CBD109" s="112"/>
      <c r="CBE109" s="32"/>
      <c r="CBF109" s="101"/>
      <c r="CBG109" s="99"/>
      <c r="CBH109" s="100"/>
      <c r="CBI109" s="98"/>
      <c r="CBJ109" s="152"/>
      <c r="CBK109" s="152"/>
      <c r="CBL109" s="112"/>
      <c r="CBM109" s="32"/>
      <c r="CBN109" s="101"/>
      <c r="CBO109" s="99"/>
      <c r="CBP109" s="100"/>
      <c r="CBQ109" s="98"/>
      <c r="CBR109" s="152"/>
      <c r="CBS109" s="152"/>
      <c r="CBT109" s="112"/>
      <c r="CBU109" s="32"/>
      <c r="CBV109" s="101"/>
      <c r="CBW109" s="99"/>
      <c r="CBX109" s="100"/>
      <c r="CBY109" s="98"/>
      <c r="CBZ109" s="152"/>
      <c r="CCA109" s="152"/>
      <c r="CCB109" s="112"/>
      <c r="CCC109" s="32"/>
      <c r="CCD109" s="101"/>
      <c r="CCE109" s="99"/>
      <c r="CCF109" s="100"/>
      <c r="CCG109" s="98"/>
      <c r="CCH109" s="152"/>
      <c r="CCI109" s="152"/>
      <c r="CCJ109" s="112"/>
      <c r="CCK109" s="32"/>
      <c r="CCL109" s="101"/>
      <c r="CCM109" s="99"/>
      <c r="CCN109" s="100"/>
      <c r="CCO109" s="98"/>
      <c r="CCP109" s="152"/>
      <c r="CCQ109" s="152"/>
      <c r="CCR109" s="112"/>
      <c r="CCS109" s="32"/>
      <c r="CCT109" s="101"/>
      <c r="CCU109" s="99"/>
      <c r="CCV109" s="100"/>
      <c r="CCW109" s="98"/>
      <c r="CCX109" s="152"/>
      <c r="CCY109" s="152"/>
      <c r="CCZ109" s="112"/>
      <c r="CDA109" s="32"/>
      <c r="CDB109" s="101"/>
      <c r="CDC109" s="99"/>
      <c r="CDD109" s="100"/>
      <c r="CDE109" s="98"/>
      <c r="CDF109" s="152"/>
      <c r="CDG109" s="152"/>
      <c r="CDH109" s="112"/>
      <c r="CDI109" s="32"/>
      <c r="CDJ109" s="101"/>
      <c r="CDK109" s="99"/>
      <c r="CDL109" s="100"/>
      <c r="CDM109" s="98"/>
      <c r="CDN109" s="152"/>
      <c r="CDO109" s="152"/>
      <c r="CDP109" s="112"/>
      <c r="CDQ109" s="32"/>
      <c r="CDR109" s="101"/>
      <c r="CDS109" s="99"/>
      <c r="CDT109" s="100"/>
      <c r="CDU109" s="98"/>
      <c r="CDV109" s="152"/>
      <c r="CDW109" s="152"/>
      <c r="CDX109" s="112"/>
      <c r="CDY109" s="32"/>
      <c r="CDZ109" s="101"/>
      <c r="CEA109" s="99"/>
      <c r="CEB109" s="100"/>
      <c r="CEC109" s="98"/>
      <c r="CED109" s="152"/>
      <c r="CEE109" s="152"/>
      <c r="CEF109" s="112"/>
      <c r="CEG109" s="32"/>
      <c r="CEH109" s="101"/>
      <c r="CEI109" s="99"/>
      <c r="CEJ109" s="100"/>
      <c r="CEK109" s="98"/>
      <c r="CEL109" s="152"/>
      <c r="CEM109" s="152"/>
      <c r="CEN109" s="112"/>
      <c r="CEO109" s="32"/>
      <c r="CEP109" s="101"/>
      <c r="CEQ109" s="99"/>
      <c r="CER109" s="100"/>
      <c r="CES109" s="98"/>
      <c r="CET109" s="152"/>
      <c r="CEU109" s="152"/>
      <c r="CEV109" s="112"/>
      <c r="CEW109" s="32"/>
      <c r="CEX109" s="101"/>
      <c r="CEY109" s="99"/>
      <c r="CEZ109" s="100"/>
      <c r="CFA109" s="98"/>
      <c r="CFB109" s="152"/>
      <c r="CFC109" s="152"/>
      <c r="CFD109" s="112"/>
      <c r="CFE109" s="32"/>
      <c r="CFF109" s="101"/>
      <c r="CFG109" s="99"/>
      <c r="CFH109" s="100"/>
      <c r="CFI109" s="98"/>
      <c r="CFJ109" s="152"/>
      <c r="CFK109" s="152"/>
      <c r="CFL109" s="112"/>
      <c r="CFM109" s="32"/>
      <c r="CFN109" s="101"/>
      <c r="CFO109" s="99"/>
      <c r="CFP109" s="100"/>
      <c r="CFQ109" s="98"/>
      <c r="CFR109" s="152"/>
      <c r="CFS109" s="152"/>
      <c r="CFT109" s="112"/>
      <c r="CFU109" s="32"/>
      <c r="CFV109" s="101"/>
      <c r="CFW109" s="99"/>
      <c r="CFX109" s="100"/>
      <c r="CFY109" s="98"/>
      <c r="CFZ109" s="152"/>
      <c r="CGA109" s="152"/>
      <c r="CGB109" s="112"/>
      <c r="CGC109" s="32"/>
      <c r="CGD109" s="101"/>
      <c r="CGE109" s="99"/>
      <c r="CGF109" s="100"/>
      <c r="CGG109" s="98"/>
      <c r="CGH109" s="152"/>
      <c r="CGI109" s="152"/>
      <c r="CGJ109" s="112"/>
      <c r="CGK109" s="32"/>
      <c r="CGL109" s="101"/>
      <c r="CGM109" s="99"/>
      <c r="CGN109" s="100"/>
      <c r="CGO109" s="98"/>
      <c r="CGP109" s="152"/>
      <c r="CGQ109" s="152"/>
      <c r="CGR109" s="112"/>
      <c r="CGS109" s="32"/>
      <c r="CGT109" s="101"/>
      <c r="CGU109" s="99"/>
      <c r="CGV109" s="100"/>
      <c r="CGW109" s="98"/>
      <c r="CGX109" s="152"/>
      <c r="CGY109" s="152"/>
      <c r="CGZ109" s="112"/>
      <c r="CHA109" s="32"/>
      <c r="CHB109" s="101"/>
      <c r="CHC109" s="99"/>
      <c r="CHD109" s="100"/>
      <c r="CHE109" s="98"/>
      <c r="CHF109" s="152"/>
      <c r="CHG109" s="152"/>
      <c r="CHH109" s="112"/>
      <c r="CHI109" s="32"/>
      <c r="CHJ109" s="101"/>
      <c r="CHK109" s="99"/>
      <c r="CHL109" s="100"/>
      <c r="CHM109" s="98"/>
      <c r="CHN109" s="152"/>
      <c r="CHO109" s="152"/>
      <c r="CHP109" s="112"/>
      <c r="CHQ109" s="32"/>
      <c r="CHR109" s="101"/>
      <c r="CHS109" s="99"/>
      <c r="CHT109" s="100"/>
      <c r="CHU109" s="98"/>
      <c r="CHV109" s="152"/>
      <c r="CHW109" s="152"/>
      <c r="CHX109" s="112"/>
      <c r="CHY109" s="32"/>
      <c r="CHZ109" s="101"/>
      <c r="CIA109" s="99"/>
      <c r="CIB109" s="100"/>
      <c r="CIC109" s="98"/>
      <c r="CID109" s="152"/>
      <c r="CIE109" s="152"/>
      <c r="CIF109" s="112"/>
      <c r="CIG109" s="32"/>
      <c r="CIH109" s="101"/>
      <c r="CII109" s="99"/>
      <c r="CIJ109" s="100"/>
      <c r="CIK109" s="98"/>
      <c r="CIL109" s="152"/>
      <c r="CIM109" s="152"/>
      <c r="CIN109" s="112"/>
      <c r="CIO109" s="32"/>
      <c r="CIP109" s="101"/>
      <c r="CIQ109" s="99"/>
      <c r="CIR109" s="100"/>
      <c r="CIS109" s="98"/>
      <c r="CIT109" s="152"/>
      <c r="CIU109" s="152"/>
      <c r="CIV109" s="112"/>
      <c r="CIW109" s="32"/>
      <c r="CIX109" s="101"/>
      <c r="CIY109" s="99"/>
      <c r="CIZ109" s="100"/>
      <c r="CJA109" s="98"/>
      <c r="CJB109" s="152"/>
      <c r="CJC109" s="152"/>
      <c r="CJD109" s="112"/>
      <c r="CJE109" s="32"/>
      <c r="CJF109" s="101"/>
      <c r="CJG109" s="99"/>
      <c r="CJH109" s="100"/>
      <c r="CJI109" s="98"/>
      <c r="CJJ109" s="152"/>
      <c r="CJK109" s="152"/>
      <c r="CJL109" s="112"/>
      <c r="CJM109" s="32"/>
      <c r="CJN109" s="101"/>
      <c r="CJO109" s="99"/>
      <c r="CJP109" s="100"/>
      <c r="CJQ109" s="98"/>
      <c r="CJR109" s="152"/>
      <c r="CJS109" s="152"/>
      <c r="CJT109" s="112"/>
      <c r="CJU109" s="32"/>
      <c r="CJV109" s="101"/>
      <c r="CJW109" s="99"/>
      <c r="CJX109" s="100"/>
      <c r="CJY109" s="98"/>
      <c r="CJZ109" s="152"/>
      <c r="CKA109" s="152"/>
      <c r="CKB109" s="112"/>
      <c r="CKC109" s="32"/>
      <c r="CKD109" s="101"/>
      <c r="CKE109" s="99"/>
      <c r="CKF109" s="100"/>
      <c r="CKG109" s="98"/>
      <c r="CKH109" s="152"/>
      <c r="CKI109" s="152"/>
      <c r="CKJ109" s="112"/>
      <c r="CKK109" s="32"/>
      <c r="CKL109" s="101"/>
      <c r="CKM109" s="99"/>
      <c r="CKN109" s="100"/>
      <c r="CKO109" s="98"/>
      <c r="CKP109" s="152"/>
      <c r="CKQ109" s="152"/>
      <c r="CKR109" s="112"/>
      <c r="CKS109" s="32"/>
      <c r="CKT109" s="101"/>
      <c r="CKU109" s="99"/>
      <c r="CKV109" s="100"/>
      <c r="CKW109" s="98"/>
      <c r="CKX109" s="152"/>
      <c r="CKY109" s="152"/>
      <c r="CKZ109" s="112"/>
      <c r="CLA109" s="32"/>
      <c r="CLB109" s="101"/>
      <c r="CLC109" s="99"/>
      <c r="CLD109" s="100"/>
      <c r="CLE109" s="98"/>
      <c r="CLF109" s="152"/>
      <c r="CLG109" s="152"/>
      <c r="CLH109" s="112"/>
      <c r="CLI109" s="32"/>
      <c r="CLJ109" s="101"/>
      <c r="CLK109" s="99"/>
      <c r="CLL109" s="100"/>
      <c r="CLM109" s="98"/>
      <c r="CLN109" s="152"/>
      <c r="CLO109" s="152"/>
      <c r="CLP109" s="112"/>
      <c r="CLQ109" s="32"/>
      <c r="CLR109" s="101"/>
      <c r="CLS109" s="99"/>
      <c r="CLT109" s="100"/>
      <c r="CLU109" s="98"/>
      <c r="CLV109" s="152"/>
      <c r="CLW109" s="152"/>
      <c r="CLX109" s="112"/>
      <c r="CLY109" s="32"/>
      <c r="CLZ109" s="101"/>
      <c r="CMA109" s="99"/>
      <c r="CMB109" s="100"/>
      <c r="CMC109" s="98"/>
      <c r="CMD109" s="152"/>
      <c r="CME109" s="152"/>
      <c r="CMF109" s="112"/>
      <c r="CMG109" s="32"/>
      <c r="CMH109" s="101"/>
      <c r="CMI109" s="99"/>
      <c r="CMJ109" s="100"/>
      <c r="CMK109" s="98"/>
      <c r="CML109" s="152"/>
      <c r="CMM109" s="152"/>
      <c r="CMN109" s="112"/>
      <c r="CMO109" s="32"/>
      <c r="CMP109" s="101"/>
      <c r="CMQ109" s="99"/>
      <c r="CMR109" s="100"/>
      <c r="CMS109" s="98"/>
      <c r="CMT109" s="152"/>
      <c r="CMU109" s="152"/>
      <c r="CMV109" s="112"/>
      <c r="CMW109" s="32"/>
      <c r="CMX109" s="101"/>
      <c r="CMY109" s="99"/>
      <c r="CMZ109" s="100"/>
      <c r="CNA109" s="98"/>
      <c r="CNB109" s="152"/>
      <c r="CNC109" s="152"/>
      <c r="CND109" s="112"/>
      <c r="CNE109" s="32"/>
      <c r="CNF109" s="101"/>
      <c r="CNG109" s="99"/>
      <c r="CNH109" s="100"/>
      <c r="CNI109" s="98"/>
      <c r="CNJ109" s="152"/>
      <c r="CNK109" s="152"/>
      <c r="CNL109" s="112"/>
      <c r="CNM109" s="32"/>
      <c r="CNN109" s="101"/>
      <c r="CNO109" s="99"/>
      <c r="CNP109" s="100"/>
      <c r="CNQ109" s="98"/>
      <c r="CNR109" s="152"/>
      <c r="CNS109" s="152"/>
      <c r="CNT109" s="112"/>
      <c r="CNU109" s="32"/>
      <c r="CNV109" s="101"/>
      <c r="CNW109" s="99"/>
      <c r="CNX109" s="100"/>
      <c r="CNY109" s="98"/>
      <c r="CNZ109" s="152"/>
      <c r="COA109" s="152"/>
      <c r="COB109" s="112"/>
      <c r="COC109" s="32"/>
      <c r="COD109" s="101"/>
      <c r="COE109" s="99"/>
      <c r="COF109" s="100"/>
      <c r="COG109" s="98"/>
      <c r="COH109" s="152"/>
      <c r="COI109" s="152"/>
      <c r="COJ109" s="112"/>
      <c r="COK109" s="32"/>
      <c r="COL109" s="101"/>
      <c r="COM109" s="99"/>
      <c r="CON109" s="100"/>
      <c r="COO109" s="98"/>
      <c r="COP109" s="152"/>
      <c r="COQ109" s="152"/>
      <c r="COR109" s="112"/>
      <c r="COS109" s="32"/>
      <c r="COT109" s="101"/>
      <c r="COU109" s="99"/>
      <c r="COV109" s="100"/>
      <c r="COW109" s="98"/>
      <c r="COX109" s="152"/>
      <c r="COY109" s="152"/>
      <c r="COZ109" s="112"/>
      <c r="CPA109" s="32"/>
      <c r="CPB109" s="101"/>
      <c r="CPC109" s="99"/>
      <c r="CPD109" s="100"/>
      <c r="CPE109" s="98"/>
      <c r="CPF109" s="152"/>
      <c r="CPG109" s="152"/>
      <c r="CPH109" s="112"/>
      <c r="CPI109" s="32"/>
      <c r="CPJ109" s="101"/>
      <c r="CPK109" s="99"/>
      <c r="CPL109" s="100"/>
      <c r="CPM109" s="98"/>
      <c r="CPN109" s="152"/>
      <c r="CPO109" s="152"/>
      <c r="CPP109" s="112"/>
      <c r="CPQ109" s="32"/>
      <c r="CPR109" s="101"/>
      <c r="CPS109" s="99"/>
      <c r="CPT109" s="100"/>
      <c r="CPU109" s="98"/>
      <c r="CPV109" s="152"/>
      <c r="CPW109" s="152"/>
      <c r="CPX109" s="112"/>
      <c r="CPY109" s="32"/>
      <c r="CPZ109" s="101"/>
      <c r="CQA109" s="99"/>
      <c r="CQB109" s="100"/>
      <c r="CQC109" s="98"/>
      <c r="CQD109" s="152"/>
      <c r="CQE109" s="152"/>
      <c r="CQF109" s="112"/>
      <c r="CQG109" s="32"/>
      <c r="CQH109" s="101"/>
      <c r="CQI109" s="99"/>
      <c r="CQJ109" s="100"/>
      <c r="CQK109" s="98"/>
      <c r="CQL109" s="152"/>
      <c r="CQM109" s="152"/>
      <c r="CQN109" s="112"/>
      <c r="CQO109" s="32"/>
      <c r="CQP109" s="101"/>
      <c r="CQQ109" s="99"/>
      <c r="CQR109" s="100"/>
      <c r="CQS109" s="98"/>
      <c r="CQT109" s="152"/>
      <c r="CQU109" s="152"/>
      <c r="CQV109" s="112"/>
      <c r="CQW109" s="32"/>
      <c r="CQX109" s="101"/>
      <c r="CQY109" s="99"/>
      <c r="CQZ109" s="100"/>
      <c r="CRA109" s="98"/>
      <c r="CRB109" s="152"/>
      <c r="CRC109" s="152"/>
      <c r="CRD109" s="112"/>
      <c r="CRE109" s="32"/>
      <c r="CRF109" s="101"/>
      <c r="CRG109" s="99"/>
      <c r="CRH109" s="100"/>
      <c r="CRI109" s="98"/>
      <c r="CRJ109" s="152"/>
      <c r="CRK109" s="152"/>
      <c r="CRL109" s="112"/>
      <c r="CRM109" s="32"/>
      <c r="CRN109" s="101"/>
      <c r="CRO109" s="99"/>
      <c r="CRP109" s="100"/>
      <c r="CRQ109" s="98"/>
      <c r="CRR109" s="152"/>
      <c r="CRS109" s="152"/>
      <c r="CRT109" s="112"/>
      <c r="CRU109" s="32"/>
      <c r="CRV109" s="101"/>
      <c r="CRW109" s="99"/>
      <c r="CRX109" s="100"/>
      <c r="CRY109" s="98"/>
      <c r="CRZ109" s="152"/>
      <c r="CSA109" s="152"/>
      <c r="CSB109" s="112"/>
      <c r="CSC109" s="32"/>
      <c r="CSD109" s="101"/>
      <c r="CSE109" s="99"/>
      <c r="CSF109" s="100"/>
      <c r="CSG109" s="98"/>
      <c r="CSH109" s="152"/>
      <c r="CSI109" s="152"/>
      <c r="CSJ109" s="112"/>
      <c r="CSK109" s="32"/>
      <c r="CSL109" s="101"/>
      <c r="CSM109" s="99"/>
      <c r="CSN109" s="100"/>
      <c r="CSO109" s="98"/>
      <c r="CSP109" s="152"/>
      <c r="CSQ109" s="152"/>
      <c r="CSR109" s="112"/>
      <c r="CSS109" s="32"/>
      <c r="CST109" s="101"/>
      <c r="CSU109" s="99"/>
      <c r="CSV109" s="100"/>
      <c r="CSW109" s="98"/>
      <c r="CSX109" s="152"/>
      <c r="CSY109" s="152"/>
      <c r="CSZ109" s="112"/>
      <c r="CTA109" s="32"/>
      <c r="CTB109" s="101"/>
      <c r="CTC109" s="99"/>
      <c r="CTD109" s="100"/>
      <c r="CTE109" s="98"/>
      <c r="CTF109" s="152"/>
      <c r="CTG109" s="152"/>
      <c r="CTH109" s="112"/>
      <c r="CTI109" s="32"/>
      <c r="CTJ109" s="101"/>
      <c r="CTK109" s="99"/>
      <c r="CTL109" s="100"/>
      <c r="CTM109" s="98"/>
      <c r="CTN109" s="152"/>
      <c r="CTO109" s="152"/>
      <c r="CTP109" s="112"/>
      <c r="CTQ109" s="32"/>
      <c r="CTR109" s="101"/>
      <c r="CTS109" s="99"/>
      <c r="CTT109" s="100"/>
      <c r="CTU109" s="98"/>
      <c r="CTV109" s="152"/>
      <c r="CTW109" s="152"/>
      <c r="CTX109" s="112"/>
      <c r="CTY109" s="32"/>
      <c r="CTZ109" s="101"/>
      <c r="CUA109" s="99"/>
      <c r="CUB109" s="100"/>
      <c r="CUC109" s="98"/>
      <c r="CUD109" s="152"/>
      <c r="CUE109" s="152"/>
      <c r="CUF109" s="112"/>
      <c r="CUG109" s="32"/>
      <c r="CUH109" s="101"/>
      <c r="CUI109" s="99"/>
      <c r="CUJ109" s="100"/>
      <c r="CUK109" s="98"/>
      <c r="CUL109" s="152"/>
      <c r="CUM109" s="152"/>
      <c r="CUN109" s="112"/>
      <c r="CUO109" s="32"/>
      <c r="CUP109" s="101"/>
      <c r="CUQ109" s="99"/>
      <c r="CUR109" s="100"/>
      <c r="CUS109" s="98"/>
      <c r="CUT109" s="152"/>
      <c r="CUU109" s="152"/>
      <c r="CUV109" s="112"/>
      <c r="CUW109" s="32"/>
      <c r="CUX109" s="101"/>
      <c r="CUY109" s="99"/>
      <c r="CUZ109" s="100"/>
      <c r="CVA109" s="98"/>
      <c r="CVB109" s="152"/>
      <c r="CVC109" s="152"/>
      <c r="CVD109" s="112"/>
      <c r="CVE109" s="32"/>
      <c r="CVF109" s="101"/>
      <c r="CVG109" s="99"/>
      <c r="CVH109" s="100"/>
      <c r="CVI109" s="98"/>
      <c r="CVJ109" s="152"/>
      <c r="CVK109" s="152"/>
      <c r="CVL109" s="112"/>
      <c r="CVM109" s="32"/>
      <c r="CVN109" s="101"/>
      <c r="CVO109" s="99"/>
      <c r="CVP109" s="100"/>
      <c r="CVQ109" s="98"/>
      <c r="CVR109" s="152"/>
      <c r="CVS109" s="152"/>
      <c r="CVT109" s="112"/>
      <c r="CVU109" s="32"/>
      <c r="CVV109" s="101"/>
      <c r="CVW109" s="99"/>
      <c r="CVX109" s="100"/>
      <c r="CVY109" s="98"/>
      <c r="CVZ109" s="152"/>
      <c r="CWA109" s="152"/>
      <c r="CWB109" s="112"/>
      <c r="CWC109" s="32"/>
      <c r="CWD109" s="101"/>
      <c r="CWE109" s="99"/>
      <c r="CWF109" s="100"/>
      <c r="CWG109" s="98"/>
      <c r="CWH109" s="152"/>
      <c r="CWI109" s="152"/>
      <c r="CWJ109" s="112"/>
      <c r="CWK109" s="32"/>
      <c r="CWL109" s="101"/>
      <c r="CWM109" s="99"/>
      <c r="CWN109" s="100"/>
      <c r="CWO109" s="98"/>
      <c r="CWP109" s="152"/>
      <c r="CWQ109" s="152"/>
      <c r="CWR109" s="112"/>
      <c r="CWS109" s="32"/>
      <c r="CWT109" s="101"/>
      <c r="CWU109" s="99"/>
      <c r="CWV109" s="100"/>
      <c r="CWW109" s="98"/>
      <c r="CWX109" s="152"/>
      <c r="CWY109" s="152"/>
      <c r="CWZ109" s="112"/>
      <c r="CXA109" s="32"/>
      <c r="CXB109" s="101"/>
      <c r="CXC109" s="99"/>
      <c r="CXD109" s="100"/>
      <c r="CXE109" s="98"/>
      <c r="CXF109" s="152"/>
      <c r="CXG109" s="152"/>
      <c r="CXH109" s="112"/>
      <c r="CXI109" s="32"/>
      <c r="CXJ109" s="101"/>
      <c r="CXK109" s="99"/>
      <c r="CXL109" s="100"/>
      <c r="CXM109" s="98"/>
      <c r="CXN109" s="152"/>
      <c r="CXO109" s="152"/>
      <c r="CXP109" s="112"/>
      <c r="CXQ109" s="32"/>
      <c r="CXR109" s="101"/>
      <c r="CXS109" s="99"/>
      <c r="CXT109" s="100"/>
      <c r="CXU109" s="98"/>
      <c r="CXV109" s="152"/>
      <c r="CXW109" s="152"/>
      <c r="CXX109" s="112"/>
      <c r="CXY109" s="32"/>
      <c r="CXZ109" s="101"/>
      <c r="CYA109" s="99"/>
      <c r="CYB109" s="100"/>
      <c r="CYC109" s="98"/>
      <c r="CYD109" s="152"/>
      <c r="CYE109" s="152"/>
      <c r="CYF109" s="112"/>
      <c r="CYG109" s="32"/>
      <c r="CYH109" s="101"/>
      <c r="CYI109" s="99"/>
      <c r="CYJ109" s="100"/>
      <c r="CYK109" s="98"/>
      <c r="CYL109" s="152"/>
      <c r="CYM109" s="152"/>
      <c r="CYN109" s="112"/>
      <c r="CYO109" s="32"/>
      <c r="CYP109" s="101"/>
      <c r="CYQ109" s="99"/>
      <c r="CYR109" s="100"/>
      <c r="CYS109" s="98"/>
      <c r="CYT109" s="152"/>
      <c r="CYU109" s="152"/>
      <c r="CYV109" s="112"/>
      <c r="CYW109" s="32"/>
      <c r="CYX109" s="101"/>
      <c r="CYY109" s="99"/>
      <c r="CYZ109" s="100"/>
      <c r="CZA109" s="98"/>
      <c r="CZB109" s="152"/>
      <c r="CZC109" s="152"/>
      <c r="CZD109" s="112"/>
      <c r="CZE109" s="32"/>
      <c r="CZF109" s="101"/>
      <c r="CZG109" s="99"/>
      <c r="CZH109" s="100"/>
      <c r="CZI109" s="98"/>
      <c r="CZJ109" s="152"/>
      <c r="CZK109" s="152"/>
      <c r="CZL109" s="112"/>
      <c r="CZM109" s="32"/>
      <c r="CZN109" s="101"/>
      <c r="CZO109" s="99"/>
      <c r="CZP109" s="100"/>
      <c r="CZQ109" s="98"/>
      <c r="CZR109" s="152"/>
      <c r="CZS109" s="152"/>
      <c r="CZT109" s="112"/>
      <c r="CZU109" s="32"/>
      <c r="CZV109" s="101"/>
      <c r="CZW109" s="99"/>
      <c r="CZX109" s="100"/>
      <c r="CZY109" s="98"/>
      <c r="CZZ109" s="152"/>
      <c r="DAA109" s="152"/>
      <c r="DAB109" s="112"/>
      <c r="DAC109" s="32"/>
      <c r="DAD109" s="101"/>
      <c r="DAE109" s="99"/>
      <c r="DAF109" s="100"/>
      <c r="DAG109" s="98"/>
      <c r="DAH109" s="152"/>
      <c r="DAI109" s="152"/>
      <c r="DAJ109" s="112"/>
      <c r="DAK109" s="32"/>
      <c r="DAL109" s="101"/>
      <c r="DAM109" s="99"/>
      <c r="DAN109" s="100"/>
      <c r="DAO109" s="98"/>
      <c r="DAP109" s="152"/>
      <c r="DAQ109" s="152"/>
      <c r="DAR109" s="112"/>
      <c r="DAS109" s="32"/>
      <c r="DAT109" s="101"/>
      <c r="DAU109" s="99"/>
      <c r="DAV109" s="100"/>
      <c r="DAW109" s="98"/>
      <c r="DAX109" s="152"/>
      <c r="DAY109" s="152"/>
      <c r="DAZ109" s="112"/>
      <c r="DBA109" s="32"/>
      <c r="DBB109" s="101"/>
      <c r="DBC109" s="99"/>
      <c r="DBD109" s="100"/>
      <c r="DBE109" s="98"/>
      <c r="DBF109" s="152"/>
      <c r="DBG109" s="152"/>
      <c r="DBH109" s="112"/>
      <c r="DBI109" s="32"/>
      <c r="DBJ109" s="101"/>
      <c r="DBK109" s="99"/>
      <c r="DBL109" s="100"/>
      <c r="DBM109" s="98"/>
      <c r="DBN109" s="152"/>
      <c r="DBO109" s="152"/>
      <c r="DBP109" s="112"/>
      <c r="DBQ109" s="32"/>
      <c r="DBR109" s="101"/>
      <c r="DBS109" s="99"/>
      <c r="DBT109" s="100"/>
      <c r="DBU109" s="98"/>
      <c r="DBV109" s="152"/>
      <c r="DBW109" s="152"/>
      <c r="DBX109" s="112"/>
      <c r="DBY109" s="32"/>
      <c r="DBZ109" s="101"/>
      <c r="DCA109" s="99"/>
      <c r="DCB109" s="100"/>
      <c r="DCC109" s="98"/>
      <c r="DCD109" s="152"/>
      <c r="DCE109" s="152"/>
      <c r="DCF109" s="112"/>
      <c r="DCG109" s="32"/>
      <c r="DCH109" s="101"/>
      <c r="DCI109" s="99"/>
      <c r="DCJ109" s="100"/>
      <c r="DCK109" s="98"/>
      <c r="DCL109" s="152"/>
      <c r="DCM109" s="152"/>
      <c r="DCN109" s="112"/>
      <c r="DCO109" s="32"/>
      <c r="DCP109" s="101"/>
      <c r="DCQ109" s="99"/>
      <c r="DCR109" s="100"/>
      <c r="DCS109" s="98"/>
      <c r="DCT109" s="152"/>
      <c r="DCU109" s="152"/>
      <c r="DCV109" s="112"/>
      <c r="DCW109" s="32"/>
      <c r="DCX109" s="101"/>
      <c r="DCY109" s="99"/>
      <c r="DCZ109" s="100"/>
      <c r="DDA109" s="98"/>
      <c r="DDB109" s="152"/>
      <c r="DDC109" s="152"/>
      <c r="DDD109" s="112"/>
      <c r="DDE109" s="32"/>
      <c r="DDF109" s="101"/>
      <c r="DDG109" s="99"/>
      <c r="DDH109" s="100"/>
      <c r="DDI109" s="98"/>
      <c r="DDJ109" s="152"/>
      <c r="DDK109" s="152"/>
      <c r="DDL109" s="112"/>
      <c r="DDM109" s="32"/>
      <c r="DDN109" s="101"/>
      <c r="DDO109" s="99"/>
      <c r="DDP109" s="100"/>
      <c r="DDQ109" s="98"/>
      <c r="DDR109" s="152"/>
      <c r="DDS109" s="152"/>
      <c r="DDT109" s="112"/>
      <c r="DDU109" s="32"/>
      <c r="DDV109" s="101"/>
      <c r="DDW109" s="99"/>
      <c r="DDX109" s="100"/>
      <c r="DDY109" s="98"/>
      <c r="DDZ109" s="152"/>
      <c r="DEA109" s="152"/>
      <c r="DEB109" s="112"/>
      <c r="DEC109" s="32"/>
      <c r="DED109" s="101"/>
      <c r="DEE109" s="99"/>
      <c r="DEF109" s="100"/>
      <c r="DEG109" s="98"/>
      <c r="DEH109" s="152"/>
      <c r="DEI109" s="152"/>
      <c r="DEJ109" s="112"/>
      <c r="DEK109" s="32"/>
      <c r="DEL109" s="101"/>
      <c r="DEM109" s="99"/>
      <c r="DEN109" s="100"/>
      <c r="DEO109" s="98"/>
      <c r="DEP109" s="152"/>
      <c r="DEQ109" s="152"/>
      <c r="DER109" s="112"/>
      <c r="DES109" s="32"/>
      <c r="DET109" s="101"/>
      <c r="DEU109" s="99"/>
      <c r="DEV109" s="100"/>
      <c r="DEW109" s="98"/>
      <c r="DEX109" s="152"/>
      <c r="DEY109" s="152"/>
      <c r="DEZ109" s="112"/>
      <c r="DFA109" s="32"/>
      <c r="DFB109" s="101"/>
      <c r="DFC109" s="99"/>
      <c r="DFD109" s="100"/>
      <c r="DFE109" s="98"/>
      <c r="DFF109" s="152"/>
      <c r="DFG109" s="152"/>
      <c r="DFH109" s="112"/>
      <c r="DFI109" s="32"/>
      <c r="DFJ109" s="101"/>
      <c r="DFK109" s="99"/>
      <c r="DFL109" s="100"/>
      <c r="DFM109" s="98"/>
      <c r="DFN109" s="152"/>
      <c r="DFO109" s="152"/>
      <c r="DFP109" s="112"/>
      <c r="DFQ109" s="32"/>
      <c r="DFR109" s="101"/>
      <c r="DFS109" s="99"/>
      <c r="DFT109" s="100"/>
      <c r="DFU109" s="98"/>
      <c r="DFV109" s="152"/>
      <c r="DFW109" s="152"/>
      <c r="DFX109" s="112"/>
      <c r="DFY109" s="32"/>
      <c r="DFZ109" s="101"/>
      <c r="DGA109" s="99"/>
      <c r="DGB109" s="100"/>
      <c r="DGC109" s="98"/>
      <c r="DGD109" s="152"/>
      <c r="DGE109" s="152"/>
      <c r="DGF109" s="112"/>
      <c r="DGG109" s="32"/>
      <c r="DGH109" s="101"/>
      <c r="DGI109" s="99"/>
      <c r="DGJ109" s="100"/>
      <c r="DGK109" s="98"/>
      <c r="DGL109" s="152"/>
      <c r="DGM109" s="152"/>
      <c r="DGN109" s="112"/>
      <c r="DGO109" s="32"/>
      <c r="DGP109" s="101"/>
      <c r="DGQ109" s="99"/>
      <c r="DGR109" s="100"/>
      <c r="DGS109" s="98"/>
      <c r="DGT109" s="152"/>
      <c r="DGU109" s="152"/>
      <c r="DGV109" s="112"/>
      <c r="DGW109" s="32"/>
      <c r="DGX109" s="101"/>
      <c r="DGY109" s="99"/>
      <c r="DGZ109" s="100"/>
      <c r="DHA109" s="98"/>
      <c r="DHB109" s="152"/>
      <c r="DHC109" s="152"/>
      <c r="DHD109" s="112"/>
      <c r="DHE109" s="32"/>
      <c r="DHF109" s="101"/>
      <c r="DHG109" s="99"/>
      <c r="DHH109" s="100"/>
      <c r="DHI109" s="98"/>
      <c r="DHJ109" s="152"/>
      <c r="DHK109" s="152"/>
      <c r="DHL109" s="112"/>
      <c r="DHM109" s="32"/>
      <c r="DHN109" s="101"/>
      <c r="DHO109" s="99"/>
      <c r="DHP109" s="100"/>
      <c r="DHQ109" s="98"/>
      <c r="DHR109" s="152"/>
      <c r="DHS109" s="152"/>
      <c r="DHT109" s="112"/>
      <c r="DHU109" s="32"/>
      <c r="DHV109" s="101"/>
      <c r="DHW109" s="99"/>
      <c r="DHX109" s="100"/>
      <c r="DHY109" s="98"/>
      <c r="DHZ109" s="152"/>
      <c r="DIA109" s="152"/>
      <c r="DIB109" s="112"/>
      <c r="DIC109" s="32"/>
      <c r="DID109" s="101"/>
      <c r="DIE109" s="99"/>
      <c r="DIF109" s="100"/>
      <c r="DIG109" s="98"/>
      <c r="DIH109" s="152"/>
      <c r="DII109" s="152"/>
      <c r="DIJ109" s="112"/>
      <c r="DIK109" s="32"/>
      <c r="DIL109" s="101"/>
      <c r="DIM109" s="99"/>
      <c r="DIN109" s="100"/>
      <c r="DIO109" s="98"/>
      <c r="DIP109" s="152"/>
      <c r="DIQ109" s="152"/>
      <c r="DIR109" s="112"/>
      <c r="DIS109" s="32"/>
      <c r="DIT109" s="101"/>
      <c r="DIU109" s="99"/>
      <c r="DIV109" s="100"/>
      <c r="DIW109" s="98"/>
      <c r="DIX109" s="152"/>
      <c r="DIY109" s="152"/>
      <c r="DIZ109" s="112"/>
      <c r="DJA109" s="32"/>
      <c r="DJB109" s="101"/>
      <c r="DJC109" s="99"/>
      <c r="DJD109" s="100"/>
      <c r="DJE109" s="98"/>
      <c r="DJF109" s="152"/>
      <c r="DJG109" s="152"/>
      <c r="DJH109" s="112"/>
      <c r="DJI109" s="32"/>
      <c r="DJJ109" s="101"/>
      <c r="DJK109" s="99"/>
      <c r="DJL109" s="100"/>
      <c r="DJM109" s="98"/>
      <c r="DJN109" s="152"/>
      <c r="DJO109" s="152"/>
      <c r="DJP109" s="112"/>
      <c r="DJQ109" s="32"/>
      <c r="DJR109" s="101"/>
      <c r="DJS109" s="99"/>
      <c r="DJT109" s="100"/>
      <c r="DJU109" s="98"/>
      <c r="DJV109" s="152"/>
      <c r="DJW109" s="152"/>
      <c r="DJX109" s="112"/>
      <c r="DJY109" s="32"/>
      <c r="DJZ109" s="101"/>
      <c r="DKA109" s="99"/>
      <c r="DKB109" s="100"/>
      <c r="DKC109" s="98"/>
      <c r="DKD109" s="152"/>
      <c r="DKE109" s="152"/>
      <c r="DKF109" s="112"/>
      <c r="DKG109" s="32"/>
      <c r="DKH109" s="101"/>
      <c r="DKI109" s="99"/>
      <c r="DKJ109" s="100"/>
      <c r="DKK109" s="98"/>
      <c r="DKL109" s="152"/>
      <c r="DKM109" s="152"/>
      <c r="DKN109" s="112"/>
      <c r="DKO109" s="32"/>
      <c r="DKP109" s="101"/>
      <c r="DKQ109" s="99"/>
      <c r="DKR109" s="100"/>
      <c r="DKS109" s="98"/>
      <c r="DKT109" s="152"/>
      <c r="DKU109" s="152"/>
      <c r="DKV109" s="112"/>
      <c r="DKW109" s="32"/>
      <c r="DKX109" s="101"/>
      <c r="DKY109" s="99"/>
      <c r="DKZ109" s="100"/>
      <c r="DLA109" s="98"/>
      <c r="DLB109" s="152"/>
      <c r="DLC109" s="152"/>
      <c r="DLD109" s="112"/>
      <c r="DLE109" s="32"/>
      <c r="DLF109" s="101"/>
      <c r="DLG109" s="99"/>
      <c r="DLH109" s="100"/>
      <c r="DLI109" s="98"/>
      <c r="DLJ109" s="152"/>
      <c r="DLK109" s="152"/>
      <c r="DLL109" s="112"/>
      <c r="DLM109" s="32"/>
      <c r="DLN109" s="101"/>
      <c r="DLO109" s="99"/>
      <c r="DLP109" s="100"/>
      <c r="DLQ109" s="98"/>
      <c r="DLR109" s="152"/>
      <c r="DLS109" s="152"/>
      <c r="DLT109" s="112"/>
      <c r="DLU109" s="32"/>
      <c r="DLV109" s="101"/>
      <c r="DLW109" s="99"/>
      <c r="DLX109" s="100"/>
      <c r="DLY109" s="98"/>
      <c r="DLZ109" s="152"/>
      <c r="DMA109" s="152"/>
      <c r="DMB109" s="112"/>
      <c r="DMC109" s="32"/>
      <c r="DMD109" s="101"/>
      <c r="DME109" s="99"/>
      <c r="DMF109" s="100"/>
      <c r="DMG109" s="98"/>
      <c r="DMH109" s="152"/>
      <c r="DMI109" s="152"/>
      <c r="DMJ109" s="112"/>
      <c r="DMK109" s="32"/>
      <c r="DML109" s="101"/>
      <c r="DMM109" s="99"/>
      <c r="DMN109" s="100"/>
      <c r="DMO109" s="98"/>
      <c r="DMP109" s="152"/>
      <c r="DMQ109" s="152"/>
      <c r="DMR109" s="112"/>
      <c r="DMS109" s="32"/>
      <c r="DMT109" s="101"/>
      <c r="DMU109" s="99"/>
      <c r="DMV109" s="100"/>
      <c r="DMW109" s="98"/>
      <c r="DMX109" s="152"/>
      <c r="DMY109" s="152"/>
      <c r="DMZ109" s="112"/>
      <c r="DNA109" s="32"/>
      <c r="DNB109" s="101"/>
      <c r="DNC109" s="99"/>
      <c r="DND109" s="100"/>
      <c r="DNE109" s="98"/>
      <c r="DNF109" s="152"/>
      <c r="DNG109" s="152"/>
      <c r="DNH109" s="112"/>
      <c r="DNI109" s="32"/>
      <c r="DNJ109" s="101"/>
      <c r="DNK109" s="99"/>
      <c r="DNL109" s="100"/>
      <c r="DNM109" s="98"/>
      <c r="DNN109" s="152"/>
      <c r="DNO109" s="152"/>
      <c r="DNP109" s="112"/>
      <c r="DNQ109" s="32"/>
      <c r="DNR109" s="101"/>
      <c r="DNS109" s="99"/>
      <c r="DNT109" s="100"/>
      <c r="DNU109" s="98"/>
      <c r="DNV109" s="152"/>
      <c r="DNW109" s="152"/>
      <c r="DNX109" s="112"/>
      <c r="DNY109" s="32"/>
      <c r="DNZ109" s="101"/>
      <c r="DOA109" s="99"/>
      <c r="DOB109" s="100"/>
      <c r="DOC109" s="98"/>
      <c r="DOD109" s="152"/>
      <c r="DOE109" s="152"/>
      <c r="DOF109" s="112"/>
      <c r="DOG109" s="32"/>
      <c r="DOH109" s="101"/>
      <c r="DOI109" s="99"/>
      <c r="DOJ109" s="100"/>
      <c r="DOK109" s="98"/>
      <c r="DOL109" s="152"/>
      <c r="DOM109" s="152"/>
      <c r="DON109" s="112"/>
      <c r="DOO109" s="32"/>
      <c r="DOP109" s="101"/>
      <c r="DOQ109" s="99"/>
      <c r="DOR109" s="100"/>
      <c r="DOS109" s="98"/>
      <c r="DOT109" s="152"/>
      <c r="DOU109" s="152"/>
      <c r="DOV109" s="112"/>
      <c r="DOW109" s="32"/>
      <c r="DOX109" s="101"/>
      <c r="DOY109" s="99"/>
      <c r="DOZ109" s="100"/>
      <c r="DPA109" s="98"/>
      <c r="DPB109" s="152"/>
      <c r="DPC109" s="152"/>
      <c r="DPD109" s="112"/>
      <c r="DPE109" s="32"/>
      <c r="DPF109" s="101"/>
      <c r="DPG109" s="99"/>
      <c r="DPH109" s="100"/>
      <c r="DPI109" s="98"/>
      <c r="DPJ109" s="152"/>
      <c r="DPK109" s="152"/>
      <c r="DPL109" s="112"/>
      <c r="DPM109" s="32"/>
      <c r="DPN109" s="101"/>
      <c r="DPO109" s="99"/>
      <c r="DPP109" s="100"/>
      <c r="DPQ109" s="98"/>
      <c r="DPR109" s="152"/>
      <c r="DPS109" s="152"/>
      <c r="DPT109" s="112"/>
      <c r="DPU109" s="32"/>
      <c r="DPV109" s="101"/>
      <c r="DPW109" s="99"/>
      <c r="DPX109" s="100"/>
      <c r="DPY109" s="98"/>
      <c r="DPZ109" s="152"/>
      <c r="DQA109" s="152"/>
      <c r="DQB109" s="112"/>
      <c r="DQC109" s="32"/>
      <c r="DQD109" s="101"/>
      <c r="DQE109" s="99"/>
      <c r="DQF109" s="100"/>
      <c r="DQG109" s="98"/>
      <c r="DQH109" s="152"/>
      <c r="DQI109" s="152"/>
      <c r="DQJ109" s="112"/>
      <c r="DQK109" s="32"/>
      <c r="DQL109" s="101"/>
      <c r="DQM109" s="99"/>
      <c r="DQN109" s="100"/>
      <c r="DQO109" s="98"/>
      <c r="DQP109" s="152"/>
      <c r="DQQ109" s="152"/>
      <c r="DQR109" s="112"/>
      <c r="DQS109" s="32"/>
      <c r="DQT109" s="101"/>
      <c r="DQU109" s="99"/>
      <c r="DQV109" s="100"/>
      <c r="DQW109" s="98"/>
      <c r="DQX109" s="152"/>
      <c r="DQY109" s="152"/>
      <c r="DQZ109" s="112"/>
      <c r="DRA109" s="32"/>
      <c r="DRB109" s="101"/>
      <c r="DRC109" s="99"/>
      <c r="DRD109" s="100"/>
      <c r="DRE109" s="98"/>
      <c r="DRF109" s="152"/>
      <c r="DRG109" s="152"/>
      <c r="DRH109" s="112"/>
      <c r="DRI109" s="32"/>
      <c r="DRJ109" s="101"/>
      <c r="DRK109" s="99"/>
      <c r="DRL109" s="100"/>
      <c r="DRM109" s="98"/>
      <c r="DRN109" s="152"/>
      <c r="DRO109" s="152"/>
      <c r="DRP109" s="112"/>
      <c r="DRQ109" s="32"/>
      <c r="DRR109" s="101"/>
      <c r="DRS109" s="99"/>
      <c r="DRT109" s="100"/>
      <c r="DRU109" s="98"/>
      <c r="DRV109" s="152"/>
      <c r="DRW109" s="152"/>
      <c r="DRX109" s="112"/>
      <c r="DRY109" s="32"/>
      <c r="DRZ109" s="101"/>
      <c r="DSA109" s="99"/>
      <c r="DSB109" s="100"/>
      <c r="DSC109" s="98"/>
      <c r="DSD109" s="152"/>
      <c r="DSE109" s="152"/>
      <c r="DSF109" s="112"/>
      <c r="DSG109" s="32"/>
      <c r="DSH109" s="101"/>
      <c r="DSI109" s="99"/>
      <c r="DSJ109" s="100"/>
      <c r="DSK109" s="98"/>
      <c r="DSL109" s="152"/>
      <c r="DSM109" s="152"/>
      <c r="DSN109" s="112"/>
      <c r="DSO109" s="32"/>
      <c r="DSP109" s="101"/>
      <c r="DSQ109" s="99"/>
      <c r="DSR109" s="100"/>
      <c r="DSS109" s="98"/>
      <c r="DST109" s="152"/>
      <c r="DSU109" s="152"/>
      <c r="DSV109" s="112"/>
      <c r="DSW109" s="32"/>
      <c r="DSX109" s="101"/>
      <c r="DSY109" s="99"/>
      <c r="DSZ109" s="100"/>
      <c r="DTA109" s="98"/>
      <c r="DTB109" s="152"/>
      <c r="DTC109" s="152"/>
      <c r="DTD109" s="112"/>
      <c r="DTE109" s="32"/>
      <c r="DTF109" s="101"/>
      <c r="DTG109" s="99"/>
      <c r="DTH109" s="100"/>
      <c r="DTI109" s="98"/>
      <c r="DTJ109" s="152"/>
      <c r="DTK109" s="152"/>
      <c r="DTL109" s="112"/>
      <c r="DTM109" s="32"/>
      <c r="DTN109" s="101"/>
      <c r="DTO109" s="99"/>
      <c r="DTP109" s="100"/>
      <c r="DTQ109" s="98"/>
      <c r="DTR109" s="152"/>
      <c r="DTS109" s="152"/>
      <c r="DTT109" s="112"/>
      <c r="DTU109" s="32"/>
      <c r="DTV109" s="101"/>
      <c r="DTW109" s="99"/>
      <c r="DTX109" s="100"/>
      <c r="DTY109" s="98"/>
      <c r="DTZ109" s="152"/>
      <c r="DUA109" s="152"/>
      <c r="DUB109" s="112"/>
      <c r="DUC109" s="32"/>
      <c r="DUD109" s="101"/>
      <c r="DUE109" s="99"/>
      <c r="DUF109" s="100"/>
      <c r="DUG109" s="98"/>
      <c r="DUH109" s="152"/>
      <c r="DUI109" s="152"/>
      <c r="DUJ109" s="112"/>
      <c r="DUK109" s="32"/>
      <c r="DUL109" s="101"/>
      <c r="DUM109" s="99"/>
      <c r="DUN109" s="100"/>
      <c r="DUO109" s="98"/>
      <c r="DUP109" s="152"/>
      <c r="DUQ109" s="152"/>
      <c r="DUR109" s="112"/>
      <c r="DUS109" s="32"/>
      <c r="DUT109" s="101"/>
      <c r="DUU109" s="99"/>
      <c r="DUV109" s="100"/>
      <c r="DUW109" s="98"/>
      <c r="DUX109" s="152"/>
      <c r="DUY109" s="152"/>
      <c r="DUZ109" s="112"/>
      <c r="DVA109" s="32"/>
      <c r="DVB109" s="101"/>
      <c r="DVC109" s="99"/>
      <c r="DVD109" s="100"/>
      <c r="DVE109" s="98"/>
      <c r="DVF109" s="152"/>
      <c r="DVG109" s="152"/>
      <c r="DVH109" s="112"/>
      <c r="DVI109" s="32"/>
      <c r="DVJ109" s="101"/>
      <c r="DVK109" s="99"/>
      <c r="DVL109" s="100"/>
      <c r="DVM109" s="98"/>
      <c r="DVN109" s="152"/>
      <c r="DVO109" s="152"/>
      <c r="DVP109" s="112"/>
      <c r="DVQ109" s="32"/>
      <c r="DVR109" s="101"/>
      <c r="DVS109" s="99"/>
      <c r="DVT109" s="100"/>
      <c r="DVU109" s="98"/>
      <c r="DVV109" s="152"/>
      <c r="DVW109" s="152"/>
      <c r="DVX109" s="112"/>
      <c r="DVY109" s="32"/>
      <c r="DVZ109" s="101"/>
      <c r="DWA109" s="99"/>
      <c r="DWB109" s="100"/>
      <c r="DWC109" s="98"/>
      <c r="DWD109" s="152"/>
      <c r="DWE109" s="152"/>
      <c r="DWF109" s="112"/>
      <c r="DWG109" s="32"/>
      <c r="DWH109" s="101"/>
      <c r="DWI109" s="99"/>
      <c r="DWJ109" s="100"/>
      <c r="DWK109" s="98"/>
      <c r="DWL109" s="152"/>
      <c r="DWM109" s="152"/>
      <c r="DWN109" s="112"/>
      <c r="DWO109" s="32"/>
      <c r="DWP109" s="101"/>
      <c r="DWQ109" s="99"/>
      <c r="DWR109" s="100"/>
      <c r="DWS109" s="98"/>
      <c r="DWT109" s="152"/>
      <c r="DWU109" s="152"/>
      <c r="DWV109" s="112"/>
      <c r="DWW109" s="32"/>
      <c r="DWX109" s="101"/>
      <c r="DWY109" s="99"/>
      <c r="DWZ109" s="100"/>
      <c r="DXA109" s="98"/>
      <c r="DXB109" s="152"/>
      <c r="DXC109" s="152"/>
      <c r="DXD109" s="112"/>
      <c r="DXE109" s="32"/>
      <c r="DXF109" s="101"/>
      <c r="DXG109" s="99"/>
      <c r="DXH109" s="100"/>
      <c r="DXI109" s="98"/>
      <c r="DXJ109" s="152"/>
      <c r="DXK109" s="152"/>
      <c r="DXL109" s="112"/>
      <c r="DXM109" s="32"/>
      <c r="DXN109" s="101"/>
      <c r="DXO109" s="99"/>
      <c r="DXP109" s="100"/>
      <c r="DXQ109" s="98"/>
      <c r="DXR109" s="152"/>
      <c r="DXS109" s="152"/>
      <c r="DXT109" s="112"/>
      <c r="DXU109" s="32"/>
      <c r="DXV109" s="101"/>
      <c r="DXW109" s="99"/>
      <c r="DXX109" s="100"/>
      <c r="DXY109" s="98"/>
      <c r="DXZ109" s="152"/>
      <c r="DYA109" s="152"/>
      <c r="DYB109" s="112"/>
      <c r="DYC109" s="32"/>
      <c r="DYD109" s="101"/>
      <c r="DYE109" s="99"/>
      <c r="DYF109" s="100"/>
      <c r="DYG109" s="98"/>
      <c r="DYH109" s="152"/>
      <c r="DYI109" s="152"/>
      <c r="DYJ109" s="112"/>
      <c r="DYK109" s="32"/>
      <c r="DYL109" s="101"/>
      <c r="DYM109" s="99"/>
      <c r="DYN109" s="100"/>
      <c r="DYO109" s="98"/>
      <c r="DYP109" s="152"/>
      <c r="DYQ109" s="152"/>
      <c r="DYR109" s="112"/>
      <c r="DYS109" s="32"/>
      <c r="DYT109" s="101"/>
      <c r="DYU109" s="99"/>
      <c r="DYV109" s="100"/>
      <c r="DYW109" s="98"/>
      <c r="DYX109" s="152"/>
      <c r="DYY109" s="152"/>
      <c r="DYZ109" s="112"/>
      <c r="DZA109" s="32"/>
      <c r="DZB109" s="101"/>
      <c r="DZC109" s="99"/>
      <c r="DZD109" s="100"/>
      <c r="DZE109" s="98"/>
      <c r="DZF109" s="152"/>
      <c r="DZG109" s="152"/>
      <c r="DZH109" s="112"/>
      <c r="DZI109" s="32"/>
      <c r="DZJ109" s="101"/>
      <c r="DZK109" s="99"/>
      <c r="DZL109" s="100"/>
      <c r="DZM109" s="98"/>
      <c r="DZN109" s="152"/>
      <c r="DZO109" s="152"/>
      <c r="DZP109" s="112"/>
      <c r="DZQ109" s="32"/>
      <c r="DZR109" s="101"/>
      <c r="DZS109" s="99"/>
      <c r="DZT109" s="100"/>
      <c r="DZU109" s="98"/>
      <c r="DZV109" s="152"/>
      <c r="DZW109" s="152"/>
      <c r="DZX109" s="112"/>
      <c r="DZY109" s="32"/>
      <c r="DZZ109" s="101"/>
      <c r="EAA109" s="99"/>
      <c r="EAB109" s="100"/>
      <c r="EAC109" s="98"/>
      <c r="EAD109" s="152"/>
      <c r="EAE109" s="152"/>
      <c r="EAF109" s="112"/>
      <c r="EAG109" s="32"/>
      <c r="EAH109" s="101"/>
      <c r="EAI109" s="99"/>
      <c r="EAJ109" s="100"/>
      <c r="EAK109" s="98"/>
      <c r="EAL109" s="152"/>
      <c r="EAM109" s="152"/>
      <c r="EAN109" s="112"/>
      <c r="EAO109" s="32"/>
      <c r="EAP109" s="101"/>
      <c r="EAQ109" s="99"/>
      <c r="EAR109" s="100"/>
      <c r="EAS109" s="98"/>
      <c r="EAT109" s="152"/>
      <c r="EAU109" s="152"/>
      <c r="EAV109" s="112"/>
      <c r="EAW109" s="32"/>
      <c r="EAX109" s="101"/>
      <c r="EAY109" s="99"/>
      <c r="EAZ109" s="100"/>
      <c r="EBA109" s="98"/>
      <c r="EBB109" s="152"/>
      <c r="EBC109" s="152"/>
      <c r="EBD109" s="112"/>
      <c r="EBE109" s="32"/>
      <c r="EBF109" s="101"/>
      <c r="EBG109" s="99"/>
      <c r="EBH109" s="100"/>
      <c r="EBI109" s="98"/>
      <c r="EBJ109" s="152"/>
      <c r="EBK109" s="152"/>
      <c r="EBL109" s="112"/>
      <c r="EBM109" s="32"/>
      <c r="EBN109" s="101"/>
      <c r="EBO109" s="99"/>
      <c r="EBP109" s="100"/>
      <c r="EBQ109" s="98"/>
      <c r="EBR109" s="152"/>
      <c r="EBS109" s="152"/>
      <c r="EBT109" s="112"/>
      <c r="EBU109" s="32"/>
      <c r="EBV109" s="101"/>
      <c r="EBW109" s="99"/>
      <c r="EBX109" s="100"/>
      <c r="EBY109" s="98"/>
      <c r="EBZ109" s="152"/>
      <c r="ECA109" s="152"/>
      <c r="ECB109" s="112"/>
      <c r="ECC109" s="32"/>
      <c r="ECD109" s="101"/>
      <c r="ECE109" s="99"/>
      <c r="ECF109" s="100"/>
      <c r="ECG109" s="98"/>
      <c r="ECH109" s="152"/>
      <c r="ECI109" s="152"/>
      <c r="ECJ109" s="112"/>
      <c r="ECK109" s="32"/>
      <c r="ECL109" s="101"/>
      <c r="ECM109" s="99"/>
      <c r="ECN109" s="100"/>
      <c r="ECO109" s="98"/>
      <c r="ECP109" s="152"/>
      <c r="ECQ109" s="152"/>
      <c r="ECR109" s="112"/>
      <c r="ECS109" s="32"/>
      <c r="ECT109" s="101"/>
      <c r="ECU109" s="99"/>
      <c r="ECV109" s="100"/>
      <c r="ECW109" s="98"/>
      <c r="ECX109" s="152"/>
      <c r="ECY109" s="152"/>
      <c r="ECZ109" s="112"/>
      <c r="EDA109" s="32"/>
      <c r="EDB109" s="101"/>
      <c r="EDC109" s="99"/>
      <c r="EDD109" s="100"/>
      <c r="EDE109" s="98"/>
      <c r="EDF109" s="152"/>
      <c r="EDG109" s="152"/>
      <c r="EDH109" s="112"/>
      <c r="EDI109" s="32"/>
      <c r="EDJ109" s="101"/>
      <c r="EDK109" s="99"/>
      <c r="EDL109" s="100"/>
      <c r="EDM109" s="98"/>
      <c r="EDN109" s="152"/>
      <c r="EDO109" s="152"/>
      <c r="EDP109" s="112"/>
      <c r="EDQ109" s="32"/>
      <c r="EDR109" s="101"/>
      <c r="EDS109" s="99"/>
      <c r="EDT109" s="100"/>
      <c r="EDU109" s="98"/>
      <c r="EDV109" s="152"/>
      <c r="EDW109" s="152"/>
      <c r="EDX109" s="112"/>
      <c r="EDY109" s="32"/>
      <c r="EDZ109" s="101"/>
      <c r="EEA109" s="99"/>
      <c r="EEB109" s="100"/>
      <c r="EEC109" s="98"/>
      <c r="EED109" s="152"/>
      <c r="EEE109" s="152"/>
      <c r="EEF109" s="112"/>
      <c r="EEG109" s="32"/>
      <c r="EEH109" s="101"/>
      <c r="EEI109" s="99"/>
      <c r="EEJ109" s="100"/>
      <c r="EEK109" s="98"/>
      <c r="EEL109" s="152"/>
      <c r="EEM109" s="152"/>
      <c r="EEN109" s="112"/>
      <c r="EEO109" s="32"/>
      <c r="EEP109" s="101"/>
      <c r="EEQ109" s="99"/>
      <c r="EER109" s="100"/>
      <c r="EES109" s="98"/>
      <c r="EET109" s="152"/>
      <c r="EEU109" s="152"/>
      <c r="EEV109" s="112"/>
      <c r="EEW109" s="32"/>
      <c r="EEX109" s="101"/>
      <c r="EEY109" s="99"/>
      <c r="EEZ109" s="100"/>
      <c r="EFA109" s="98"/>
      <c r="EFB109" s="152"/>
      <c r="EFC109" s="152"/>
      <c r="EFD109" s="112"/>
      <c r="EFE109" s="32"/>
      <c r="EFF109" s="101"/>
      <c r="EFG109" s="99"/>
      <c r="EFH109" s="100"/>
      <c r="EFI109" s="98"/>
      <c r="EFJ109" s="152"/>
      <c r="EFK109" s="152"/>
      <c r="EFL109" s="112"/>
      <c r="EFM109" s="32"/>
      <c r="EFN109" s="101"/>
      <c r="EFO109" s="99"/>
      <c r="EFP109" s="100"/>
      <c r="EFQ109" s="98"/>
      <c r="EFR109" s="152"/>
      <c r="EFS109" s="152"/>
      <c r="EFT109" s="112"/>
      <c r="EFU109" s="32"/>
      <c r="EFV109" s="101"/>
      <c r="EFW109" s="99"/>
      <c r="EFX109" s="100"/>
      <c r="EFY109" s="98"/>
      <c r="EFZ109" s="152"/>
      <c r="EGA109" s="152"/>
      <c r="EGB109" s="112"/>
      <c r="EGC109" s="32"/>
      <c r="EGD109" s="101"/>
      <c r="EGE109" s="99"/>
      <c r="EGF109" s="100"/>
      <c r="EGG109" s="98"/>
      <c r="EGH109" s="152"/>
      <c r="EGI109" s="152"/>
      <c r="EGJ109" s="112"/>
      <c r="EGK109" s="32"/>
      <c r="EGL109" s="101"/>
      <c r="EGM109" s="99"/>
      <c r="EGN109" s="100"/>
      <c r="EGO109" s="98"/>
      <c r="EGP109" s="152"/>
      <c r="EGQ109" s="152"/>
      <c r="EGR109" s="112"/>
      <c r="EGS109" s="32"/>
      <c r="EGT109" s="101"/>
      <c r="EGU109" s="99"/>
      <c r="EGV109" s="100"/>
      <c r="EGW109" s="98"/>
      <c r="EGX109" s="152"/>
      <c r="EGY109" s="152"/>
      <c r="EGZ109" s="112"/>
      <c r="EHA109" s="32"/>
      <c r="EHB109" s="101"/>
      <c r="EHC109" s="99"/>
      <c r="EHD109" s="100"/>
      <c r="EHE109" s="98"/>
      <c r="EHF109" s="152"/>
      <c r="EHG109" s="152"/>
      <c r="EHH109" s="112"/>
      <c r="EHI109" s="32"/>
      <c r="EHJ109" s="101"/>
      <c r="EHK109" s="99"/>
      <c r="EHL109" s="100"/>
      <c r="EHM109" s="98"/>
      <c r="EHN109" s="152"/>
      <c r="EHO109" s="152"/>
      <c r="EHP109" s="112"/>
      <c r="EHQ109" s="32"/>
      <c r="EHR109" s="101"/>
      <c r="EHS109" s="99"/>
      <c r="EHT109" s="100"/>
      <c r="EHU109" s="98"/>
      <c r="EHV109" s="152"/>
      <c r="EHW109" s="152"/>
      <c r="EHX109" s="112"/>
      <c r="EHY109" s="32"/>
      <c r="EHZ109" s="101"/>
      <c r="EIA109" s="99"/>
      <c r="EIB109" s="100"/>
      <c r="EIC109" s="98"/>
      <c r="EID109" s="152"/>
      <c r="EIE109" s="152"/>
      <c r="EIF109" s="112"/>
      <c r="EIG109" s="32"/>
      <c r="EIH109" s="101"/>
      <c r="EII109" s="99"/>
      <c r="EIJ109" s="100"/>
      <c r="EIK109" s="98"/>
      <c r="EIL109" s="152"/>
      <c r="EIM109" s="152"/>
      <c r="EIN109" s="112"/>
      <c r="EIO109" s="32"/>
      <c r="EIP109" s="101"/>
      <c r="EIQ109" s="99"/>
      <c r="EIR109" s="100"/>
      <c r="EIS109" s="98"/>
      <c r="EIT109" s="152"/>
      <c r="EIU109" s="152"/>
      <c r="EIV109" s="112"/>
      <c r="EIW109" s="32"/>
      <c r="EIX109" s="101"/>
      <c r="EIY109" s="99"/>
      <c r="EIZ109" s="100"/>
      <c r="EJA109" s="98"/>
      <c r="EJB109" s="152"/>
      <c r="EJC109" s="152"/>
      <c r="EJD109" s="112"/>
      <c r="EJE109" s="32"/>
      <c r="EJF109" s="101"/>
      <c r="EJG109" s="99"/>
      <c r="EJH109" s="100"/>
      <c r="EJI109" s="98"/>
      <c r="EJJ109" s="152"/>
      <c r="EJK109" s="152"/>
      <c r="EJL109" s="112"/>
      <c r="EJM109" s="32"/>
      <c r="EJN109" s="101"/>
      <c r="EJO109" s="99"/>
      <c r="EJP109" s="100"/>
      <c r="EJQ109" s="98"/>
      <c r="EJR109" s="152"/>
      <c r="EJS109" s="152"/>
      <c r="EJT109" s="112"/>
      <c r="EJU109" s="32"/>
      <c r="EJV109" s="101"/>
      <c r="EJW109" s="99"/>
      <c r="EJX109" s="100"/>
      <c r="EJY109" s="98"/>
      <c r="EJZ109" s="152"/>
      <c r="EKA109" s="152"/>
      <c r="EKB109" s="112"/>
      <c r="EKC109" s="32"/>
      <c r="EKD109" s="101"/>
      <c r="EKE109" s="99"/>
      <c r="EKF109" s="100"/>
      <c r="EKG109" s="98"/>
      <c r="EKH109" s="152"/>
      <c r="EKI109" s="152"/>
      <c r="EKJ109" s="112"/>
      <c r="EKK109" s="32"/>
      <c r="EKL109" s="101"/>
      <c r="EKM109" s="99"/>
      <c r="EKN109" s="100"/>
      <c r="EKO109" s="98"/>
      <c r="EKP109" s="152"/>
      <c r="EKQ109" s="152"/>
      <c r="EKR109" s="112"/>
      <c r="EKS109" s="32"/>
      <c r="EKT109" s="101"/>
      <c r="EKU109" s="99"/>
      <c r="EKV109" s="100"/>
      <c r="EKW109" s="98"/>
      <c r="EKX109" s="152"/>
      <c r="EKY109" s="152"/>
      <c r="EKZ109" s="112"/>
      <c r="ELA109" s="32"/>
      <c r="ELB109" s="101"/>
      <c r="ELC109" s="99"/>
      <c r="ELD109" s="100"/>
      <c r="ELE109" s="98"/>
      <c r="ELF109" s="152"/>
      <c r="ELG109" s="152"/>
      <c r="ELH109" s="112"/>
      <c r="ELI109" s="32"/>
      <c r="ELJ109" s="101"/>
      <c r="ELK109" s="99"/>
      <c r="ELL109" s="100"/>
      <c r="ELM109" s="98"/>
      <c r="ELN109" s="152"/>
      <c r="ELO109" s="152"/>
      <c r="ELP109" s="112"/>
      <c r="ELQ109" s="32"/>
      <c r="ELR109" s="101"/>
      <c r="ELS109" s="99"/>
      <c r="ELT109" s="100"/>
      <c r="ELU109" s="98"/>
      <c r="ELV109" s="152"/>
      <c r="ELW109" s="152"/>
      <c r="ELX109" s="112"/>
      <c r="ELY109" s="32"/>
      <c r="ELZ109" s="101"/>
      <c r="EMA109" s="99"/>
      <c r="EMB109" s="100"/>
      <c r="EMC109" s="98"/>
      <c r="EMD109" s="152"/>
      <c r="EME109" s="152"/>
      <c r="EMF109" s="112"/>
      <c r="EMG109" s="32"/>
      <c r="EMH109" s="101"/>
      <c r="EMI109" s="99"/>
      <c r="EMJ109" s="100"/>
      <c r="EMK109" s="98"/>
      <c r="EML109" s="152"/>
      <c r="EMM109" s="152"/>
      <c r="EMN109" s="112"/>
      <c r="EMO109" s="32"/>
      <c r="EMP109" s="101"/>
      <c r="EMQ109" s="99"/>
      <c r="EMR109" s="100"/>
      <c r="EMS109" s="98"/>
      <c r="EMT109" s="152"/>
      <c r="EMU109" s="152"/>
      <c r="EMV109" s="112"/>
      <c r="EMW109" s="32"/>
      <c r="EMX109" s="101"/>
      <c r="EMY109" s="99"/>
      <c r="EMZ109" s="100"/>
      <c r="ENA109" s="98"/>
      <c r="ENB109" s="152"/>
      <c r="ENC109" s="152"/>
      <c r="END109" s="112"/>
      <c r="ENE109" s="32"/>
      <c r="ENF109" s="101"/>
      <c r="ENG109" s="99"/>
      <c r="ENH109" s="100"/>
      <c r="ENI109" s="98"/>
      <c r="ENJ109" s="152"/>
      <c r="ENK109" s="152"/>
      <c r="ENL109" s="112"/>
      <c r="ENM109" s="32"/>
      <c r="ENN109" s="101"/>
      <c r="ENO109" s="99"/>
      <c r="ENP109" s="100"/>
      <c r="ENQ109" s="98"/>
      <c r="ENR109" s="152"/>
      <c r="ENS109" s="152"/>
      <c r="ENT109" s="112"/>
      <c r="ENU109" s="32"/>
      <c r="ENV109" s="101"/>
      <c r="ENW109" s="99"/>
      <c r="ENX109" s="100"/>
      <c r="ENY109" s="98"/>
      <c r="ENZ109" s="152"/>
      <c r="EOA109" s="152"/>
      <c r="EOB109" s="112"/>
      <c r="EOC109" s="32"/>
      <c r="EOD109" s="101"/>
      <c r="EOE109" s="99"/>
      <c r="EOF109" s="100"/>
      <c r="EOG109" s="98"/>
      <c r="EOH109" s="152"/>
      <c r="EOI109" s="152"/>
      <c r="EOJ109" s="112"/>
      <c r="EOK109" s="32"/>
      <c r="EOL109" s="101"/>
      <c r="EOM109" s="99"/>
      <c r="EON109" s="100"/>
      <c r="EOO109" s="98"/>
      <c r="EOP109" s="152"/>
      <c r="EOQ109" s="152"/>
      <c r="EOR109" s="112"/>
      <c r="EOS109" s="32"/>
      <c r="EOT109" s="101"/>
      <c r="EOU109" s="99"/>
      <c r="EOV109" s="100"/>
      <c r="EOW109" s="98"/>
      <c r="EOX109" s="152"/>
      <c r="EOY109" s="152"/>
      <c r="EOZ109" s="112"/>
      <c r="EPA109" s="32"/>
      <c r="EPB109" s="101"/>
      <c r="EPC109" s="99"/>
      <c r="EPD109" s="100"/>
      <c r="EPE109" s="98"/>
      <c r="EPF109" s="152"/>
      <c r="EPG109" s="152"/>
      <c r="EPH109" s="112"/>
      <c r="EPI109" s="32"/>
      <c r="EPJ109" s="101"/>
      <c r="EPK109" s="99"/>
      <c r="EPL109" s="100"/>
      <c r="EPM109" s="98"/>
      <c r="EPN109" s="152"/>
      <c r="EPO109" s="152"/>
      <c r="EPP109" s="112"/>
      <c r="EPQ109" s="32"/>
      <c r="EPR109" s="101"/>
      <c r="EPS109" s="99"/>
      <c r="EPT109" s="100"/>
      <c r="EPU109" s="98"/>
      <c r="EPV109" s="152"/>
      <c r="EPW109" s="152"/>
      <c r="EPX109" s="112"/>
      <c r="EPY109" s="32"/>
      <c r="EPZ109" s="101"/>
      <c r="EQA109" s="99"/>
      <c r="EQB109" s="100"/>
      <c r="EQC109" s="98"/>
      <c r="EQD109" s="152"/>
      <c r="EQE109" s="152"/>
      <c r="EQF109" s="112"/>
      <c r="EQG109" s="32"/>
      <c r="EQH109" s="101"/>
      <c r="EQI109" s="99"/>
      <c r="EQJ109" s="100"/>
      <c r="EQK109" s="98"/>
      <c r="EQL109" s="152"/>
      <c r="EQM109" s="152"/>
      <c r="EQN109" s="112"/>
      <c r="EQO109" s="32"/>
      <c r="EQP109" s="101"/>
      <c r="EQQ109" s="99"/>
      <c r="EQR109" s="100"/>
      <c r="EQS109" s="98"/>
      <c r="EQT109" s="152"/>
      <c r="EQU109" s="152"/>
      <c r="EQV109" s="112"/>
      <c r="EQW109" s="32"/>
      <c r="EQX109" s="101"/>
      <c r="EQY109" s="99"/>
      <c r="EQZ109" s="100"/>
      <c r="ERA109" s="98"/>
      <c r="ERB109" s="152"/>
      <c r="ERC109" s="152"/>
      <c r="ERD109" s="112"/>
      <c r="ERE109" s="32"/>
      <c r="ERF109" s="101"/>
      <c r="ERG109" s="99"/>
      <c r="ERH109" s="100"/>
      <c r="ERI109" s="98"/>
      <c r="ERJ109" s="152"/>
      <c r="ERK109" s="152"/>
      <c r="ERL109" s="112"/>
      <c r="ERM109" s="32"/>
      <c r="ERN109" s="101"/>
      <c r="ERO109" s="99"/>
      <c r="ERP109" s="100"/>
      <c r="ERQ109" s="98"/>
      <c r="ERR109" s="152"/>
      <c r="ERS109" s="152"/>
      <c r="ERT109" s="112"/>
      <c r="ERU109" s="32"/>
      <c r="ERV109" s="101"/>
      <c r="ERW109" s="99"/>
      <c r="ERX109" s="100"/>
      <c r="ERY109" s="98"/>
      <c r="ERZ109" s="152"/>
      <c r="ESA109" s="152"/>
      <c r="ESB109" s="112"/>
      <c r="ESC109" s="32"/>
      <c r="ESD109" s="101"/>
      <c r="ESE109" s="99"/>
      <c r="ESF109" s="100"/>
      <c r="ESG109" s="98"/>
      <c r="ESH109" s="152"/>
      <c r="ESI109" s="152"/>
      <c r="ESJ109" s="112"/>
      <c r="ESK109" s="32"/>
      <c r="ESL109" s="101"/>
      <c r="ESM109" s="99"/>
      <c r="ESN109" s="100"/>
      <c r="ESO109" s="98"/>
      <c r="ESP109" s="152"/>
      <c r="ESQ109" s="152"/>
      <c r="ESR109" s="112"/>
      <c r="ESS109" s="32"/>
      <c r="EST109" s="101"/>
      <c r="ESU109" s="99"/>
      <c r="ESV109" s="100"/>
      <c r="ESW109" s="98"/>
      <c r="ESX109" s="152"/>
      <c r="ESY109" s="152"/>
      <c r="ESZ109" s="112"/>
      <c r="ETA109" s="32"/>
      <c r="ETB109" s="101"/>
      <c r="ETC109" s="99"/>
      <c r="ETD109" s="100"/>
      <c r="ETE109" s="98"/>
      <c r="ETF109" s="152"/>
      <c r="ETG109" s="152"/>
      <c r="ETH109" s="112"/>
      <c r="ETI109" s="32"/>
      <c r="ETJ109" s="101"/>
      <c r="ETK109" s="99"/>
      <c r="ETL109" s="100"/>
      <c r="ETM109" s="98"/>
      <c r="ETN109" s="152"/>
      <c r="ETO109" s="152"/>
      <c r="ETP109" s="112"/>
      <c r="ETQ109" s="32"/>
      <c r="ETR109" s="101"/>
      <c r="ETS109" s="99"/>
      <c r="ETT109" s="100"/>
      <c r="ETU109" s="98"/>
      <c r="ETV109" s="152"/>
      <c r="ETW109" s="152"/>
      <c r="ETX109" s="112"/>
      <c r="ETY109" s="32"/>
      <c r="ETZ109" s="101"/>
      <c r="EUA109" s="99"/>
      <c r="EUB109" s="100"/>
      <c r="EUC109" s="98"/>
      <c r="EUD109" s="152"/>
      <c r="EUE109" s="152"/>
      <c r="EUF109" s="112"/>
      <c r="EUG109" s="32"/>
      <c r="EUH109" s="101"/>
      <c r="EUI109" s="99"/>
      <c r="EUJ109" s="100"/>
      <c r="EUK109" s="98"/>
      <c r="EUL109" s="152"/>
      <c r="EUM109" s="152"/>
      <c r="EUN109" s="112"/>
      <c r="EUO109" s="32"/>
      <c r="EUP109" s="101"/>
      <c r="EUQ109" s="99"/>
      <c r="EUR109" s="100"/>
      <c r="EUS109" s="98"/>
      <c r="EUT109" s="152"/>
      <c r="EUU109" s="152"/>
      <c r="EUV109" s="112"/>
      <c r="EUW109" s="32"/>
      <c r="EUX109" s="101"/>
      <c r="EUY109" s="99"/>
      <c r="EUZ109" s="100"/>
      <c r="EVA109" s="98"/>
      <c r="EVB109" s="152"/>
      <c r="EVC109" s="152"/>
      <c r="EVD109" s="112"/>
      <c r="EVE109" s="32"/>
      <c r="EVF109" s="101"/>
      <c r="EVG109" s="99"/>
      <c r="EVH109" s="100"/>
      <c r="EVI109" s="98"/>
      <c r="EVJ109" s="152"/>
      <c r="EVK109" s="152"/>
      <c r="EVL109" s="112"/>
      <c r="EVM109" s="32"/>
      <c r="EVN109" s="101"/>
      <c r="EVO109" s="99"/>
      <c r="EVP109" s="100"/>
      <c r="EVQ109" s="98"/>
      <c r="EVR109" s="152"/>
      <c r="EVS109" s="152"/>
      <c r="EVT109" s="112"/>
      <c r="EVU109" s="32"/>
      <c r="EVV109" s="101"/>
      <c r="EVW109" s="99"/>
      <c r="EVX109" s="100"/>
      <c r="EVY109" s="98"/>
      <c r="EVZ109" s="152"/>
      <c r="EWA109" s="152"/>
      <c r="EWB109" s="112"/>
      <c r="EWC109" s="32"/>
      <c r="EWD109" s="101"/>
      <c r="EWE109" s="99"/>
      <c r="EWF109" s="100"/>
      <c r="EWG109" s="98"/>
      <c r="EWH109" s="152"/>
      <c r="EWI109" s="152"/>
      <c r="EWJ109" s="112"/>
      <c r="EWK109" s="32"/>
      <c r="EWL109" s="101"/>
      <c r="EWM109" s="99"/>
      <c r="EWN109" s="100"/>
      <c r="EWO109" s="98"/>
      <c r="EWP109" s="152"/>
      <c r="EWQ109" s="152"/>
      <c r="EWR109" s="112"/>
      <c r="EWS109" s="32"/>
      <c r="EWT109" s="101"/>
      <c r="EWU109" s="99"/>
      <c r="EWV109" s="100"/>
      <c r="EWW109" s="98"/>
      <c r="EWX109" s="152"/>
      <c r="EWY109" s="152"/>
      <c r="EWZ109" s="112"/>
      <c r="EXA109" s="32"/>
      <c r="EXB109" s="101"/>
      <c r="EXC109" s="99"/>
      <c r="EXD109" s="100"/>
      <c r="EXE109" s="98"/>
      <c r="EXF109" s="152"/>
      <c r="EXG109" s="152"/>
      <c r="EXH109" s="112"/>
      <c r="EXI109" s="32"/>
      <c r="EXJ109" s="101"/>
      <c r="EXK109" s="99"/>
      <c r="EXL109" s="100"/>
      <c r="EXM109" s="98"/>
      <c r="EXN109" s="152"/>
      <c r="EXO109" s="152"/>
      <c r="EXP109" s="112"/>
      <c r="EXQ109" s="32"/>
      <c r="EXR109" s="101"/>
      <c r="EXS109" s="99"/>
      <c r="EXT109" s="100"/>
      <c r="EXU109" s="98"/>
      <c r="EXV109" s="152"/>
      <c r="EXW109" s="152"/>
      <c r="EXX109" s="112"/>
      <c r="EXY109" s="32"/>
      <c r="EXZ109" s="101"/>
      <c r="EYA109" s="99"/>
      <c r="EYB109" s="100"/>
      <c r="EYC109" s="98"/>
      <c r="EYD109" s="152"/>
      <c r="EYE109" s="152"/>
      <c r="EYF109" s="112"/>
      <c r="EYG109" s="32"/>
      <c r="EYH109" s="101"/>
      <c r="EYI109" s="99"/>
      <c r="EYJ109" s="100"/>
      <c r="EYK109" s="98"/>
      <c r="EYL109" s="152"/>
      <c r="EYM109" s="152"/>
      <c r="EYN109" s="112"/>
      <c r="EYO109" s="32"/>
      <c r="EYP109" s="101"/>
      <c r="EYQ109" s="99"/>
      <c r="EYR109" s="100"/>
      <c r="EYS109" s="98"/>
      <c r="EYT109" s="152"/>
      <c r="EYU109" s="152"/>
      <c r="EYV109" s="112"/>
      <c r="EYW109" s="32"/>
      <c r="EYX109" s="101"/>
      <c r="EYY109" s="99"/>
      <c r="EYZ109" s="100"/>
      <c r="EZA109" s="98"/>
      <c r="EZB109" s="152"/>
      <c r="EZC109" s="152"/>
      <c r="EZD109" s="112"/>
      <c r="EZE109" s="32"/>
      <c r="EZF109" s="101"/>
      <c r="EZG109" s="99"/>
      <c r="EZH109" s="100"/>
      <c r="EZI109" s="98"/>
      <c r="EZJ109" s="152"/>
      <c r="EZK109" s="152"/>
      <c r="EZL109" s="112"/>
      <c r="EZM109" s="32"/>
      <c r="EZN109" s="101"/>
      <c r="EZO109" s="99"/>
      <c r="EZP109" s="100"/>
      <c r="EZQ109" s="98"/>
      <c r="EZR109" s="152"/>
      <c r="EZS109" s="152"/>
      <c r="EZT109" s="112"/>
      <c r="EZU109" s="32"/>
      <c r="EZV109" s="101"/>
      <c r="EZW109" s="99"/>
      <c r="EZX109" s="100"/>
      <c r="EZY109" s="98"/>
      <c r="EZZ109" s="152"/>
      <c r="FAA109" s="152"/>
      <c r="FAB109" s="112"/>
      <c r="FAC109" s="32"/>
      <c r="FAD109" s="101"/>
      <c r="FAE109" s="99"/>
      <c r="FAF109" s="100"/>
      <c r="FAG109" s="98"/>
      <c r="FAH109" s="152"/>
      <c r="FAI109" s="152"/>
      <c r="FAJ109" s="112"/>
      <c r="FAK109" s="32"/>
      <c r="FAL109" s="101"/>
      <c r="FAM109" s="99"/>
      <c r="FAN109" s="100"/>
      <c r="FAO109" s="98"/>
      <c r="FAP109" s="152"/>
      <c r="FAQ109" s="152"/>
      <c r="FAR109" s="112"/>
      <c r="FAS109" s="32"/>
      <c r="FAT109" s="101"/>
      <c r="FAU109" s="99"/>
      <c r="FAV109" s="100"/>
      <c r="FAW109" s="98"/>
      <c r="FAX109" s="152"/>
      <c r="FAY109" s="152"/>
      <c r="FAZ109" s="112"/>
      <c r="FBA109" s="32"/>
      <c r="FBB109" s="101"/>
      <c r="FBC109" s="99"/>
      <c r="FBD109" s="100"/>
      <c r="FBE109" s="98"/>
      <c r="FBF109" s="152"/>
      <c r="FBG109" s="152"/>
      <c r="FBH109" s="112"/>
      <c r="FBI109" s="32"/>
      <c r="FBJ109" s="101"/>
      <c r="FBK109" s="99"/>
      <c r="FBL109" s="100"/>
      <c r="FBM109" s="98"/>
      <c r="FBN109" s="152"/>
      <c r="FBO109" s="152"/>
      <c r="FBP109" s="112"/>
      <c r="FBQ109" s="32"/>
      <c r="FBR109" s="101"/>
      <c r="FBS109" s="99"/>
      <c r="FBT109" s="100"/>
      <c r="FBU109" s="98"/>
      <c r="FBV109" s="152"/>
      <c r="FBW109" s="152"/>
      <c r="FBX109" s="112"/>
      <c r="FBY109" s="32"/>
      <c r="FBZ109" s="101"/>
      <c r="FCA109" s="99"/>
      <c r="FCB109" s="100"/>
      <c r="FCC109" s="98"/>
      <c r="FCD109" s="152"/>
      <c r="FCE109" s="152"/>
      <c r="FCF109" s="112"/>
      <c r="FCG109" s="32"/>
      <c r="FCH109" s="101"/>
      <c r="FCI109" s="99"/>
      <c r="FCJ109" s="100"/>
      <c r="FCK109" s="98"/>
      <c r="FCL109" s="152"/>
      <c r="FCM109" s="152"/>
      <c r="FCN109" s="112"/>
      <c r="FCO109" s="32"/>
      <c r="FCP109" s="101"/>
      <c r="FCQ109" s="99"/>
      <c r="FCR109" s="100"/>
      <c r="FCS109" s="98"/>
      <c r="FCT109" s="152"/>
      <c r="FCU109" s="152"/>
      <c r="FCV109" s="112"/>
      <c r="FCW109" s="32"/>
      <c r="FCX109" s="101"/>
      <c r="FCY109" s="99"/>
      <c r="FCZ109" s="100"/>
      <c r="FDA109" s="98"/>
      <c r="FDB109" s="152"/>
      <c r="FDC109" s="152"/>
      <c r="FDD109" s="112"/>
      <c r="FDE109" s="32"/>
      <c r="FDF109" s="101"/>
      <c r="FDG109" s="99"/>
      <c r="FDH109" s="100"/>
      <c r="FDI109" s="98"/>
      <c r="FDJ109" s="152"/>
      <c r="FDK109" s="152"/>
      <c r="FDL109" s="112"/>
      <c r="FDM109" s="32"/>
      <c r="FDN109" s="101"/>
      <c r="FDO109" s="99"/>
      <c r="FDP109" s="100"/>
      <c r="FDQ109" s="98"/>
      <c r="FDR109" s="152"/>
      <c r="FDS109" s="152"/>
      <c r="FDT109" s="112"/>
      <c r="FDU109" s="32"/>
      <c r="FDV109" s="101"/>
      <c r="FDW109" s="99"/>
      <c r="FDX109" s="100"/>
      <c r="FDY109" s="98"/>
      <c r="FDZ109" s="152"/>
      <c r="FEA109" s="152"/>
      <c r="FEB109" s="112"/>
      <c r="FEC109" s="32"/>
      <c r="FED109" s="101"/>
      <c r="FEE109" s="99"/>
      <c r="FEF109" s="100"/>
      <c r="FEG109" s="98"/>
      <c r="FEH109" s="152"/>
      <c r="FEI109" s="152"/>
      <c r="FEJ109" s="112"/>
      <c r="FEK109" s="32"/>
      <c r="FEL109" s="101"/>
      <c r="FEM109" s="99"/>
      <c r="FEN109" s="100"/>
      <c r="FEO109" s="98"/>
      <c r="FEP109" s="152"/>
      <c r="FEQ109" s="152"/>
      <c r="FER109" s="112"/>
      <c r="FES109" s="32"/>
      <c r="FET109" s="101"/>
      <c r="FEU109" s="99"/>
      <c r="FEV109" s="100"/>
      <c r="FEW109" s="98"/>
      <c r="FEX109" s="152"/>
      <c r="FEY109" s="152"/>
      <c r="FEZ109" s="112"/>
      <c r="FFA109" s="32"/>
      <c r="FFB109" s="101"/>
      <c r="FFC109" s="99"/>
      <c r="FFD109" s="100"/>
      <c r="FFE109" s="98"/>
      <c r="FFF109" s="152"/>
      <c r="FFG109" s="152"/>
      <c r="FFH109" s="112"/>
      <c r="FFI109" s="32"/>
      <c r="FFJ109" s="101"/>
      <c r="FFK109" s="99"/>
      <c r="FFL109" s="100"/>
      <c r="FFM109" s="98"/>
      <c r="FFN109" s="152"/>
      <c r="FFO109" s="152"/>
      <c r="FFP109" s="112"/>
      <c r="FFQ109" s="32"/>
      <c r="FFR109" s="101"/>
      <c r="FFS109" s="99"/>
      <c r="FFT109" s="100"/>
      <c r="FFU109" s="98"/>
      <c r="FFV109" s="152"/>
      <c r="FFW109" s="152"/>
      <c r="FFX109" s="112"/>
      <c r="FFY109" s="32"/>
      <c r="FFZ109" s="101"/>
      <c r="FGA109" s="99"/>
      <c r="FGB109" s="100"/>
      <c r="FGC109" s="98"/>
      <c r="FGD109" s="152"/>
      <c r="FGE109" s="152"/>
      <c r="FGF109" s="112"/>
      <c r="FGG109" s="32"/>
      <c r="FGH109" s="101"/>
      <c r="FGI109" s="99"/>
      <c r="FGJ109" s="100"/>
      <c r="FGK109" s="98"/>
      <c r="FGL109" s="152"/>
      <c r="FGM109" s="152"/>
      <c r="FGN109" s="112"/>
      <c r="FGO109" s="32"/>
      <c r="FGP109" s="101"/>
      <c r="FGQ109" s="99"/>
      <c r="FGR109" s="100"/>
      <c r="FGS109" s="98"/>
      <c r="FGT109" s="152"/>
      <c r="FGU109" s="152"/>
      <c r="FGV109" s="112"/>
      <c r="FGW109" s="32"/>
      <c r="FGX109" s="101"/>
      <c r="FGY109" s="99"/>
      <c r="FGZ109" s="100"/>
      <c r="FHA109" s="98"/>
      <c r="FHB109" s="152"/>
      <c r="FHC109" s="152"/>
      <c r="FHD109" s="112"/>
      <c r="FHE109" s="32"/>
      <c r="FHF109" s="101"/>
      <c r="FHG109" s="99"/>
      <c r="FHH109" s="100"/>
      <c r="FHI109" s="98"/>
      <c r="FHJ109" s="152"/>
      <c r="FHK109" s="152"/>
      <c r="FHL109" s="112"/>
      <c r="FHM109" s="32"/>
      <c r="FHN109" s="101"/>
      <c r="FHO109" s="99"/>
      <c r="FHP109" s="100"/>
      <c r="FHQ109" s="98"/>
      <c r="FHR109" s="152"/>
      <c r="FHS109" s="152"/>
      <c r="FHT109" s="112"/>
      <c r="FHU109" s="32"/>
      <c r="FHV109" s="101"/>
      <c r="FHW109" s="99"/>
      <c r="FHX109" s="100"/>
      <c r="FHY109" s="98"/>
      <c r="FHZ109" s="152"/>
      <c r="FIA109" s="152"/>
      <c r="FIB109" s="112"/>
      <c r="FIC109" s="32"/>
      <c r="FID109" s="101"/>
      <c r="FIE109" s="99"/>
      <c r="FIF109" s="100"/>
      <c r="FIG109" s="98"/>
      <c r="FIH109" s="152"/>
      <c r="FII109" s="152"/>
      <c r="FIJ109" s="112"/>
      <c r="FIK109" s="32"/>
      <c r="FIL109" s="101"/>
      <c r="FIM109" s="99"/>
      <c r="FIN109" s="100"/>
      <c r="FIO109" s="98"/>
      <c r="FIP109" s="152"/>
      <c r="FIQ109" s="152"/>
      <c r="FIR109" s="112"/>
      <c r="FIS109" s="32"/>
      <c r="FIT109" s="101"/>
      <c r="FIU109" s="99"/>
      <c r="FIV109" s="100"/>
      <c r="FIW109" s="98"/>
      <c r="FIX109" s="152"/>
      <c r="FIY109" s="152"/>
      <c r="FIZ109" s="112"/>
      <c r="FJA109" s="32"/>
      <c r="FJB109" s="101"/>
      <c r="FJC109" s="99"/>
      <c r="FJD109" s="100"/>
      <c r="FJE109" s="98"/>
      <c r="FJF109" s="152"/>
      <c r="FJG109" s="152"/>
      <c r="FJH109" s="112"/>
      <c r="FJI109" s="32"/>
      <c r="FJJ109" s="101"/>
      <c r="FJK109" s="99"/>
      <c r="FJL109" s="100"/>
      <c r="FJM109" s="98"/>
      <c r="FJN109" s="152"/>
      <c r="FJO109" s="152"/>
      <c r="FJP109" s="112"/>
      <c r="FJQ109" s="32"/>
      <c r="FJR109" s="101"/>
      <c r="FJS109" s="99"/>
      <c r="FJT109" s="100"/>
      <c r="FJU109" s="98"/>
      <c r="FJV109" s="152"/>
      <c r="FJW109" s="152"/>
      <c r="FJX109" s="112"/>
      <c r="FJY109" s="32"/>
      <c r="FJZ109" s="101"/>
      <c r="FKA109" s="99"/>
      <c r="FKB109" s="100"/>
      <c r="FKC109" s="98"/>
      <c r="FKD109" s="152"/>
      <c r="FKE109" s="152"/>
      <c r="FKF109" s="112"/>
      <c r="FKG109" s="32"/>
      <c r="FKH109" s="101"/>
      <c r="FKI109" s="99"/>
      <c r="FKJ109" s="100"/>
      <c r="FKK109" s="98"/>
      <c r="FKL109" s="152"/>
      <c r="FKM109" s="152"/>
      <c r="FKN109" s="112"/>
      <c r="FKO109" s="32"/>
      <c r="FKP109" s="101"/>
      <c r="FKQ109" s="99"/>
      <c r="FKR109" s="100"/>
      <c r="FKS109" s="98"/>
      <c r="FKT109" s="152"/>
      <c r="FKU109" s="152"/>
      <c r="FKV109" s="112"/>
      <c r="FKW109" s="32"/>
      <c r="FKX109" s="101"/>
      <c r="FKY109" s="99"/>
      <c r="FKZ109" s="100"/>
      <c r="FLA109" s="98"/>
      <c r="FLB109" s="152"/>
      <c r="FLC109" s="152"/>
      <c r="FLD109" s="112"/>
      <c r="FLE109" s="32"/>
      <c r="FLF109" s="101"/>
      <c r="FLG109" s="99"/>
      <c r="FLH109" s="100"/>
      <c r="FLI109" s="98"/>
      <c r="FLJ109" s="152"/>
      <c r="FLK109" s="152"/>
      <c r="FLL109" s="112"/>
      <c r="FLM109" s="32"/>
      <c r="FLN109" s="101"/>
      <c r="FLO109" s="99"/>
      <c r="FLP109" s="100"/>
      <c r="FLQ109" s="98"/>
      <c r="FLR109" s="152"/>
      <c r="FLS109" s="152"/>
      <c r="FLT109" s="112"/>
      <c r="FLU109" s="32"/>
      <c r="FLV109" s="101"/>
      <c r="FLW109" s="99"/>
      <c r="FLX109" s="100"/>
      <c r="FLY109" s="98"/>
      <c r="FLZ109" s="152"/>
      <c r="FMA109" s="152"/>
      <c r="FMB109" s="112"/>
      <c r="FMC109" s="32"/>
      <c r="FMD109" s="101"/>
      <c r="FME109" s="99"/>
      <c r="FMF109" s="100"/>
      <c r="FMG109" s="98"/>
      <c r="FMH109" s="152"/>
      <c r="FMI109" s="152"/>
      <c r="FMJ109" s="112"/>
      <c r="FMK109" s="32"/>
      <c r="FML109" s="101"/>
      <c r="FMM109" s="99"/>
      <c r="FMN109" s="100"/>
      <c r="FMO109" s="98"/>
      <c r="FMP109" s="152"/>
      <c r="FMQ109" s="152"/>
      <c r="FMR109" s="112"/>
      <c r="FMS109" s="32"/>
      <c r="FMT109" s="101"/>
      <c r="FMU109" s="99"/>
      <c r="FMV109" s="100"/>
      <c r="FMW109" s="98"/>
      <c r="FMX109" s="152"/>
      <c r="FMY109" s="152"/>
      <c r="FMZ109" s="112"/>
      <c r="FNA109" s="32"/>
      <c r="FNB109" s="101"/>
      <c r="FNC109" s="99"/>
      <c r="FND109" s="100"/>
      <c r="FNE109" s="98"/>
      <c r="FNF109" s="152"/>
      <c r="FNG109" s="152"/>
      <c r="FNH109" s="112"/>
      <c r="FNI109" s="32"/>
      <c r="FNJ109" s="101"/>
      <c r="FNK109" s="99"/>
      <c r="FNL109" s="100"/>
      <c r="FNM109" s="98"/>
      <c r="FNN109" s="152"/>
      <c r="FNO109" s="152"/>
      <c r="FNP109" s="112"/>
      <c r="FNQ109" s="32"/>
      <c r="FNR109" s="101"/>
      <c r="FNS109" s="99"/>
      <c r="FNT109" s="100"/>
      <c r="FNU109" s="98"/>
      <c r="FNV109" s="152"/>
      <c r="FNW109" s="152"/>
      <c r="FNX109" s="112"/>
      <c r="FNY109" s="32"/>
      <c r="FNZ109" s="101"/>
      <c r="FOA109" s="99"/>
      <c r="FOB109" s="100"/>
      <c r="FOC109" s="98"/>
      <c r="FOD109" s="152"/>
      <c r="FOE109" s="152"/>
      <c r="FOF109" s="112"/>
      <c r="FOG109" s="32"/>
      <c r="FOH109" s="101"/>
      <c r="FOI109" s="99"/>
      <c r="FOJ109" s="100"/>
      <c r="FOK109" s="98"/>
      <c r="FOL109" s="152"/>
      <c r="FOM109" s="152"/>
      <c r="FON109" s="112"/>
      <c r="FOO109" s="32"/>
      <c r="FOP109" s="101"/>
      <c r="FOQ109" s="99"/>
      <c r="FOR109" s="100"/>
      <c r="FOS109" s="98"/>
      <c r="FOT109" s="152"/>
      <c r="FOU109" s="152"/>
      <c r="FOV109" s="112"/>
      <c r="FOW109" s="32"/>
      <c r="FOX109" s="101"/>
      <c r="FOY109" s="99"/>
      <c r="FOZ109" s="100"/>
      <c r="FPA109" s="98"/>
      <c r="FPB109" s="152"/>
      <c r="FPC109" s="152"/>
      <c r="FPD109" s="112"/>
      <c r="FPE109" s="32"/>
      <c r="FPF109" s="101"/>
      <c r="FPG109" s="99"/>
      <c r="FPH109" s="100"/>
      <c r="FPI109" s="98"/>
      <c r="FPJ109" s="152"/>
      <c r="FPK109" s="152"/>
      <c r="FPL109" s="112"/>
      <c r="FPM109" s="32"/>
      <c r="FPN109" s="101"/>
      <c r="FPO109" s="99"/>
      <c r="FPP109" s="100"/>
      <c r="FPQ109" s="98"/>
      <c r="FPR109" s="152"/>
      <c r="FPS109" s="152"/>
      <c r="FPT109" s="112"/>
      <c r="FPU109" s="32"/>
      <c r="FPV109" s="101"/>
      <c r="FPW109" s="99"/>
      <c r="FPX109" s="100"/>
      <c r="FPY109" s="98"/>
      <c r="FPZ109" s="152"/>
      <c r="FQA109" s="152"/>
      <c r="FQB109" s="112"/>
      <c r="FQC109" s="32"/>
      <c r="FQD109" s="101"/>
      <c r="FQE109" s="99"/>
      <c r="FQF109" s="100"/>
      <c r="FQG109" s="98"/>
      <c r="FQH109" s="152"/>
      <c r="FQI109" s="152"/>
      <c r="FQJ109" s="112"/>
      <c r="FQK109" s="32"/>
      <c r="FQL109" s="101"/>
      <c r="FQM109" s="99"/>
      <c r="FQN109" s="100"/>
      <c r="FQO109" s="98"/>
      <c r="FQP109" s="152"/>
      <c r="FQQ109" s="152"/>
      <c r="FQR109" s="112"/>
      <c r="FQS109" s="32"/>
      <c r="FQT109" s="101"/>
      <c r="FQU109" s="99"/>
      <c r="FQV109" s="100"/>
      <c r="FQW109" s="98"/>
      <c r="FQX109" s="152"/>
      <c r="FQY109" s="152"/>
      <c r="FQZ109" s="112"/>
      <c r="FRA109" s="32"/>
      <c r="FRB109" s="101"/>
      <c r="FRC109" s="99"/>
      <c r="FRD109" s="100"/>
      <c r="FRE109" s="98"/>
      <c r="FRF109" s="152"/>
      <c r="FRG109" s="152"/>
      <c r="FRH109" s="112"/>
      <c r="FRI109" s="32"/>
      <c r="FRJ109" s="101"/>
      <c r="FRK109" s="99"/>
      <c r="FRL109" s="100"/>
      <c r="FRM109" s="98"/>
      <c r="FRN109" s="152"/>
      <c r="FRO109" s="152"/>
      <c r="FRP109" s="112"/>
      <c r="FRQ109" s="32"/>
      <c r="FRR109" s="101"/>
      <c r="FRS109" s="99"/>
      <c r="FRT109" s="100"/>
      <c r="FRU109" s="98"/>
      <c r="FRV109" s="152"/>
      <c r="FRW109" s="152"/>
      <c r="FRX109" s="112"/>
      <c r="FRY109" s="32"/>
      <c r="FRZ109" s="101"/>
      <c r="FSA109" s="99"/>
      <c r="FSB109" s="100"/>
      <c r="FSC109" s="98"/>
      <c r="FSD109" s="152"/>
      <c r="FSE109" s="152"/>
      <c r="FSF109" s="112"/>
      <c r="FSG109" s="32"/>
      <c r="FSH109" s="101"/>
      <c r="FSI109" s="99"/>
      <c r="FSJ109" s="100"/>
      <c r="FSK109" s="98"/>
      <c r="FSL109" s="152"/>
      <c r="FSM109" s="152"/>
      <c r="FSN109" s="112"/>
      <c r="FSO109" s="32"/>
      <c r="FSP109" s="101"/>
      <c r="FSQ109" s="99"/>
      <c r="FSR109" s="100"/>
      <c r="FSS109" s="98"/>
      <c r="FST109" s="152"/>
      <c r="FSU109" s="152"/>
      <c r="FSV109" s="112"/>
      <c r="FSW109" s="32"/>
      <c r="FSX109" s="101"/>
      <c r="FSY109" s="99"/>
      <c r="FSZ109" s="100"/>
      <c r="FTA109" s="98"/>
      <c r="FTB109" s="152"/>
      <c r="FTC109" s="152"/>
      <c r="FTD109" s="112"/>
      <c r="FTE109" s="32"/>
      <c r="FTF109" s="101"/>
      <c r="FTG109" s="99"/>
      <c r="FTH109" s="100"/>
      <c r="FTI109" s="98"/>
      <c r="FTJ109" s="152"/>
      <c r="FTK109" s="152"/>
      <c r="FTL109" s="112"/>
      <c r="FTM109" s="32"/>
      <c r="FTN109" s="101"/>
      <c r="FTO109" s="99"/>
      <c r="FTP109" s="100"/>
      <c r="FTQ109" s="98"/>
      <c r="FTR109" s="152"/>
      <c r="FTS109" s="152"/>
      <c r="FTT109" s="112"/>
      <c r="FTU109" s="32"/>
      <c r="FTV109" s="101"/>
      <c r="FTW109" s="99"/>
      <c r="FTX109" s="100"/>
      <c r="FTY109" s="98"/>
      <c r="FTZ109" s="152"/>
      <c r="FUA109" s="152"/>
      <c r="FUB109" s="112"/>
      <c r="FUC109" s="32"/>
      <c r="FUD109" s="101"/>
      <c r="FUE109" s="99"/>
      <c r="FUF109" s="100"/>
      <c r="FUG109" s="98"/>
      <c r="FUH109" s="152"/>
      <c r="FUI109" s="152"/>
      <c r="FUJ109" s="112"/>
      <c r="FUK109" s="32"/>
      <c r="FUL109" s="101"/>
      <c r="FUM109" s="99"/>
      <c r="FUN109" s="100"/>
      <c r="FUO109" s="98"/>
      <c r="FUP109" s="152"/>
      <c r="FUQ109" s="152"/>
      <c r="FUR109" s="112"/>
      <c r="FUS109" s="32"/>
      <c r="FUT109" s="101"/>
      <c r="FUU109" s="99"/>
      <c r="FUV109" s="100"/>
      <c r="FUW109" s="98"/>
      <c r="FUX109" s="152"/>
      <c r="FUY109" s="152"/>
      <c r="FUZ109" s="112"/>
      <c r="FVA109" s="32"/>
      <c r="FVB109" s="101"/>
      <c r="FVC109" s="99"/>
      <c r="FVD109" s="100"/>
      <c r="FVE109" s="98"/>
      <c r="FVF109" s="152"/>
      <c r="FVG109" s="152"/>
      <c r="FVH109" s="112"/>
      <c r="FVI109" s="32"/>
      <c r="FVJ109" s="101"/>
      <c r="FVK109" s="99"/>
      <c r="FVL109" s="100"/>
      <c r="FVM109" s="98"/>
      <c r="FVN109" s="152"/>
      <c r="FVO109" s="152"/>
      <c r="FVP109" s="112"/>
      <c r="FVQ109" s="32"/>
      <c r="FVR109" s="101"/>
      <c r="FVS109" s="99"/>
      <c r="FVT109" s="100"/>
      <c r="FVU109" s="98"/>
      <c r="FVV109" s="152"/>
      <c r="FVW109" s="152"/>
      <c r="FVX109" s="112"/>
      <c r="FVY109" s="32"/>
      <c r="FVZ109" s="101"/>
      <c r="FWA109" s="99"/>
      <c r="FWB109" s="100"/>
      <c r="FWC109" s="98"/>
      <c r="FWD109" s="152"/>
      <c r="FWE109" s="152"/>
      <c r="FWF109" s="112"/>
      <c r="FWG109" s="32"/>
      <c r="FWH109" s="101"/>
      <c r="FWI109" s="99"/>
      <c r="FWJ109" s="100"/>
      <c r="FWK109" s="98"/>
      <c r="FWL109" s="152"/>
      <c r="FWM109" s="152"/>
      <c r="FWN109" s="112"/>
      <c r="FWO109" s="32"/>
      <c r="FWP109" s="101"/>
      <c r="FWQ109" s="99"/>
      <c r="FWR109" s="100"/>
      <c r="FWS109" s="98"/>
      <c r="FWT109" s="152"/>
      <c r="FWU109" s="152"/>
      <c r="FWV109" s="112"/>
      <c r="FWW109" s="32"/>
      <c r="FWX109" s="101"/>
      <c r="FWY109" s="99"/>
      <c r="FWZ109" s="100"/>
      <c r="FXA109" s="98"/>
      <c r="FXB109" s="152"/>
      <c r="FXC109" s="152"/>
      <c r="FXD109" s="112"/>
      <c r="FXE109" s="32"/>
      <c r="FXF109" s="101"/>
      <c r="FXG109" s="99"/>
      <c r="FXH109" s="100"/>
      <c r="FXI109" s="98"/>
      <c r="FXJ109" s="152"/>
      <c r="FXK109" s="152"/>
      <c r="FXL109" s="112"/>
      <c r="FXM109" s="32"/>
      <c r="FXN109" s="101"/>
      <c r="FXO109" s="99"/>
      <c r="FXP109" s="100"/>
      <c r="FXQ109" s="98"/>
      <c r="FXR109" s="152"/>
      <c r="FXS109" s="152"/>
      <c r="FXT109" s="112"/>
      <c r="FXU109" s="32"/>
      <c r="FXV109" s="101"/>
      <c r="FXW109" s="99"/>
      <c r="FXX109" s="100"/>
      <c r="FXY109" s="98"/>
      <c r="FXZ109" s="152"/>
      <c r="FYA109" s="152"/>
      <c r="FYB109" s="112"/>
      <c r="FYC109" s="32"/>
      <c r="FYD109" s="101"/>
      <c r="FYE109" s="99"/>
      <c r="FYF109" s="100"/>
      <c r="FYG109" s="98"/>
      <c r="FYH109" s="152"/>
      <c r="FYI109" s="152"/>
      <c r="FYJ109" s="112"/>
      <c r="FYK109" s="32"/>
      <c r="FYL109" s="101"/>
      <c r="FYM109" s="99"/>
      <c r="FYN109" s="100"/>
      <c r="FYO109" s="98"/>
      <c r="FYP109" s="152"/>
      <c r="FYQ109" s="152"/>
      <c r="FYR109" s="112"/>
      <c r="FYS109" s="32"/>
      <c r="FYT109" s="101"/>
      <c r="FYU109" s="99"/>
      <c r="FYV109" s="100"/>
      <c r="FYW109" s="98"/>
      <c r="FYX109" s="152"/>
      <c r="FYY109" s="152"/>
      <c r="FYZ109" s="112"/>
      <c r="FZA109" s="32"/>
      <c r="FZB109" s="101"/>
      <c r="FZC109" s="99"/>
      <c r="FZD109" s="100"/>
      <c r="FZE109" s="98"/>
      <c r="FZF109" s="152"/>
      <c r="FZG109" s="152"/>
      <c r="FZH109" s="112"/>
      <c r="FZI109" s="32"/>
      <c r="FZJ109" s="101"/>
      <c r="FZK109" s="99"/>
      <c r="FZL109" s="100"/>
      <c r="FZM109" s="98"/>
      <c r="FZN109" s="152"/>
      <c r="FZO109" s="152"/>
      <c r="FZP109" s="112"/>
      <c r="FZQ109" s="32"/>
      <c r="FZR109" s="101"/>
      <c r="FZS109" s="99"/>
      <c r="FZT109" s="100"/>
      <c r="FZU109" s="98"/>
      <c r="FZV109" s="152"/>
      <c r="FZW109" s="152"/>
      <c r="FZX109" s="112"/>
      <c r="FZY109" s="32"/>
      <c r="FZZ109" s="101"/>
      <c r="GAA109" s="99"/>
      <c r="GAB109" s="100"/>
      <c r="GAC109" s="98"/>
      <c r="GAD109" s="152"/>
      <c r="GAE109" s="152"/>
      <c r="GAF109" s="112"/>
      <c r="GAG109" s="32"/>
      <c r="GAH109" s="101"/>
      <c r="GAI109" s="99"/>
      <c r="GAJ109" s="100"/>
      <c r="GAK109" s="98"/>
      <c r="GAL109" s="152"/>
      <c r="GAM109" s="152"/>
      <c r="GAN109" s="112"/>
      <c r="GAO109" s="32"/>
      <c r="GAP109" s="101"/>
      <c r="GAQ109" s="99"/>
      <c r="GAR109" s="100"/>
      <c r="GAS109" s="98"/>
      <c r="GAT109" s="152"/>
      <c r="GAU109" s="152"/>
      <c r="GAV109" s="112"/>
      <c r="GAW109" s="32"/>
      <c r="GAX109" s="101"/>
      <c r="GAY109" s="99"/>
      <c r="GAZ109" s="100"/>
      <c r="GBA109" s="98"/>
      <c r="GBB109" s="152"/>
      <c r="GBC109" s="152"/>
      <c r="GBD109" s="112"/>
      <c r="GBE109" s="32"/>
      <c r="GBF109" s="101"/>
      <c r="GBG109" s="99"/>
      <c r="GBH109" s="100"/>
      <c r="GBI109" s="98"/>
      <c r="GBJ109" s="152"/>
      <c r="GBK109" s="152"/>
      <c r="GBL109" s="112"/>
      <c r="GBM109" s="32"/>
      <c r="GBN109" s="101"/>
      <c r="GBO109" s="99"/>
      <c r="GBP109" s="100"/>
      <c r="GBQ109" s="98"/>
      <c r="GBR109" s="152"/>
      <c r="GBS109" s="152"/>
      <c r="GBT109" s="112"/>
      <c r="GBU109" s="32"/>
      <c r="GBV109" s="101"/>
      <c r="GBW109" s="99"/>
      <c r="GBX109" s="100"/>
      <c r="GBY109" s="98"/>
      <c r="GBZ109" s="152"/>
      <c r="GCA109" s="152"/>
      <c r="GCB109" s="112"/>
      <c r="GCC109" s="32"/>
      <c r="GCD109" s="101"/>
      <c r="GCE109" s="99"/>
      <c r="GCF109" s="100"/>
      <c r="GCG109" s="98"/>
      <c r="GCH109" s="152"/>
      <c r="GCI109" s="152"/>
      <c r="GCJ109" s="112"/>
      <c r="GCK109" s="32"/>
      <c r="GCL109" s="101"/>
      <c r="GCM109" s="99"/>
      <c r="GCN109" s="100"/>
      <c r="GCO109" s="98"/>
      <c r="GCP109" s="152"/>
      <c r="GCQ109" s="152"/>
      <c r="GCR109" s="112"/>
      <c r="GCS109" s="32"/>
      <c r="GCT109" s="101"/>
      <c r="GCU109" s="99"/>
      <c r="GCV109" s="100"/>
      <c r="GCW109" s="98"/>
      <c r="GCX109" s="152"/>
      <c r="GCY109" s="152"/>
      <c r="GCZ109" s="112"/>
      <c r="GDA109" s="32"/>
      <c r="GDB109" s="101"/>
      <c r="GDC109" s="99"/>
      <c r="GDD109" s="100"/>
      <c r="GDE109" s="98"/>
      <c r="GDF109" s="152"/>
      <c r="GDG109" s="152"/>
      <c r="GDH109" s="112"/>
      <c r="GDI109" s="32"/>
      <c r="GDJ109" s="101"/>
      <c r="GDK109" s="99"/>
      <c r="GDL109" s="100"/>
      <c r="GDM109" s="98"/>
      <c r="GDN109" s="152"/>
      <c r="GDO109" s="152"/>
      <c r="GDP109" s="112"/>
      <c r="GDQ109" s="32"/>
      <c r="GDR109" s="101"/>
      <c r="GDS109" s="99"/>
      <c r="GDT109" s="100"/>
      <c r="GDU109" s="98"/>
      <c r="GDV109" s="152"/>
      <c r="GDW109" s="152"/>
      <c r="GDX109" s="112"/>
      <c r="GDY109" s="32"/>
      <c r="GDZ109" s="101"/>
      <c r="GEA109" s="99"/>
      <c r="GEB109" s="100"/>
      <c r="GEC109" s="98"/>
      <c r="GED109" s="152"/>
      <c r="GEE109" s="152"/>
      <c r="GEF109" s="112"/>
      <c r="GEG109" s="32"/>
      <c r="GEH109" s="101"/>
      <c r="GEI109" s="99"/>
      <c r="GEJ109" s="100"/>
      <c r="GEK109" s="98"/>
      <c r="GEL109" s="152"/>
      <c r="GEM109" s="152"/>
      <c r="GEN109" s="112"/>
      <c r="GEO109" s="32"/>
      <c r="GEP109" s="101"/>
      <c r="GEQ109" s="99"/>
      <c r="GER109" s="100"/>
      <c r="GES109" s="98"/>
      <c r="GET109" s="152"/>
      <c r="GEU109" s="152"/>
      <c r="GEV109" s="112"/>
      <c r="GEW109" s="32"/>
      <c r="GEX109" s="101"/>
      <c r="GEY109" s="99"/>
      <c r="GEZ109" s="100"/>
      <c r="GFA109" s="98"/>
      <c r="GFB109" s="152"/>
      <c r="GFC109" s="152"/>
      <c r="GFD109" s="112"/>
      <c r="GFE109" s="32"/>
      <c r="GFF109" s="101"/>
      <c r="GFG109" s="99"/>
      <c r="GFH109" s="100"/>
      <c r="GFI109" s="98"/>
      <c r="GFJ109" s="152"/>
      <c r="GFK109" s="152"/>
      <c r="GFL109" s="112"/>
      <c r="GFM109" s="32"/>
      <c r="GFN109" s="101"/>
      <c r="GFO109" s="99"/>
      <c r="GFP109" s="100"/>
      <c r="GFQ109" s="98"/>
      <c r="GFR109" s="152"/>
      <c r="GFS109" s="152"/>
      <c r="GFT109" s="112"/>
      <c r="GFU109" s="32"/>
      <c r="GFV109" s="101"/>
      <c r="GFW109" s="99"/>
      <c r="GFX109" s="100"/>
      <c r="GFY109" s="98"/>
      <c r="GFZ109" s="152"/>
      <c r="GGA109" s="152"/>
      <c r="GGB109" s="112"/>
      <c r="GGC109" s="32"/>
      <c r="GGD109" s="101"/>
      <c r="GGE109" s="99"/>
      <c r="GGF109" s="100"/>
      <c r="GGG109" s="98"/>
      <c r="GGH109" s="152"/>
      <c r="GGI109" s="152"/>
      <c r="GGJ109" s="112"/>
      <c r="GGK109" s="32"/>
      <c r="GGL109" s="101"/>
      <c r="GGM109" s="99"/>
      <c r="GGN109" s="100"/>
      <c r="GGO109" s="98"/>
      <c r="GGP109" s="152"/>
      <c r="GGQ109" s="152"/>
      <c r="GGR109" s="112"/>
      <c r="GGS109" s="32"/>
      <c r="GGT109" s="101"/>
      <c r="GGU109" s="99"/>
      <c r="GGV109" s="100"/>
      <c r="GGW109" s="98"/>
      <c r="GGX109" s="152"/>
      <c r="GGY109" s="152"/>
      <c r="GGZ109" s="112"/>
      <c r="GHA109" s="32"/>
      <c r="GHB109" s="101"/>
      <c r="GHC109" s="99"/>
      <c r="GHD109" s="100"/>
      <c r="GHE109" s="98"/>
      <c r="GHF109" s="152"/>
      <c r="GHG109" s="152"/>
      <c r="GHH109" s="112"/>
      <c r="GHI109" s="32"/>
      <c r="GHJ109" s="101"/>
      <c r="GHK109" s="99"/>
      <c r="GHL109" s="100"/>
      <c r="GHM109" s="98"/>
      <c r="GHN109" s="152"/>
      <c r="GHO109" s="152"/>
      <c r="GHP109" s="112"/>
      <c r="GHQ109" s="32"/>
      <c r="GHR109" s="101"/>
      <c r="GHS109" s="99"/>
      <c r="GHT109" s="100"/>
      <c r="GHU109" s="98"/>
      <c r="GHV109" s="152"/>
      <c r="GHW109" s="152"/>
      <c r="GHX109" s="112"/>
      <c r="GHY109" s="32"/>
      <c r="GHZ109" s="101"/>
      <c r="GIA109" s="99"/>
      <c r="GIB109" s="100"/>
      <c r="GIC109" s="98"/>
      <c r="GID109" s="152"/>
      <c r="GIE109" s="152"/>
      <c r="GIF109" s="112"/>
      <c r="GIG109" s="32"/>
      <c r="GIH109" s="101"/>
      <c r="GII109" s="99"/>
      <c r="GIJ109" s="100"/>
      <c r="GIK109" s="98"/>
      <c r="GIL109" s="152"/>
      <c r="GIM109" s="152"/>
      <c r="GIN109" s="112"/>
      <c r="GIO109" s="32"/>
      <c r="GIP109" s="101"/>
      <c r="GIQ109" s="99"/>
      <c r="GIR109" s="100"/>
      <c r="GIS109" s="98"/>
      <c r="GIT109" s="152"/>
      <c r="GIU109" s="152"/>
      <c r="GIV109" s="112"/>
      <c r="GIW109" s="32"/>
      <c r="GIX109" s="101"/>
      <c r="GIY109" s="99"/>
      <c r="GIZ109" s="100"/>
      <c r="GJA109" s="98"/>
      <c r="GJB109" s="152"/>
      <c r="GJC109" s="152"/>
      <c r="GJD109" s="112"/>
      <c r="GJE109" s="32"/>
      <c r="GJF109" s="101"/>
      <c r="GJG109" s="99"/>
      <c r="GJH109" s="100"/>
      <c r="GJI109" s="98"/>
      <c r="GJJ109" s="152"/>
      <c r="GJK109" s="152"/>
      <c r="GJL109" s="112"/>
      <c r="GJM109" s="32"/>
      <c r="GJN109" s="101"/>
      <c r="GJO109" s="99"/>
      <c r="GJP109" s="100"/>
      <c r="GJQ109" s="98"/>
      <c r="GJR109" s="152"/>
      <c r="GJS109" s="152"/>
      <c r="GJT109" s="112"/>
      <c r="GJU109" s="32"/>
      <c r="GJV109" s="101"/>
      <c r="GJW109" s="99"/>
      <c r="GJX109" s="100"/>
      <c r="GJY109" s="98"/>
      <c r="GJZ109" s="152"/>
      <c r="GKA109" s="152"/>
      <c r="GKB109" s="112"/>
      <c r="GKC109" s="32"/>
      <c r="GKD109" s="101"/>
      <c r="GKE109" s="99"/>
      <c r="GKF109" s="100"/>
      <c r="GKG109" s="98"/>
      <c r="GKH109" s="152"/>
      <c r="GKI109" s="152"/>
      <c r="GKJ109" s="112"/>
      <c r="GKK109" s="32"/>
      <c r="GKL109" s="101"/>
      <c r="GKM109" s="99"/>
      <c r="GKN109" s="100"/>
      <c r="GKO109" s="98"/>
      <c r="GKP109" s="152"/>
      <c r="GKQ109" s="152"/>
      <c r="GKR109" s="112"/>
      <c r="GKS109" s="32"/>
      <c r="GKT109" s="101"/>
      <c r="GKU109" s="99"/>
      <c r="GKV109" s="100"/>
      <c r="GKW109" s="98"/>
      <c r="GKX109" s="152"/>
      <c r="GKY109" s="152"/>
      <c r="GKZ109" s="112"/>
      <c r="GLA109" s="32"/>
      <c r="GLB109" s="101"/>
      <c r="GLC109" s="99"/>
      <c r="GLD109" s="100"/>
      <c r="GLE109" s="98"/>
      <c r="GLF109" s="152"/>
      <c r="GLG109" s="152"/>
      <c r="GLH109" s="112"/>
      <c r="GLI109" s="32"/>
      <c r="GLJ109" s="101"/>
      <c r="GLK109" s="99"/>
      <c r="GLL109" s="100"/>
      <c r="GLM109" s="98"/>
      <c r="GLN109" s="152"/>
      <c r="GLO109" s="152"/>
      <c r="GLP109" s="112"/>
      <c r="GLQ109" s="32"/>
      <c r="GLR109" s="101"/>
      <c r="GLS109" s="99"/>
      <c r="GLT109" s="100"/>
      <c r="GLU109" s="98"/>
      <c r="GLV109" s="152"/>
      <c r="GLW109" s="152"/>
      <c r="GLX109" s="112"/>
      <c r="GLY109" s="32"/>
      <c r="GLZ109" s="101"/>
      <c r="GMA109" s="99"/>
      <c r="GMB109" s="100"/>
      <c r="GMC109" s="98"/>
      <c r="GMD109" s="152"/>
      <c r="GME109" s="152"/>
      <c r="GMF109" s="112"/>
      <c r="GMG109" s="32"/>
      <c r="GMH109" s="101"/>
      <c r="GMI109" s="99"/>
      <c r="GMJ109" s="100"/>
      <c r="GMK109" s="98"/>
      <c r="GML109" s="152"/>
      <c r="GMM109" s="152"/>
      <c r="GMN109" s="112"/>
      <c r="GMO109" s="32"/>
      <c r="GMP109" s="101"/>
      <c r="GMQ109" s="99"/>
      <c r="GMR109" s="100"/>
      <c r="GMS109" s="98"/>
      <c r="GMT109" s="152"/>
      <c r="GMU109" s="152"/>
      <c r="GMV109" s="112"/>
      <c r="GMW109" s="32"/>
      <c r="GMX109" s="101"/>
      <c r="GMY109" s="99"/>
      <c r="GMZ109" s="100"/>
      <c r="GNA109" s="98"/>
      <c r="GNB109" s="152"/>
      <c r="GNC109" s="152"/>
      <c r="GND109" s="112"/>
      <c r="GNE109" s="32"/>
      <c r="GNF109" s="101"/>
      <c r="GNG109" s="99"/>
      <c r="GNH109" s="100"/>
      <c r="GNI109" s="98"/>
      <c r="GNJ109" s="152"/>
      <c r="GNK109" s="152"/>
      <c r="GNL109" s="112"/>
      <c r="GNM109" s="32"/>
      <c r="GNN109" s="101"/>
      <c r="GNO109" s="99"/>
      <c r="GNP109" s="100"/>
      <c r="GNQ109" s="98"/>
      <c r="GNR109" s="152"/>
      <c r="GNS109" s="152"/>
      <c r="GNT109" s="112"/>
      <c r="GNU109" s="32"/>
      <c r="GNV109" s="101"/>
      <c r="GNW109" s="99"/>
      <c r="GNX109" s="100"/>
      <c r="GNY109" s="98"/>
      <c r="GNZ109" s="152"/>
      <c r="GOA109" s="152"/>
      <c r="GOB109" s="112"/>
      <c r="GOC109" s="32"/>
      <c r="GOD109" s="101"/>
      <c r="GOE109" s="99"/>
      <c r="GOF109" s="100"/>
      <c r="GOG109" s="98"/>
      <c r="GOH109" s="152"/>
      <c r="GOI109" s="152"/>
      <c r="GOJ109" s="112"/>
      <c r="GOK109" s="32"/>
      <c r="GOL109" s="101"/>
      <c r="GOM109" s="99"/>
      <c r="GON109" s="100"/>
      <c r="GOO109" s="98"/>
      <c r="GOP109" s="152"/>
      <c r="GOQ109" s="152"/>
      <c r="GOR109" s="112"/>
      <c r="GOS109" s="32"/>
      <c r="GOT109" s="101"/>
      <c r="GOU109" s="99"/>
      <c r="GOV109" s="100"/>
      <c r="GOW109" s="98"/>
      <c r="GOX109" s="152"/>
      <c r="GOY109" s="152"/>
      <c r="GOZ109" s="112"/>
      <c r="GPA109" s="32"/>
      <c r="GPB109" s="101"/>
      <c r="GPC109" s="99"/>
      <c r="GPD109" s="100"/>
      <c r="GPE109" s="98"/>
      <c r="GPF109" s="152"/>
      <c r="GPG109" s="152"/>
      <c r="GPH109" s="112"/>
      <c r="GPI109" s="32"/>
      <c r="GPJ109" s="101"/>
      <c r="GPK109" s="99"/>
      <c r="GPL109" s="100"/>
      <c r="GPM109" s="98"/>
      <c r="GPN109" s="152"/>
      <c r="GPO109" s="152"/>
      <c r="GPP109" s="112"/>
      <c r="GPQ109" s="32"/>
      <c r="GPR109" s="101"/>
      <c r="GPS109" s="99"/>
      <c r="GPT109" s="100"/>
      <c r="GPU109" s="98"/>
      <c r="GPV109" s="152"/>
      <c r="GPW109" s="152"/>
      <c r="GPX109" s="112"/>
      <c r="GPY109" s="32"/>
      <c r="GPZ109" s="101"/>
      <c r="GQA109" s="99"/>
      <c r="GQB109" s="100"/>
      <c r="GQC109" s="98"/>
      <c r="GQD109" s="152"/>
      <c r="GQE109" s="152"/>
      <c r="GQF109" s="112"/>
      <c r="GQG109" s="32"/>
      <c r="GQH109" s="101"/>
      <c r="GQI109" s="99"/>
      <c r="GQJ109" s="100"/>
      <c r="GQK109" s="98"/>
      <c r="GQL109" s="152"/>
      <c r="GQM109" s="152"/>
      <c r="GQN109" s="112"/>
      <c r="GQO109" s="32"/>
      <c r="GQP109" s="101"/>
      <c r="GQQ109" s="99"/>
      <c r="GQR109" s="100"/>
      <c r="GQS109" s="98"/>
      <c r="GQT109" s="152"/>
      <c r="GQU109" s="152"/>
      <c r="GQV109" s="112"/>
      <c r="GQW109" s="32"/>
      <c r="GQX109" s="101"/>
      <c r="GQY109" s="99"/>
      <c r="GQZ109" s="100"/>
      <c r="GRA109" s="98"/>
      <c r="GRB109" s="152"/>
      <c r="GRC109" s="152"/>
      <c r="GRD109" s="112"/>
      <c r="GRE109" s="32"/>
      <c r="GRF109" s="101"/>
      <c r="GRG109" s="99"/>
      <c r="GRH109" s="100"/>
      <c r="GRI109" s="98"/>
      <c r="GRJ109" s="152"/>
      <c r="GRK109" s="152"/>
      <c r="GRL109" s="112"/>
      <c r="GRM109" s="32"/>
      <c r="GRN109" s="101"/>
      <c r="GRO109" s="99"/>
      <c r="GRP109" s="100"/>
      <c r="GRQ109" s="98"/>
      <c r="GRR109" s="152"/>
      <c r="GRS109" s="152"/>
      <c r="GRT109" s="112"/>
      <c r="GRU109" s="32"/>
      <c r="GRV109" s="101"/>
      <c r="GRW109" s="99"/>
      <c r="GRX109" s="100"/>
      <c r="GRY109" s="98"/>
      <c r="GRZ109" s="152"/>
      <c r="GSA109" s="152"/>
      <c r="GSB109" s="112"/>
      <c r="GSC109" s="32"/>
      <c r="GSD109" s="101"/>
      <c r="GSE109" s="99"/>
      <c r="GSF109" s="100"/>
      <c r="GSG109" s="98"/>
      <c r="GSH109" s="152"/>
      <c r="GSI109" s="152"/>
      <c r="GSJ109" s="112"/>
      <c r="GSK109" s="32"/>
      <c r="GSL109" s="101"/>
      <c r="GSM109" s="99"/>
      <c r="GSN109" s="100"/>
      <c r="GSO109" s="98"/>
      <c r="GSP109" s="152"/>
      <c r="GSQ109" s="152"/>
      <c r="GSR109" s="112"/>
      <c r="GSS109" s="32"/>
      <c r="GST109" s="101"/>
      <c r="GSU109" s="99"/>
      <c r="GSV109" s="100"/>
      <c r="GSW109" s="98"/>
      <c r="GSX109" s="152"/>
      <c r="GSY109" s="152"/>
      <c r="GSZ109" s="112"/>
      <c r="GTA109" s="32"/>
      <c r="GTB109" s="101"/>
      <c r="GTC109" s="99"/>
      <c r="GTD109" s="100"/>
      <c r="GTE109" s="98"/>
      <c r="GTF109" s="152"/>
      <c r="GTG109" s="152"/>
      <c r="GTH109" s="112"/>
      <c r="GTI109" s="32"/>
      <c r="GTJ109" s="101"/>
      <c r="GTK109" s="99"/>
      <c r="GTL109" s="100"/>
      <c r="GTM109" s="98"/>
      <c r="GTN109" s="152"/>
      <c r="GTO109" s="152"/>
      <c r="GTP109" s="112"/>
      <c r="GTQ109" s="32"/>
      <c r="GTR109" s="101"/>
      <c r="GTS109" s="99"/>
      <c r="GTT109" s="100"/>
      <c r="GTU109" s="98"/>
      <c r="GTV109" s="152"/>
      <c r="GTW109" s="152"/>
      <c r="GTX109" s="112"/>
      <c r="GTY109" s="32"/>
      <c r="GTZ109" s="101"/>
      <c r="GUA109" s="99"/>
      <c r="GUB109" s="100"/>
      <c r="GUC109" s="98"/>
      <c r="GUD109" s="152"/>
      <c r="GUE109" s="152"/>
      <c r="GUF109" s="112"/>
      <c r="GUG109" s="32"/>
      <c r="GUH109" s="101"/>
      <c r="GUI109" s="99"/>
      <c r="GUJ109" s="100"/>
      <c r="GUK109" s="98"/>
      <c r="GUL109" s="152"/>
      <c r="GUM109" s="152"/>
      <c r="GUN109" s="112"/>
      <c r="GUO109" s="32"/>
      <c r="GUP109" s="101"/>
      <c r="GUQ109" s="99"/>
      <c r="GUR109" s="100"/>
      <c r="GUS109" s="98"/>
      <c r="GUT109" s="152"/>
      <c r="GUU109" s="152"/>
      <c r="GUV109" s="112"/>
      <c r="GUW109" s="32"/>
      <c r="GUX109" s="101"/>
      <c r="GUY109" s="99"/>
      <c r="GUZ109" s="100"/>
      <c r="GVA109" s="98"/>
      <c r="GVB109" s="152"/>
      <c r="GVC109" s="152"/>
      <c r="GVD109" s="112"/>
      <c r="GVE109" s="32"/>
      <c r="GVF109" s="101"/>
      <c r="GVG109" s="99"/>
      <c r="GVH109" s="100"/>
      <c r="GVI109" s="98"/>
      <c r="GVJ109" s="152"/>
      <c r="GVK109" s="152"/>
      <c r="GVL109" s="112"/>
      <c r="GVM109" s="32"/>
      <c r="GVN109" s="101"/>
      <c r="GVO109" s="99"/>
      <c r="GVP109" s="100"/>
      <c r="GVQ109" s="98"/>
      <c r="GVR109" s="152"/>
      <c r="GVS109" s="152"/>
      <c r="GVT109" s="112"/>
      <c r="GVU109" s="32"/>
      <c r="GVV109" s="101"/>
      <c r="GVW109" s="99"/>
      <c r="GVX109" s="100"/>
      <c r="GVY109" s="98"/>
      <c r="GVZ109" s="152"/>
      <c r="GWA109" s="152"/>
      <c r="GWB109" s="112"/>
      <c r="GWC109" s="32"/>
      <c r="GWD109" s="101"/>
      <c r="GWE109" s="99"/>
      <c r="GWF109" s="100"/>
      <c r="GWG109" s="98"/>
      <c r="GWH109" s="152"/>
      <c r="GWI109" s="152"/>
      <c r="GWJ109" s="112"/>
      <c r="GWK109" s="32"/>
      <c r="GWL109" s="101"/>
      <c r="GWM109" s="99"/>
      <c r="GWN109" s="100"/>
      <c r="GWO109" s="98"/>
      <c r="GWP109" s="152"/>
      <c r="GWQ109" s="152"/>
      <c r="GWR109" s="112"/>
      <c r="GWS109" s="32"/>
      <c r="GWT109" s="101"/>
      <c r="GWU109" s="99"/>
      <c r="GWV109" s="100"/>
      <c r="GWW109" s="98"/>
      <c r="GWX109" s="152"/>
      <c r="GWY109" s="152"/>
      <c r="GWZ109" s="112"/>
      <c r="GXA109" s="32"/>
      <c r="GXB109" s="101"/>
      <c r="GXC109" s="99"/>
      <c r="GXD109" s="100"/>
      <c r="GXE109" s="98"/>
      <c r="GXF109" s="152"/>
      <c r="GXG109" s="152"/>
      <c r="GXH109" s="112"/>
      <c r="GXI109" s="32"/>
      <c r="GXJ109" s="101"/>
      <c r="GXK109" s="99"/>
      <c r="GXL109" s="100"/>
      <c r="GXM109" s="98"/>
      <c r="GXN109" s="152"/>
      <c r="GXO109" s="152"/>
      <c r="GXP109" s="112"/>
      <c r="GXQ109" s="32"/>
      <c r="GXR109" s="101"/>
      <c r="GXS109" s="99"/>
      <c r="GXT109" s="100"/>
      <c r="GXU109" s="98"/>
      <c r="GXV109" s="152"/>
      <c r="GXW109" s="152"/>
      <c r="GXX109" s="112"/>
      <c r="GXY109" s="32"/>
      <c r="GXZ109" s="101"/>
      <c r="GYA109" s="99"/>
      <c r="GYB109" s="100"/>
      <c r="GYC109" s="98"/>
      <c r="GYD109" s="152"/>
      <c r="GYE109" s="152"/>
      <c r="GYF109" s="112"/>
      <c r="GYG109" s="32"/>
      <c r="GYH109" s="101"/>
      <c r="GYI109" s="99"/>
      <c r="GYJ109" s="100"/>
      <c r="GYK109" s="98"/>
      <c r="GYL109" s="152"/>
      <c r="GYM109" s="152"/>
      <c r="GYN109" s="112"/>
      <c r="GYO109" s="32"/>
      <c r="GYP109" s="101"/>
      <c r="GYQ109" s="99"/>
      <c r="GYR109" s="100"/>
      <c r="GYS109" s="98"/>
      <c r="GYT109" s="152"/>
      <c r="GYU109" s="152"/>
      <c r="GYV109" s="112"/>
      <c r="GYW109" s="32"/>
      <c r="GYX109" s="101"/>
      <c r="GYY109" s="99"/>
      <c r="GYZ109" s="100"/>
      <c r="GZA109" s="98"/>
      <c r="GZB109" s="152"/>
      <c r="GZC109" s="152"/>
      <c r="GZD109" s="112"/>
      <c r="GZE109" s="32"/>
      <c r="GZF109" s="101"/>
      <c r="GZG109" s="99"/>
      <c r="GZH109" s="100"/>
      <c r="GZI109" s="98"/>
      <c r="GZJ109" s="152"/>
      <c r="GZK109" s="152"/>
      <c r="GZL109" s="112"/>
      <c r="GZM109" s="32"/>
      <c r="GZN109" s="101"/>
      <c r="GZO109" s="99"/>
      <c r="GZP109" s="100"/>
      <c r="GZQ109" s="98"/>
      <c r="GZR109" s="152"/>
      <c r="GZS109" s="152"/>
      <c r="GZT109" s="112"/>
      <c r="GZU109" s="32"/>
      <c r="GZV109" s="101"/>
      <c r="GZW109" s="99"/>
      <c r="GZX109" s="100"/>
      <c r="GZY109" s="98"/>
      <c r="GZZ109" s="152"/>
      <c r="HAA109" s="152"/>
      <c r="HAB109" s="112"/>
      <c r="HAC109" s="32"/>
      <c r="HAD109" s="101"/>
      <c r="HAE109" s="99"/>
      <c r="HAF109" s="100"/>
      <c r="HAG109" s="98"/>
      <c r="HAH109" s="152"/>
      <c r="HAI109" s="152"/>
      <c r="HAJ109" s="112"/>
      <c r="HAK109" s="32"/>
      <c r="HAL109" s="101"/>
      <c r="HAM109" s="99"/>
      <c r="HAN109" s="100"/>
      <c r="HAO109" s="98"/>
      <c r="HAP109" s="152"/>
      <c r="HAQ109" s="152"/>
      <c r="HAR109" s="112"/>
      <c r="HAS109" s="32"/>
      <c r="HAT109" s="101"/>
      <c r="HAU109" s="99"/>
      <c r="HAV109" s="100"/>
      <c r="HAW109" s="98"/>
      <c r="HAX109" s="152"/>
      <c r="HAY109" s="152"/>
      <c r="HAZ109" s="112"/>
      <c r="HBA109" s="32"/>
      <c r="HBB109" s="101"/>
      <c r="HBC109" s="99"/>
      <c r="HBD109" s="100"/>
      <c r="HBE109" s="98"/>
      <c r="HBF109" s="152"/>
      <c r="HBG109" s="152"/>
      <c r="HBH109" s="112"/>
      <c r="HBI109" s="32"/>
      <c r="HBJ109" s="101"/>
      <c r="HBK109" s="99"/>
      <c r="HBL109" s="100"/>
      <c r="HBM109" s="98"/>
      <c r="HBN109" s="152"/>
      <c r="HBO109" s="152"/>
      <c r="HBP109" s="112"/>
      <c r="HBQ109" s="32"/>
      <c r="HBR109" s="101"/>
      <c r="HBS109" s="99"/>
      <c r="HBT109" s="100"/>
      <c r="HBU109" s="98"/>
      <c r="HBV109" s="152"/>
      <c r="HBW109" s="152"/>
      <c r="HBX109" s="112"/>
      <c r="HBY109" s="32"/>
      <c r="HBZ109" s="101"/>
      <c r="HCA109" s="99"/>
      <c r="HCB109" s="100"/>
      <c r="HCC109" s="98"/>
      <c r="HCD109" s="152"/>
      <c r="HCE109" s="152"/>
      <c r="HCF109" s="112"/>
      <c r="HCG109" s="32"/>
      <c r="HCH109" s="101"/>
      <c r="HCI109" s="99"/>
      <c r="HCJ109" s="100"/>
      <c r="HCK109" s="98"/>
      <c r="HCL109" s="152"/>
      <c r="HCM109" s="152"/>
      <c r="HCN109" s="112"/>
      <c r="HCO109" s="32"/>
      <c r="HCP109" s="101"/>
      <c r="HCQ109" s="99"/>
      <c r="HCR109" s="100"/>
      <c r="HCS109" s="98"/>
      <c r="HCT109" s="152"/>
      <c r="HCU109" s="152"/>
      <c r="HCV109" s="112"/>
      <c r="HCW109" s="32"/>
      <c r="HCX109" s="101"/>
      <c r="HCY109" s="99"/>
      <c r="HCZ109" s="100"/>
      <c r="HDA109" s="98"/>
      <c r="HDB109" s="152"/>
      <c r="HDC109" s="152"/>
      <c r="HDD109" s="112"/>
      <c r="HDE109" s="32"/>
      <c r="HDF109" s="101"/>
      <c r="HDG109" s="99"/>
      <c r="HDH109" s="100"/>
      <c r="HDI109" s="98"/>
      <c r="HDJ109" s="152"/>
      <c r="HDK109" s="152"/>
      <c r="HDL109" s="112"/>
      <c r="HDM109" s="32"/>
      <c r="HDN109" s="101"/>
      <c r="HDO109" s="99"/>
      <c r="HDP109" s="100"/>
      <c r="HDQ109" s="98"/>
      <c r="HDR109" s="152"/>
      <c r="HDS109" s="152"/>
      <c r="HDT109" s="112"/>
      <c r="HDU109" s="32"/>
      <c r="HDV109" s="101"/>
      <c r="HDW109" s="99"/>
      <c r="HDX109" s="100"/>
      <c r="HDY109" s="98"/>
      <c r="HDZ109" s="152"/>
      <c r="HEA109" s="152"/>
      <c r="HEB109" s="112"/>
      <c r="HEC109" s="32"/>
      <c r="HED109" s="101"/>
      <c r="HEE109" s="99"/>
      <c r="HEF109" s="100"/>
      <c r="HEG109" s="98"/>
      <c r="HEH109" s="152"/>
      <c r="HEI109" s="152"/>
      <c r="HEJ109" s="112"/>
      <c r="HEK109" s="32"/>
      <c r="HEL109" s="101"/>
      <c r="HEM109" s="99"/>
      <c r="HEN109" s="100"/>
      <c r="HEO109" s="98"/>
      <c r="HEP109" s="152"/>
      <c r="HEQ109" s="152"/>
      <c r="HER109" s="112"/>
      <c r="HES109" s="32"/>
      <c r="HET109" s="101"/>
      <c r="HEU109" s="99"/>
      <c r="HEV109" s="100"/>
      <c r="HEW109" s="98"/>
      <c r="HEX109" s="152"/>
      <c r="HEY109" s="152"/>
      <c r="HEZ109" s="112"/>
      <c r="HFA109" s="32"/>
      <c r="HFB109" s="101"/>
      <c r="HFC109" s="99"/>
      <c r="HFD109" s="100"/>
      <c r="HFE109" s="98"/>
      <c r="HFF109" s="152"/>
      <c r="HFG109" s="152"/>
      <c r="HFH109" s="112"/>
      <c r="HFI109" s="32"/>
      <c r="HFJ109" s="101"/>
      <c r="HFK109" s="99"/>
      <c r="HFL109" s="100"/>
      <c r="HFM109" s="98"/>
      <c r="HFN109" s="152"/>
      <c r="HFO109" s="152"/>
      <c r="HFP109" s="112"/>
      <c r="HFQ109" s="32"/>
      <c r="HFR109" s="101"/>
      <c r="HFS109" s="99"/>
      <c r="HFT109" s="100"/>
      <c r="HFU109" s="98"/>
      <c r="HFV109" s="152"/>
      <c r="HFW109" s="152"/>
      <c r="HFX109" s="112"/>
      <c r="HFY109" s="32"/>
      <c r="HFZ109" s="101"/>
      <c r="HGA109" s="99"/>
      <c r="HGB109" s="100"/>
      <c r="HGC109" s="98"/>
      <c r="HGD109" s="152"/>
      <c r="HGE109" s="152"/>
      <c r="HGF109" s="112"/>
      <c r="HGG109" s="32"/>
      <c r="HGH109" s="101"/>
      <c r="HGI109" s="99"/>
      <c r="HGJ109" s="100"/>
      <c r="HGK109" s="98"/>
      <c r="HGL109" s="152"/>
      <c r="HGM109" s="152"/>
      <c r="HGN109" s="112"/>
      <c r="HGO109" s="32"/>
      <c r="HGP109" s="101"/>
      <c r="HGQ109" s="99"/>
      <c r="HGR109" s="100"/>
      <c r="HGS109" s="98"/>
      <c r="HGT109" s="152"/>
      <c r="HGU109" s="152"/>
      <c r="HGV109" s="112"/>
      <c r="HGW109" s="32"/>
      <c r="HGX109" s="101"/>
      <c r="HGY109" s="99"/>
      <c r="HGZ109" s="100"/>
      <c r="HHA109" s="98"/>
      <c r="HHB109" s="152"/>
      <c r="HHC109" s="152"/>
      <c r="HHD109" s="112"/>
      <c r="HHE109" s="32"/>
      <c r="HHF109" s="101"/>
      <c r="HHG109" s="99"/>
      <c r="HHH109" s="100"/>
      <c r="HHI109" s="98"/>
      <c r="HHJ109" s="152"/>
      <c r="HHK109" s="152"/>
      <c r="HHL109" s="112"/>
      <c r="HHM109" s="32"/>
      <c r="HHN109" s="101"/>
      <c r="HHO109" s="99"/>
      <c r="HHP109" s="100"/>
      <c r="HHQ109" s="98"/>
      <c r="HHR109" s="152"/>
      <c r="HHS109" s="152"/>
      <c r="HHT109" s="112"/>
      <c r="HHU109" s="32"/>
      <c r="HHV109" s="101"/>
      <c r="HHW109" s="99"/>
      <c r="HHX109" s="100"/>
      <c r="HHY109" s="98"/>
      <c r="HHZ109" s="152"/>
      <c r="HIA109" s="152"/>
      <c r="HIB109" s="112"/>
      <c r="HIC109" s="32"/>
      <c r="HID109" s="101"/>
      <c r="HIE109" s="99"/>
      <c r="HIF109" s="100"/>
      <c r="HIG109" s="98"/>
      <c r="HIH109" s="152"/>
      <c r="HII109" s="152"/>
      <c r="HIJ109" s="112"/>
      <c r="HIK109" s="32"/>
      <c r="HIL109" s="101"/>
      <c r="HIM109" s="99"/>
      <c r="HIN109" s="100"/>
      <c r="HIO109" s="98"/>
      <c r="HIP109" s="152"/>
      <c r="HIQ109" s="152"/>
      <c r="HIR109" s="112"/>
      <c r="HIS109" s="32"/>
      <c r="HIT109" s="101"/>
      <c r="HIU109" s="99"/>
      <c r="HIV109" s="100"/>
      <c r="HIW109" s="98"/>
      <c r="HIX109" s="152"/>
      <c r="HIY109" s="152"/>
      <c r="HIZ109" s="112"/>
      <c r="HJA109" s="32"/>
      <c r="HJB109" s="101"/>
      <c r="HJC109" s="99"/>
      <c r="HJD109" s="100"/>
      <c r="HJE109" s="98"/>
      <c r="HJF109" s="152"/>
      <c r="HJG109" s="152"/>
      <c r="HJH109" s="112"/>
      <c r="HJI109" s="32"/>
      <c r="HJJ109" s="101"/>
      <c r="HJK109" s="99"/>
      <c r="HJL109" s="100"/>
      <c r="HJM109" s="98"/>
      <c r="HJN109" s="152"/>
      <c r="HJO109" s="152"/>
      <c r="HJP109" s="112"/>
      <c r="HJQ109" s="32"/>
      <c r="HJR109" s="101"/>
      <c r="HJS109" s="99"/>
      <c r="HJT109" s="100"/>
      <c r="HJU109" s="98"/>
      <c r="HJV109" s="152"/>
      <c r="HJW109" s="152"/>
      <c r="HJX109" s="112"/>
      <c r="HJY109" s="32"/>
      <c r="HJZ109" s="101"/>
      <c r="HKA109" s="99"/>
      <c r="HKB109" s="100"/>
      <c r="HKC109" s="98"/>
      <c r="HKD109" s="152"/>
      <c r="HKE109" s="152"/>
      <c r="HKF109" s="112"/>
      <c r="HKG109" s="32"/>
      <c r="HKH109" s="101"/>
      <c r="HKI109" s="99"/>
      <c r="HKJ109" s="100"/>
      <c r="HKK109" s="98"/>
      <c r="HKL109" s="152"/>
      <c r="HKM109" s="152"/>
      <c r="HKN109" s="112"/>
      <c r="HKO109" s="32"/>
      <c r="HKP109" s="101"/>
      <c r="HKQ109" s="99"/>
      <c r="HKR109" s="100"/>
      <c r="HKS109" s="98"/>
      <c r="HKT109" s="152"/>
      <c r="HKU109" s="152"/>
      <c r="HKV109" s="112"/>
      <c r="HKW109" s="32"/>
      <c r="HKX109" s="101"/>
      <c r="HKY109" s="99"/>
      <c r="HKZ109" s="100"/>
      <c r="HLA109" s="98"/>
      <c r="HLB109" s="152"/>
      <c r="HLC109" s="152"/>
      <c r="HLD109" s="112"/>
      <c r="HLE109" s="32"/>
      <c r="HLF109" s="101"/>
      <c r="HLG109" s="99"/>
      <c r="HLH109" s="100"/>
      <c r="HLI109" s="98"/>
      <c r="HLJ109" s="152"/>
      <c r="HLK109" s="152"/>
      <c r="HLL109" s="112"/>
      <c r="HLM109" s="32"/>
      <c r="HLN109" s="101"/>
      <c r="HLO109" s="99"/>
      <c r="HLP109" s="100"/>
      <c r="HLQ109" s="98"/>
      <c r="HLR109" s="152"/>
      <c r="HLS109" s="152"/>
      <c r="HLT109" s="112"/>
      <c r="HLU109" s="32"/>
      <c r="HLV109" s="101"/>
      <c r="HLW109" s="99"/>
      <c r="HLX109" s="100"/>
      <c r="HLY109" s="98"/>
      <c r="HLZ109" s="152"/>
      <c r="HMA109" s="152"/>
      <c r="HMB109" s="112"/>
      <c r="HMC109" s="32"/>
      <c r="HMD109" s="101"/>
      <c r="HME109" s="99"/>
      <c r="HMF109" s="100"/>
      <c r="HMG109" s="98"/>
      <c r="HMH109" s="152"/>
      <c r="HMI109" s="152"/>
      <c r="HMJ109" s="112"/>
      <c r="HMK109" s="32"/>
      <c r="HML109" s="101"/>
      <c r="HMM109" s="99"/>
      <c r="HMN109" s="100"/>
      <c r="HMO109" s="98"/>
      <c r="HMP109" s="152"/>
      <c r="HMQ109" s="152"/>
      <c r="HMR109" s="112"/>
      <c r="HMS109" s="32"/>
      <c r="HMT109" s="101"/>
      <c r="HMU109" s="99"/>
      <c r="HMV109" s="100"/>
      <c r="HMW109" s="98"/>
      <c r="HMX109" s="152"/>
      <c r="HMY109" s="152"/>
      <c r="HMZ109" s="112"/>
      <c r="HNA109" s="32"/>
      <c r="HNB109" s="101"/>
      <c r="HNC109" s="99"/>
      <c r="HND109" s="100"/>
      <c r="HNE109" s="98"/>
      <c r="HNF109" s="152"/>
      <c r="HNG109" s="152"/>
      <c r="HNH109" s="112"/>
      <c r="HNI109" s="32"/>
      <c r="HNJ109" s="101"/>
      <c r="HNK109" s="99"/>
      <c r="HNL109" s="100"/>
      <c r="HNM109" s="98"/>
      <c r="HNN109" s="152"/>
      <c r="HNO109" s="152"/>
      <c r="HNP109" s="112"/>
      <c r="HNQ109" s="32"/>
      <c r="HNR109" s="101"/>
      <c r="HNS109" s="99"/>
      <c r="HNT109" s="100"/>
      <c r="HNU109" s="98"/>
      <c r="HNV109" s="152"/>
      <c r="HNW109" s="152"/>
      <c r="HNX109" s="112"/>
      <c r="HNY109" s="32"/>
      <c r="HNZ109" s="101"/>
      <c r="HOA109" s="99"/>
      <c r="HOB109" s="100"/>
      <c r="HOC109" s="98"/>
      <c r="HOD109" s="152"/>
      <c r="HOE109" s="152"/>
      <c r="HOF109" s="112"/>
      <c r="HOG109" s="32"/>
      <c r="HOH109" s="101"/>
      <c r="HOI109" s="99"/>
      <c r="HOJ109" s="100"/>
      <c r="HOK109" s="98"/>
      <c r="HOL109" s="152"/>
      <c r="HOM109" s="152"/>
      <c r="HON109" s="112"/>
      <c r="HOO109" s="32"/>
      <c r="HOP109" s="101"/>
      <c r="HOQ109" s="99"/>
      <c r="HOR109" s="100"/>
      <c r="HOS109" s="98"/>
      <c r="HOT109" s="152"/>
      <c r="HOU109" s="152"/>
      <c r="HOV109" s="112"/>
      <c r="HOW109" s="32"/>
      <c r="HOX109" s="101"/>
      <c r="HOY109" s="99"/>
      <c r="HOZ109" s="100"/>
      <c r="HPA109" s="98"/>
      <c r="HPB109" s="152"/>
      <c r="HPC109" s="152"/>
      <c r="HPD109" s="112"/>
      <c r="HPE109" s="32"/>
      <c r="HPF109" s="101"/>
      <c r="HPG109" s="99"/>
      <c r="HPH109" s="100"/>
      <c r="HPI109" s="98"/>
      <c r="HPJ109" s="152"/>
      <c r="HPK109" s="152"/>
      <c r="HPL109" s="112"/>
      <c r="HPM109" s="32"/>
      <c r="HPN109" s="101"/>
      <c r="HPO109" s="99"/>
      <c r="HPP109" s="100"/>
      <c r="HPQ109" s="98"/>
      <c r="HPR109" s="152"/>
      <c r="HPS109" s="152"/>
      <c r="HPT109" s="112"/>
      <c r="HPU109" s="32"/>
      <c r="HPV109" s="101"/>
      <c r="HPW109" s="99"/>
      <c r="HPX109" s="100"/>
      <c r="HPY109" s="98"/>
      <c r="HPZ109" s="152"/>
      <c r="HQA109" s="152"/>
      <c r="HQB109" s="112"/>
      <c r="HQC109" s="32"/>
      <c r="HQD109" s="101"/>
      <c r="HQE109" s="99"/>
      <c r="HQF109" s="100"/>
      <c r="HQG109" s="98"/>
      <c r="HQH109" s="152"/>
      <c r="HQI109" s="152"/>
      <c r="HQJ109" s="112"/>
      <c r="HQK109" s="32"/>
      <c r="HQL109" s="101"/>
      <c r="HQM109" s="99"/>
      <c r="HQN109" s="100"/>
      <c r="HQO109" s="98"/>
      <c r="HQP109" s="152"/>
      <c r="HQQ109" s="152"/>
      <c r="HQR109" s="112"/>
      <c r="HQS109" s="32"/>
      <c r="HQT109" s="101"/>
      <c r="HQU109" s="99"/>
      <c r="HQV109" s="100"/>
      <c r="HQW109" s="98"/>
      <c r="HQX109" s="152"/>
      <c r="HQY109" s="152"/>
      <c r="HQZ109" s="112"/>
      <c r="HRA109" s="32"/>
      <c r="HRB109" s="101"/>
      <c r="HRC109" s="99"/>
      <c r="HRD109" s="100"/>
      <c r="HRE109" s="98"/>
      <c r="HRF109" s="152"/>
      <c r="HRG109" s="152"/>
      <c r="HRH109" s="112"/>
      <c r="HRI109" s="32"/>
      <c r="HRJ109" s="101"/>
      <c r="HRK109" s="99"/>
      <c r="HRL109" s="100"/>
      <c r="HRM109" s="98"/>
      <c r="HRN109" s="152"/>
      <c r="HRO109" s="152"/>
      <c r="HRP109" s="112"/>
      <c r="HRQ109" s="32"/>
      <c r="HRR109" s="101"/>
      <c r="HRS109" s="99"/>
      <c r="HRT109" s="100"/>
      <c r="HRU109" s="98"/>
      <c r="HRV109" s="152"/>
      <c r="HRW109" s="152"/>
      <c r="HRX109" s="112"/>
      <c r="HRY109" s="32"/>
      <c r="HRZ109" s="101"/>
      <c r="HSA109" s="99"/>
      <c r="HSB109" s="100"/>
      <c r="HSC109" s="98"/>
      <c r="HSD109" s="152"/>
      <c r="HSE109" s="152"/>
      <c r="HSF109" s="112"/>
      <c r="HSG109" s="32"/>
      <c r="HSH109" s="101"/>
      <c r="HSI109" s="99"/>
      <c r="HSJ109" s="100"/>
      <c r="HSK109" s="98"/>
      <c r="HSL109" s="152"/>
      <c r="HSM109" s="152"/>
      <c r="HSN109" s="112"/>
      <c r="HSO109" s="32"/>
      <c r="HSP109" s="101"/>
      <c r="HSQ109" s="99"/>
      <c r="HSR109" s="100"/>
      <c r="HSS109" s="98"/>
      <c r="HST109" s="152"/>
      <c r="HSU109" s="152"/>
      <c r="HSV109" s="112"/>
      <c r="HSW109" s="32"/>
      <c r="HSX109" s="101"/>
      <c r="HSY109" s="99"/>
      <c r="HSZ109" s="100"/>
      <c r="HTA109" s="98"/>
      <c r="HTB109" s="152"/>
      <c r="HTC109" s="152"/>
      <c r="HTD109" s="112"/>
      <c r="HTE109" s="32"/>
      <c r="HTF109" s="101"/>
      <c r="HTG109" s="99"/>
      <c r="HTH109" s="100"/>
      <c r="HTI109" s="98"/>
      <c r="HTJ109" s="152"/>
      <c r="HTK109" s="152"/>
      <c r="HTL109" s="112"/>
      <c r="HTM109" s="32"/>
      <c r="HTN109" s="101"/>
      <c r="HTO109" s="99"/>
      <c r="HTP109" s="100"/>
      <c r="HTQ109" s="98"/>
      <c r="HTR109" s="152"/>
      <c r="HTS109" s="152"/>
      <c r="HTT109" s="112"/>
      <c r="HTU109" s="32"/>
      <c r="HTV109" s="101"/>
      <c r="HTW109" s="99"/>
      <c r="HTX109" s="100"/>
      <c r="HTY109" s="98"/>
      <c r="HTZ109" s="152"/>
      <c r="HUA109" s="152"/>
      <c r="HUB109" s="112"/>
      <c r="HUC109" s="32"/>
      <c r="HUD109" s="101"/>
      <c r="HUE109" s="99"/>
      <c r="HUF109" s="100"/>
      <c r="HUG109" s="98"/>
      <c r="HUH109" s="152"/>
      <c r="HUI109" s="152"/>
      <c r="HUJ109" s="112"/>
      <c r="HUK109" s="32"/>
      <c r="HUL109" s="101"/>
      <c r="HUM109" s="99"/>
      <c r="HUN109" s="100"/>
      <c r="HUO109" s="98"/>
      <c r="HUP109" s="152"/>
      <c r="HUQ109" s="152"/>
      <c r="HUR109" s="112"/>
      <c r="HUS109" s="32"/>
      <c r="HUT109" s="101"/>
      <c r="HUU109" s="99"/>
      <c r="HUV109" s="100"/>
      <c r="HUW109" s="98"/>
      <c r="HUX109" s="152"/>
      <c r="HUY109" s="152"/>
      <c r="HUZ109" s="112"/>
      <c r="HVA109" s="32"/>
      <c r="HVB109" s="101"/>
      <c r="HVC109" s="99"/>
      <c r="HVD109" s="100"/>
      <c r="HVE109" s="98"/>
      <c r="HVF109" s="152"/>
      <c r="HVG109" s="152"/>
      <c r="HVH109" s="112"/>
      <c r="HVI109" s="32"/>
      <c r="HVJ109" s="101"/>
      <c r="HVK109" s="99"/>
      <c r="HVL109" s="100"/>
      <c r="HVM109" s="98"/>
      <c r="HVN109" s="152"/>
      <c r="HVO109" s="152"/>
      <c r="HVP109" s="112"/>
      <c r="HVQ109" s="32"/>
      <c r="HVR109" s="101"/>
      <c r="HVS109" s="99"/>
      <c r="HVT109" s="100"/>
      <c r="HVU109" s="98"/>
      <c r="HVV109" s="152"/>
      <c r="HVW109" s="152"/>
      <c r="HVX109" s="112"/>
      <c r="HVY109" s="32"/>
      <c r="HVZ109" s="101"/>
      <c r="HWA109" s="99"/>
      <c r="HWB109" s="100"/>
      <c r="HWC109" s="98"/>
      <c r="HWD109" s="152"/>
      <c r="HWE109" s="152"/>
      <c r="HWF109" s="112"/>
      <c r="HWG109" s="32"/>
      <c r="HWH109" s="101"/>
      <c r="HWI109" s="99"/>
      <c r="HWJ109" s="100"/>
      <c r="HWK109" s="98"/>
      <c r="HWL109" s="152"/>
      <c r="HWM109" s="152"/>
      <c r="HWN109" s="112"/>
      <c r="HWO109" s="32"/>
      <c r="HWP109" s="101"/>
      <c r="HWQ109" s="99"/>
      <c r="HWR109" s="100"/>
      <c r="HWS109" s="98"/>
      <c r="HWT109" s="152"/>
      <c r="HWU109" s="152"/>
      <c r="HWV109" s="112"/>
      <c r="HWW109" s="32"/>
      <c r="HWX109" s="101"/>
      <c r="HWY109" s="99"/>
      <c r="HWZ109" s="100"/>
      <c r="HXA109" s="98"/>
      <c r="HXB109" s="152"/>
      <c r="HXC109" s="152"/>
      <c r="HXD109" s="112"/>
      <c r="HXE109" s="32"/>
      <c r="HXF109" s="101"/>
      <c r="HXG109" s="99"/>
      <c r="HXH109" s="100"/>
      <c r="HXI109" s="98"/>
      <c r="HXJ109" s="152"/>
      <c r="HXK109" s="152"/>
      <c r="HXL109" s="112"/>
      <c r="HXM109" s="32"/>
      <c r="HXN109" s="101"/>
      <c r="HXO109" s="99"/>
      <c r="HXP109" s="100"/>
      <c r="HXQ109" s="98"/>
      <c r="HXR109" s="152"/>
      <c r="HXS109" s="152"/>
      <c r="HXT109" s="112"/>
      <c r="HXU109" s="32"/>
      <c r="HXV109" s="101"/>
      <c r="HXW109" s="99"/>
      <c r="HXX109" s="100"/>
      <c r="HXY109" s="98"/>
      <c r="HXZ109" s="152"/>
      <c r="HYA109" s="152"/>
      <c r="HYB109" s="112"/>
      <c r="HYC109" s="32"/>
      <c r="HYD109" s="101"/>
      <c r="HYE109" s="99"/>
      <c r="HYF109" s="100"/>
      <c r="HYG109" s="98"/>
      <c r="HYH109" s="152"/>
      <c r="HYI109" s="152"/>
      <c r="HYJ109" s="112"/>
      <c r="HYK109" s="32"/>
      <c r="HYL109" s="101"/>
      <c r="HYM109" s="99"/>
      <c r="HYN109" s="100"/>
      <c r="HYO109" s="98"/>
      <c r="HYP109" s="152"/>
      <c r="HYQ109" s="152"/>
      <c r="HYR109" s="112"/>
      <c r="HYS109" s="32"/>
      <c r="HYT109" s="101"/>
      <c r="HYU109" s="99"/>
      <c r="HYV109" s="100"/>
      <c r="HYW109" s="98"/>
      <c r="HYX109" s="152"/>
      <c r="HYY109" s="152"/>
      <c r="HYZ109" s="112"/>
      <c r="HZA109" s="32"/>
      <c r="HZB109" s="101"/>
      <c r="HZC109" s="99"/>
      <c r="HZD109" s="100"/>
      <c r="HZE109" s="98"/>
      <c r="HZF109" s="152"/>
      <c r="HZG109" s="152"/>
      <c r="HZH109" s="112"/>
      <c r="HZI109" s="32"/>
      <c r="HZJ109" s="101"/>
      <c r="HZK109" s="99"/>
      <c r="HZL109" s="100"/>
      <c r="HZM109" s="98"/>
      <c r="HZN109" s="152"/>
      <c r="HZO109" s="152"/>
      <c r="HZP109" s="112"/>
      <c r="HZQ109" s="32"/>
      <c r="HZR109" s="101"/>
      <c r="HZS109" s="99"/>
      <c r="HZT109" s="100"/>
      <c r="HZU109" s="98"/>
      <c r="HZV109" s="152"/>
      <c r="HZW109" s="152"/>
      <c r="HZX109" s="112"/>
      <c r="HZY109" s="32"/>
      <c r="HZZ109" s="101"/>
      <c r="IAA109" s="99"/>
      <c r="IAB109" s="100"/>
      <c r="IAC109" s="98"/>
      <c r="IAD109" s="152"/>
      <c r="IAE109" s="152"/>
      <c r="IAF109" s="112"/>
      <c r="IAG109" s="32"/>
      <c r="IAH109" s="101"/>
      <c r="IAI109" s="99"/>
      <c r="IAJ109" s="100"/>
      <c r="IAK109" s="98"/>
      <c r="IAL109" s="152"/>
      <c r="IAM109" s="152"/>
      <c r="IAN109" s="112"/>
      <c r="IAO109" s="32"/>
      <c r="IAP109" s="101"/>
      <c r="IAQ109" s="99"/>
      <c r="IAR109" s="100"/>
      <c r="IAS109" s="98"/>
      <c r="IAT109" s="152"/>
      <c r="IAU109" s="152"/>
      <c r="IAV109" s="112"/>
      <c r="IAW109" s="32"/>
      <c r="IAX109" s="101"/>
      <c r="IAY109" s="99"/>
      <c r="IAZ109" s="100"/>
      <c r="IBA109" s="98"/>
      <c r="IBB109" s="152"/>
      <c r="IBC109" s="152"/>
      <c r="IBD109" s="112"/>
      <c r="IBE109" s="32"/>
      <c r="IBF109" s="101"/>
      <c r="IBG109" s="99"/>
      <c r="IBH109" s="100"/>
      <c r="IBI109" s="98"/>
      <c r="IBJ109" s="152"/>
      <c r="IBK109" s="152"/>
      <c r="IBL109" s="112"/>
      <c r="IBM109" s="32"/>
      <c r="IBN109" s="101"/>
      <c r="IBO109" s="99"/>
      <c r="IBP109" s="100"/>
      <c r="IBQ109" s="98"/>
      <c r="IBR109" s="152"/>
      <c r="IBS109" s="152"/>
      <c r="IBT109" s="112"/>
      <c r="IBU109" s="32"/>
      <c r="IBV109" s="101"/>
      <c r="IBW109" s="99"/>
      <c r="IBX109" s="100"/>
      <c r="IBY109" s="98"/>
      <c r="IBZ109" s="152"/>
      <c r="ICA109" s="152"/>
      <c r="ICB109" s="112"/>
      <c r="ICC109" s="32"/>
      <c r="ICD109" s="101"/>
      <c r="ICE109" s="99"/>
      <c r="ICF109" s="100"/>
      <c r="ICG109" s="98"/>
      <c r="ICH109" s="152"/>
      <c r="ICI109" s="152"/>
      <c r="ICJ109" s="112"/>
      <c r="ICK109" s="32"/>
      <c r="ICL109" s="101"/>
      <c r="ICM109" s="99"/>
      <c r="ICN109" s="100"/>
      <c r="ICO109" s="98"/>
      <c r="ICP109" s="152"/>
      <c r="ICQ109" s="152"/>
      <c r="ICR109" s="112"/>
      <c r="ICS109" s="32"/>
      <c r="ICT109" s="101"/>
      <c r="ICU109" s="99"/>
      <c r="ICV109" s="100"/>
      <c r="ICW109" s="98"/>
      <c r="ICX109" s="152"/>
      <c r="ICY109" s="152"/>
      <c r="ICZ109" s="112"/>
      <c r="IDA109" s="32"/>
      <c r="IDB109" s="101"/>
      <c r="IDC109" s="99"/>
      <c r="IDD109" s="100"/>
      <c r="IDE109" s="98"/>
      <c r="IDF109" s="152"/>
      <c r="IDG109" s="152"/>
      <c r="IDH109" s="112"/>
      <c r="IDI109" s="32"/>
      <c r="IDJ109" s="101"/>
      <c r="IDK109" s="99"/>
      <c r="IDL109" s="100"/>
      <c r="IDM109" s="98"/>
      <c r="IDN109" s="152"/>
      <c r="IDO109" s="152"/>
      <c r="IDP109" s="112"/>
      <c r="IDQ109" s="32"/>
      <c r="IDR109" s="101"/>
      <c r="IDS109" s="99"/>
      <c r="IDT109" s="100"/>
      <c r="IDU109" s="98"/>
      <c r="IDV109" s="152"/>
      <c r="IDW109" s="152"/>
      <c r="IDX109" s="112"/>
      <c r="IDY109" s="32"/>
      <c r="IDZ109" s="101"/>
      <c r="IEA109" s="99"/>
      <c r="IEB109" s="100"/>
      <c r="IEC109" s="98"/>
      <c r="IED109" s="152"/>
      <c r="IEE109" s="152"/>
      <c r="IEF109" s="112"/>
      <c r="IEG109" s="32"/>
      <c r="IEH109" s="101"/>
      <c r="IEI109" s="99"/>
      <c r="IEJ109" s="100"/>
      <c r="IEK109" s="98"/>
      <c r="IEL109" s="152"/>
      <c r="IEM109" s="152"/>
      <c r="IEN109" s="112"/>
      <c r="IEO109" s="32"/>
      <c r="IEP109" s="101"/>
      <c r="IEQ109" s="99"/>
      <c r="IER109" s="100"/>
      <c r="IES109" s="98"/>
      <c r="IET109" s="152"/>
      <c r="IEU109" s="152"/>
      <c r="IEV109" s="112"/>
      <c r="IEW109" s="32"/>
      <c r="IEX109" s="101"/>
      <c r="IEY109" s="99"/>
      <c r="IEZ109" s="100"/>
      <c r="IFA109" s="98"/>
      <c r="IFB109" s="152"/>
      <c r="IFC109" s="152"/>
      <c r="IFD109" s="112"/>
      <c r="IFE109" s="32"/>
      <c r="IFF109" s="101"/>
      <c r="IFG109" s="99"/>
      <c r="IFH109" s="100"/>
      <c r="IFI109" s="98"/>
      <c r="IFJ109" s="152"/>
      <c r="IFK109" s="152"/>
      <c r="IFL109" s="112"/>
      <c r="IFM109" s="32"/>
      <c r="IFN109" s="101"/>
      <c r="IFO109" s="99"/>
      <c r="IFP109" s="100"/>
      <c r="IFQ109" s="98"/>
      <c r="IFR109" s="152"/>
      <c r="IFS109" s="152"/>
      <c r="IFT109" s="112"/>
      <c r="IFU109" s="32"/>
      <c r="IFV109" s="101"/>
      <c r="IFW109" s="99"/>
      <c r="IFX109" s="100"/>
      <c r="IFY109" s="98"/>
      <c r="IFZ109" s="152"/>
      <c r="IGA109" s="152"/>
      <c r="IGB109" s="112"/>
      <c r="IGC109" s="32"/>
      <c r="IGD109" s="101"/>
      <c r="IGE109" s="99"/>
      <c r="IGF109" s="100"/>
      <c r="IGG109" s="98"/>
      <c r="IGH109" s="152"/>
      <c r="IGI109" s="152"/>
      <c r="IGJ109" s="112"/>
      <c r="IGK109" s="32"/>
      <c r="IGL109" s="101"/>
      <c r="IGM109" s="99"/>
      <c r="IGN109" s="100"/>
      <c r="IGO109" s="98"/>
      <c r="IGP109" s="152"/>
      <c r="IGQ109" s="152"/>
      <c r="IGR109" s="112"/>
      <c r="IGS109" s="32"/>
      <c r="IGT109" s="101"/>
      <c r="IGU109" s="99"/>
      <c r="IGV109" s="100"/>
      <c r="IGW109" s="98"/>
      <c r="IGX109" s="152"/>
      <c r="IGY109" s="152"/>
      <c r="IGZ109" s="112"/>
      <c r="IHA109" s="32"/>
      <c r="IHB109" s="101"/>
      <c r="IHC109" s="99"/>
      <c r="IHD109" s="100"/>
      <c r="IHE109" s="98"/>
      <c r="IHF109" s="152"/>
      <c r="IHG109" s="152"/>
      <c r="IHH109" s="112"/>
      <c r="IHI109" s="32"/>
      <c r="IHJ109" s="101"/>
      <c r="IHK109" s="99"/>
      <c r="IHL109" s="100"/>
      <c r="IHM109" s="98"/>
      <c r="IHN109" s="152"/>
      <c r="IHO109" s="152"/>
      <c r="IHP109" s="112"/>
      <c r="IHQ109" s="32"/>
      <c r="IHR109" s="101"/>
      <c r="IHS109" s="99"/>
      <c r="IHT109" s="100"/>
      <c r="IHU109" s="98"/>
      <c r="IHV109" s="152"/>
      <c r="IHW109" s="152"/>
      <c r="IHX109" s="112"/>
      <c r="IHY109" s="32"/>
      <c r="IHZ109" s="101"/>
      <c r="IIA109" s="99"/>
      <c r="IIB109" s="100"/>
      <c r="IIC109" s="98"/>
      <c r="IID109" s="152"/>
      <c r="IIE109" s="152"/>
      <c r="IIF109" s="112"/>
      <c r="IIG109" s="32"/>
      <c r="IIH109" s="101"/>
      <c r="III109" s="99"/>
      <c r="IIJ109" s="100"/>
      <c r="IIK109" s="98"/>
      <c r="IIL109" s="152"/>
      <c r="IIM109" s="152"/>
      <c r="IIN109" s="112"/>
      <c r="IIO109" s="32"/>
      <c r="IIP109" s="101"/>
      <c r="IIQ109" s="99"/>
      <c r="IIR109" s="100"/>
      <c r="IIS109" s="98"/>
      <c r="IIT109" s="152"/>
      <c r="IIU109" s="152"/>
      <c r="IIV109" s="112"/>
      <c r="IIW109" s="32"/>
      <c r="IIX109" s="101"/>
      <c r="IIY109" s="99"/>
      <c r="IIZ109" s="100"/>
      <c r="IJA109" s="98"/>
      <c r="IJB109" s="152"/>
      <c r="IJC109" s="152"/>
      <c r="IJD109" s="112"/>
      <c r="IJE109" s="32"/>
      <c r="IJF109" s="101"/>
      <c r="IJG109" s="99"/>
      <c r="IJH109" s="100"/>
      <c r="IJI109" s="98"/>
      <c r="IJJ109" s="152"/>
      <c r="IJK109" s="152"/>
      <c r="IJL109" s="112"/>
      <c r="IJM109" s="32"/>
      <c r="IJN109" s="101"/>
      <c r="IJO109" s="99"/>
      <c r="IJP109" s="100"/>
      <c r="IJQ109" s="98"/>
      <c r="IJR109" s="152"/>
      <c r="IJS109" s="152"/>
      <c r="IJT109" s="112"/>
      <c r="IJU109" s="32"/>
      <c r="IJV109" s="101"/>
      <c r="IJW109" s="99"/>
      <c r="IJX109" s="100"/>
      <c r="IJY109" s="98"/>
      <c r="IJZ109" s="152"/>
      <c r="IKA109" s="152"/>
      <c r="IKB109" s="112"/>
      <c r="IKC109" s="32"/>
      <c r="IKD109" s="101"/>
      <c r="IKE109" s="99"/>
      <c r="IKF109" s="100"/>
      <c r="IKG109" s="98"/>
      <c r="IKH109" s="152"/>
      <c r="IKI109" s="152"/>
      <c r="IKJ109" s="112"/>
      <c r="IKK109" s="32"/>
      <c r="IKL109" s="101"/>
      <c r="IKM109" s="99"/>
      <c r="IKN109" s="100"/>
      <c r="IKO109" s="98"/>
      <c r="IKP109" s="152"/>
      <c r="IKQ109" s="152"/>
      <c r="IKR109" s="112"/>
      <c r="IKS109" s="32"/>
      <c r="IKT109" s="101"/>
      <c r="IKU109" s="99"/>
      <c r="IKV109" s="100"/>
      <c r="IKW109" s="98"/>
      <c r="IKX109" s="152"/>
      <c r="IKY109" s="152"/>
      <c r="IKZ109" s="112"/>
      <c r="ILA109" s="32"/>
      <c r="ILB109" s="101"/>
      <c r="ILC109" s="99"/>
      <c r="ILD109" s="100"/>
      <c r="ILE109" s="98"/>
      <c r="ILF109" s="152"/>
      <c r="ILG109" s="152"/>
      <c r="ILH109" s="112"/>
      <c r="ILI109" s="32"/>
      <c r="ILJ109" s="101"/>
      <c r="ILK109" s="99"/>
      <c r="ILL109" s="100"/>
      <c r="ILM109" s="98"/>
      <c r="ILN109" s="152"/>
      <c r="ILO109" s="152"/>
      <c r="ILP109" s="112"/>
      <c r="ILQ109" s="32"/>
      <c r="ILR109" s="101"/>
      <c r="ILS109" s="99"/>
      <c r="ILT109" s="100"/>
      <c r="ILU109" s="98"/>
      <c r="ILV109" s="152"/>
      <c r="ILW109" s="152"/>
      <c r="ILX109" s="112"/>
      <c r="ILY109" s="32"/>
      <c r="ILZ109" s="101"/>
      <c r="IMA109" s="99"/>
      <c r="IMB109" s="100"/>
      <c r="IMC109" s="98"/>
      <c r="IMD109" s="152"/>
      <c r="IME109" s="152"/>
      <c r="IMF109" s="112"/>
      <c r="IMG109" s="32"/>
      <c r="IMH109" s="101"/>
      <c r="IMI109" s="99"/>
      <c r="IMJ109" s="100"/>
      <c r="IMK109" s="98"/>
      <c r="IML109" s="152"/>
      <c r="IMM109" s="152"/>
      <c r="IMN109" s="112"/>
      <c r="IMO109" s="32"/>
      <c r="IMP109" s="101"/>
      <c r="IMQ109" s="99"/>
      <c r="IMR109" s="100"/>
      <c r="IMS109" s="98"/>
      <c r="IMT109" s="152"/>
      <c r="IMU109" s="152"/>
      <c r="IMV109" s="112"/>
      <c r="IMW109" s="32"/>
      <c r="IMX109" s="101"/>
      <c r="IMY109" s="99"/>
      <c r="IMZ109" s="100"/>
      <c r="INA109" s="98"/>
      <c r="INB109" s="152"/>
      <c r="INC109" s="152"/>
      <c r="IND109" s="112"/>
      <c r="INE109" s="32"/>
      <c r="INF109" s="101"/>
      <c r="ING109" s="99"/>
      <c r="INH109" s="100"/>
      <c r="INI109" s="98"/>
      <c r="INJ109" s="152"/>
      <c r="INK109" s="152"/>
      <c r="INL109" s="112"/>
      <c r="INM109" s="32"/>
      <c r="INN109" s="101"/>
      <c r="INO109" s="99"/>
      <c r="INP109" s="100"/>
      <c r="INQ109" s="98"/>
      <c r="INR109" s="152"/>
      <c r="INS109" s="152"/>
      <c r="INT109" s="112"/>
      <c r="INU109" s="32"/>
      <c r="INV109" s="101"/>
      <c r="INW109" s="99"/>
      <c r="INX109" s="100"/>
      <c r="INY109" s="98"/>
      <c r="INZ109" s="152"/>
      <c r="IOA109" s="152"/>
      <c r="IOB109" s="112"/>
      <c r="IOC109" s="32"/>
      <c r="IOD109" s="101"/>
      <c r="IOE109" s="99"/>
      <c r="IOF109" s="100"/>
      <c r="IOG109" s="98"/>
      <c r="IOH109" s="152"/>
      <c r="IOI109" s="152"/>
      <c r="IOJ109" s="112"/>
      <c r="IOK109" s="32"/>
      <c r="IOL109" s="101"/>
      <c r="IOM109" s="99"/>
      <c r="ION109" s="100"/>
      <c r="IOO109" s="98"/>
      <c r="IOP109" s="152"/>
      <c r="IOQ109" s="152"/>
      <c r="IOR109" s="112"/>
      <c r="IOS109" s="32"/>
      <c r="IOT109" s="101"/>
      <c r="IOU109" s="99"/>
      <c r="IOV109" s="100"/>
      <c r="IOW109" s="98"/>
      <c r="IOX109" s="152"/>
      <c r="IOY109" s="152"/>
      <c r="IOZ109" s="112"/>
      <c r="IPA109" s="32"/>
      <c r="IPB109" s="101"/>
      <c r="IPC109" s="99"/>
      <c r="IPD109" s="100"/>
      <c r="IPE109" s="98"/>
      <c r="IPF109" s="152"/>
      <c r="IPG109" s="152"/>
      <c r="IPH109" s="112"/>
      <c r="IPI109" s="32"/>
      <c r="IPJ109" s="101"/>
      <c r="IPK109" s="99"/>
      <c r="IPL109" s="100"/>
      <c r="IPM109" s="98"/>
      <c r="IPN109" s="152"/>
      <c r="IPO109" s="152"/>
      <c r="IPP109" s="112"/>
      <c r="IPQ109" s="32"/>
      <c r="IPR109" s="101"/>
      <c r="IPS109" s="99"/>
      <c r="IPT109" s="100"/>
      <c r="IPU109" s="98"/>
      <c r="IPV109" s="152"/>
      <c r="IPW109" s="152"/>
      <c r="IPX109" s="112"/>
      <c r="IPY109" s="32"/>
      <c r="IPZ109" s="101"/>
      <c r="IQA109" s="99"/>
      <c r="IQB109" s="100"/>
      <c r="IQC109" s="98"/>
      <c r="IQD109" s="152"/>
      <c r="IQE109" s="152"/>
      <c r="IQF109" s="112"/>
      <c r="IQG109" s="32"/>
      <c r="IQH109" s="101"/>
      <c r="IQI109" s="99"/>
      <c r="IQJ109" s="100"/>
      <c r="IQK109" s="98"/>
      <c r="IQL109" s="152"/>
      <c r="IQM109" s="152"/>
      <c r="IQN109" s="112"/>
      <c r="IQO109" s="32"/>
      <c r="IQP109" s="101"/>
      <c r="IQQ109" s="99"/>
      <c r="IQR109" s="100"/>
      <c r="IQS109" s="98"/>
      <c r="IQT109" s="152"/>
      <c r="IQU109" s="152"/>
      <c r="IQV109" s="112"/>
      <c r="IQW109" s="32"/>
      <c r="IQX109" s="101"/>
      <c r="IQY109" s="99"/>
      <c r="IQZ109" s="100"/>
      <c r="IRA109" s="98"/>
      <c r="IRB109" s="152"/>
      <c r="IRC109" s="152"/>
      <c r="IRD109" s="112"/>
      <c r="IRE109" s="32"/>
      <c r="IRF109" s="101"/>
      <c r="IRG109" s="99"/>
      <c r="IRH109" s="100"/>
      <c r="IRI109" s="98"/>
      <c r="IRJ109" s="152"/>
      <c r="IRK109" s="152"/>
      <c r="IRL109" s="112"/>
      <c r="IRM109" s="32"/>
      <c r="IRN109" s="101"/>
      <c r="IRO109" s="99"/>
      <c r="IRP109" s="100"/>
      <c r="IRQ109" s="98"/>
      <c r="IRR109" s="152"/>
      <c r="IRS109" s="152"/>
      <c r="IRT109" s="112"/>
      <c r="IRU109" s="32"/>
      <c r="IRV109" s="101"/>
      <c r="IRW109" s="99"/>
      <c r="IRX109" s="100"/>
      <c r="IRY109" s="98"/>
      <c r="IRZ109" s="152"/>
      <c r="ISA109" s="152"/>
      <c r="ISB109" s="112"/>
      <c r="ISC109" s="32"/>
      <c r="ISD109" s="101"/>
      <c r="ISE109" s="99"/>
      <c r="ISF109" s="100"/>
      <c r="ISG109" s="98"/>
      <c r="ISH109" s="152"/>
      <c r="ISI109" s="152"/>
      <c r="ISJ109" s="112"/>
      <c r="ISK109" s="32"/>
      <c r="ISL109" s="101"/>
      <c r="ISM109" s="99"/>
      <c r="ISN109" s="100"/>
      <c r="ISO109" s="98"/>
      <c r="ISP109" s="152"/>
      <c r="ISQ109" s="152"/>
      <c r="ISR109" s="112"/>
      <c r="ISS109" s="32"/>
      <c r="IST109" s="101"/>
      <c r="ISU109" s="99"/>
      <c r="ISV109" s="100"/>
      <c r="ISW109" s="98"/>
      <c r="ISX109" s="152"/>
      <c r="ISY109" s="152"/>
      <c r="ISZ109" s="112"/>
      <c r="ITA109" s="32"/>
      <c r="ITB109" s="101"/>
      <c r="ITC109" s="99"/>
      <c r="ITD109" s="100"/>
      <c r="ITE109" s="98"/>
      <c r="ITF109" s="152"/>
      <c r="ITG109" s="152"/>
      <c r="ITH109" s="112"/>
      <c r="ITI109" s="32"/>
      <c r="ITJ109" s="101"/>
      <c r="ITK109" s="99"/>
      <c r="ITL109" s="100"/>
      <c r="ITM109" s="98"/>
      <c r="ITN109" s="152"/>
      <c r="ITO109" s="152"/>
      <c r="ITP109" s="112"/>
      <c r="ITQ109" s="32"/>
      <c r="ITR109" s="101"/>
      <c r="ITS109" s="99"/>
      <c r="ITT109" s="100"/>
      <c r="ITU109" s="98"/>
      <c r="ITV109" s="152"/>
      <c r="ITW109" s="152"/>
      <c r="ITX109" s="112"/>
      <c r="ITY109" s="32"/>
      <c r="ITZ109" s="101"/>
      <c r="IUA109" s="99"/>
      <c r="IUB109" s="100"/>
      <c r="IUC109" s="98"/>
      <c r="IUD109" s="152"/>
      <c r="IUE109" s="152"/>
      <c r="IUF109" s="112"/>
      <c r="IUG109" s="32"/>
      <c r="IUH109" s="101"/>
      <c r="IUI109" s="99"/>
      <c r="IUJ109" s="100"/>
      <c r="IUK109" s="98"/>
      <c r="IUL109" s="152"/>
      <c r="IUM109" s="152"/>
      <c r="IUN109" s="112"/>
      <c r="IUO109" s="32"/>
      <c r="IUP109" s="101"/>
      <c r="IUQ109" s="99"/>
      <c r="IUR109" s="100"/>
      <c r="IUS109" s="98"/>
      <c r="IUT109" s="152"/>
      <c r="IUU109" s="152"/>
      <c r="IUV109" s="112"/>
      <c r="IUW109" s="32"/>
      <c r="IUX109" s="101"/>
      <c r="IUY109" s="99"/>
      <c r="IUZ109" s="100"/>
      <c r="IVA109" s="98"/>
      <c r="IVB109" s="152"/>
      <c r="IVC109" s="152"/>
      <c r="IVD109" s="112"/>
      <c r="IVE109" s="32"/>
      <c r="IVF109" s="101"/>
      <c r="IVG109" s="99"/>
      <c r="IVH109" s="100"/>
      <c r="IVI109" s="98"/>
      <c r="IVJ109" s="152"/>
      <c r="IVK109" s="152"/>
      <c r="IVL109" s="112"/>
      <c r="IVM109" s="32"/>
      <c r="IVN109" s="101"/>
      <c r="IVO109" s="99"/>
      <c r="IVP109" s="100"/>
      <c r="IVQ109" s="98"/>
      <c r="IVR109" s="152"/>
      <c r="IVS109" s="152"/>
      <c r="IVT109" s="112"/>
      <c r="IVU109" s="32"/>
      <c r="IVV109" s="101"/>
      <c r="IVW109" s="99"/>
      <c r="IVX109" s="100"/>
      <c r="IVY109" s="98"/>
      <c r="IVZ109" s="152"/>
      <c r="IWA109" s="152"/>
      <c r="IWB109" s="112"/>
      <c r="IWC109" s="32"/>
      <c r="IWD109" s="101"/>
      <c r="IWE109" s="99"/>
      <c r="IWF109" s="100"/>
      <c r="IWG109" s="98"/>
      <c r="IWH109" s="152"/>
      <c r="IWI109" s="152"/>
      <c r="IWJ109" s="112"/>
      <c r="IWK109" s="32"/>
      <c r="IWL109" s="101"/>
      <c r="IWM109" s="99"/>
      <c r="IWN109" s="100"/>
      <c r="IWO109" s="98"/>
      <c r="IWP109" s="152"/>
      <c r="IWQ109" s="152"/>
      <c r="IWR109" s="112"/>
      <c r="IWS109" s="32"/>
      <c r="IWT109" s="101"/>
      <c r="IWU109" s="99"/>
      <c r="IWV109" s="100"/>
      <c r="IWW109" s="98"/>
      <c r="IWX109" s="152"/>
      <c r="IWY109" s="152"/>
      <c r="IWZ109" s="112"/>
      <c r="IXA109" s="32"/>
      <c r="IXB109" s="101"/>
      <c r="IXC109" s="99"/>
      <c r="IXD109" s="100"/>
      <c r="IXE109" s="98"/>
      <c r="IXF109" s="152"/>
      <c r="IXG109" s="152"/>
      <c r="IXH109" s="112"/>
      <c r="IXI109" s="32"/>
      <c r="IXJ109" s="101"/>
      <c r="IXK109" s="99"/>
      <c r="IXL109" s="100"/>
      <c r="IXM109" s="98"/>
      <c r="IXN109" s="152"/>
      <c r="IXO109" s="152"/>
      <c r="IXP109" s="112"/>
      <c r="IXQ109" s="32"/>
      <c r="IXR109" s="101"/>
      <c r="IXS109" s="99"/>
      <c r="IXT109" s="100"/>
      <c r="IXU109" s="98"/>
      <c r="IXV109" s="152"/>
      <c r="IXW109" s="152"/>
      <c r="IXX109" s="112"/>
      <c r="IXY109" s="32"/>
      <c r="IXZ109" s="101"/>
      <c r="IYA109" s="99"/>
      <c r="IYB109" s="100"/>
      <c r="IYC109" s="98"/>
      <c r="IYD109" s="152"/>
      <c r="IYE109" s="152"/>
      <c r="IYF109" s="112"/>
      <c r="IYG109" s="32"/>
      <c r="IYH109" s="101"/>
      <c r="IYI109" s="99"/>
      <c r="IYJ109" s="100"/>
      <c r="IYK109" s="98"/>
      <c r="IYL109" s="152"/>
      <c r="IYM109" s="152"/>
      <c r="IYN109" s="112"/>
      <c r="IYO109" s="32"/>
      <c r="IYP109" s="101"/>
      <c r="IYQ109" s="99"/>
      <c r="IYR109" s="100"/>
      <c r="IYS109" s="98"/>
      <c r="IYT109" s="152"/>
      <c r="IYU109" s="152"/>
      <c r="IYV109" s="112"/>
      <c r="IYW109" s="32"/>
      <c r="IYX109" s="101"/>
      <c r="IYY109" s="99"/>
      <c r="IYZ109" s="100"/>
      <c r="IZA109" s="98"/>
      <c r="IZB109" s="152"/>
      <c r="IZC109" s="152"/>
      <c r="IZD109" s="112"/>
      <c r="IZE109" s="32"/>
      <c r="IZF109" s="101"/>
      <c r="IZG109" s="99"/>
      <c r="IZH109" s="100"/>
      <c r="IZI109" s="98"/>
      <c r="IZJ109" s="152"/>
      <c r="IZK109" s="152"/>
      <c r="IZL109" s="112"/>
      <c r="IZM109" s="32"/>
      <c r="IZN109" s="101"/>
      <c r="IZO109" s="99"/>
      <c r="IZP109" s="100"/>
      <c r="IZQ109" s="98"/>
      <c r="IZR109" s="152"/>
      <c r="IZS109" s="152"/>
      <c r="IZT109" s="112"/>
      <c r="IZU109" s="32"/>
      <c r="IZV109" s="101"/>
      <c r="IZW109" s="99"/>
      <c r="IZX109" s="100"/>
      <c r="IZY109" s="98"/>
      <c r="IZZ109" s="152"/>
      <c r="JAA109" s="152"/>
      <c r="JAB109" s="112"/>
      <c r="JAC109" s="32"/>
      <c r="JAD109" s="101"/>
      <c r="JAE109" s="99"/>
      <c r="JAF109" s="100"/>
      <c r="JAG109" s="98"/>
      <c r="JAH109" s="152"/>
      <c r="JAI109" s="152"/>
      <c r="JAJ109" s="112"/>
      <c r="JAK109" s="32"/>
      <c r="JAL109" s="101"/>
      <c r="JAM109" s="99"/>
      <c r="JAN109" s="100"/>
      <c r="JAO109" s="98"/>
      <c r="JAP109" s="152"/>
      <c r="JAQ109" s="152"/>
      <c r="JAR109" s="112"/>
      <c r="JAS109" s="32"/>
      <c r="JAT109" s="101"/>
      <c r="JAU109" s="99"/>
      <c r="JAV109" s="100"/>
      <c r="JAW109" s="98"/>
      <c r="JAX109" s="152"/>
      <c r="JAY109" s="152"/>
      <c r="JAZ109" s="112"/>
      <c r="JBA109" s="32"/>
      <c r="JBB109" s="101"/>
      <c r="JBC109" s="99"/>
      <c r="JBD109" s="100"/>
      <c r="JBE109" s="98"/>
      <c r="JBF109" s="152"/>
      <c r="JBG109" s="152"/>
      <c r="JBH109" s="112"/>
      <c r="JBI109" s="32"/>
      <c r="JBJ109" s="101"/>
      <c r="JBK109" s="99"/>
      <c r="JBL109" s="100"/>
      <c r="JBM109" s="98"/>
      <c r="JBN109" s="152"/>
      <c r="JBO109" s="152"/>
      <c r="JBP109" s="112"/>
      <c r="JBQ109" s="32"/>
      <c r="JBR109" s="101"/>
      <c r="JBS109" s="99"/>
      <c r="JBT109" s="100"/>
      <c r="JBU109" s="98"/>
      <c r="JBV109" s="152"/>
      <c r="JBW109" s="152"/>
      <c r="JBX109" s="112"/>
      <c r="JBY109" s="32"/>
      <c r="JBZ109" s="101"/>
      <c r="JCA109" s="99"/>
      <c r="JCB109" s="100"/>
      <c r="JCC109" s="98"/>
      <c r="JCD109" s="152"/>
      <c r="JCE109" s="152"/>
      <c r="JCF109" s="112"/>
      <c r="JCG109" s="32"/>
      <c r="JCH109" s="101"/>
      <c r="JCI109" s="99"/>
      <c r="JCJ109" s="100"/>
      <c r="JCK109" s="98"/>
      <c r="JCL109" s="152"/>
      <c r="JCM109" s="152"/>
      <c r="JCN109" s="112"/>
      <c r="JCO109" s="32"/>
      <c r="JCP109" s="101"/>
      <c r="JCQ109" s="99"/>
      <c r="JCR109" s="100"/>
      <c r="JCS109" s="98"/>
      <c r="JCT109" s="152"/>
      <c r="JCU109" s="152"/>
      <c r="JCV109" s="112"/>
      <c r="JCW109" s="32"/>
      <c r="JCX109" s="101"/>
      <c r="JCY109" s="99"/>
      <c r="JCZ109" s="100"/>
      <c r="JDA109" s="98"/>
      <c r="JDB109" s="152"/>
      <c r="JDC109" s="152"/>
      <c r="JDD109" s="112"/>
      <c r="JDE109" s="32"/>
      <c r="JDF109" s="101"/>
      <c r="JDG109" s="99"/>
      <c r="JDH109" s="100"/>
      <c r="JDI109" s="98"/>
      <c r="JDJ109" s="152"/>
      <c r="JDK109" s="152"/>
      <c r="JDL109" s="112"/>
      <c r="JDM109" s="32"/>
      <c r="JDN109" s="101"/>
      <c r="JDO109" s="99"/>
      <c r="JDP109" s="100"/>
      <c r="JDQ109" s="98"/>
      <c r="JDR109" s="152"/>
      <c r="JDS109" s="152"/>
      <c r="JDT109" s="112"/>
      <c r="JDU109" s="32"/>
      <c r="JDV109" s="101"/>
      <c r="JDW109" s="99"/>
      <c r="JDX109" s="100"/>
      <c r="JDY109" s="98"/>
      <c r="JDZ109" s="152"/>
      <c r="JEA109" s="152"/>
      <c r="JEB109" s="112"/>
      <c r="JEC109" s="32"/>
      <c r="JED109" s="101"/>
      <c r="JEE109" s="99"/>
      <c r="JEF109" s="100"/>
      <c r="JEG109" s="98"/>
      <c r="JEH109" s="152"/>
      <c r="JEI109" s="152"/>
      <c r="JEJ109" s="112"/>
      <c r="JEK109" s="32"/>
      <c r="JEL109" s="101"/>
      <c r="JEM109" s="99"/>
      <c r="JEN109" s="100"/>
      <c r="JEO109" s="98"/>
      <c r="JEP109" s="152"/>
      <c r="JEQ109" s="152"/>
      <c r="JER109" s="112"/>
      <c r="JES109" s="32"/>
      <c r="JET109" s="101"/>
      <c r="JEU109" s="99"/>
      <c r="JEV109" s="100"/>
      <c r="JEW109" s="98"/>
      <c r="JEX109" s="152"/>
      <c r="JEY109" s="152"/>
      <c r="JEZ109" s="112"/>
      <c r="JFA109" s="32"/>
      <c r="JFB109" s="101"/>
      <c r="JFC109" s="99"/>
      <c r="JFD109" s="100"/>
      <c r="JFE109" s="98"/>
      <c r="JFF109" s="152"/>
      <c r="JFG109" s="152"/>
      <c r="JFH109" s="112"/>
      <c r="JFI109" s="32"/>
      <c r="JFJ109" s="101"/>
      <c r="JFK109" s="99"/>
      <c r="JFL109" s="100"/>
      <c r="JFM109" s="98"/>
      <c r="JFN109" s="152"/>
      <c r="JFO109" s="152"/>
      <c r="JFP109" s="112"/>
      <c r="JFQ109" s="32"/>
      <c r="JFR109" s="101"/>
      <c r="JFS109" s="99"/>
      <c r="JFT109" s="100"/>
      <c r="JFU109" s="98"/>
      <c r="JFV109" s="152"/>
      <c r="JFW109" s="152"/>
      <c r="JFX109" s="112"/>
      <c r="JFY109" s="32"/>
      <c r="JFZ109" s="101"/>
      <c r="JGA109" s="99"/>
      <c r="JGB109" s="100"/>
      <c r="JGC109" s="98"/>
      <c r="JGD109" s="152"/>
      <c r="JGE109" s="152"/>
      <c r="JGF109" s="112"/>
      <c r="JGG109" s="32"/>
      <c r="JGH109" s="101"/>
      <c r="JGI109" s="99"/>
      <c r="JGJ109" s="100"/>
      <c r="JGK109" s="98"/>
      <c r="JGL109" s="152"/>
      <c r="JGM109" s="152"/>
      <c r="JGN109" s="112"/>
      <c r="JGO109" s="32"/>
      <c r="JGP109" s="101"/>
      <c r="JGQ109" s="99"/>
      <c r="JGR109" s="100"/>
      <c r="JGS109" s="98"/>
      <c r="JGT109" s="152"/>
      <c r="JGU109" s="152"/>
      <c r="JGV109" s="112"/>
      <c r="JGW109" s="32"/>
      <c r="JGX109" s="101"/>
      <c r="JGY109" s="99"/>
      <c r="JGZ109" s="100"/>
      <c r="JHA109" s="98"/>
      <c r="JHB109" s="152"/>
      <c r="JHC109" s="152"/>
      <c r="JHD109" s="112"/>
      <c r="JHE109" s="32"/>
      <c r="JHF109" s="101"/>
      <c r="JHG109" s="99"/>
      <c r="JHH109" s="100"/>
      <c r="JHI109" s="98"/>
      <c r="JHJ109" s="152"/>
      <c r="JHK109" s="152"/>
      <c r="JHL109" s="112"/>
      <c r="JHM109" s="32"/>
      <c r="JHN109" s="101"/>
      <c r="JHO109" s="99"/>
      <c r="JHP109" s="100"/>
      <c r="JHQ109" s="98"/>
      <c r="JHR109" s="152"/>
      <c r="JHS109" s="152"/>
      <c r="JHT109" s="112"/>
      <c r="JHU109" s="32"/>
      <c r="JHV109" s="101"/>
      <c r="JHW109" s="99"/>
      <c r="JHX109" s="100"/>
      <c r="JHY109" s="98"/>
      <c r="JHZ109" s="152"/>
      <c r="JIA109" s="152"/>
      <c r="JIB109" s="112"/>
      <c r="JIC109" s="32"/>
      <c r="JID109" s="101"/>
      <c r="JIE109" s="99"/>
      <c r="JIF109" s="100"/>
      <c r="JIG109" s="98"/>
      <c r="JIH109" s="152"/>
      <c r="JII109" s="152"/>
      <c r="JIJ109" s="112"/>
      <c r="JIK109" s="32"/>
      <c r="JIL109" s="101"/>
      <c r="JIM109" s="99"/>
      <c r="JIN109" s="100"/>
      <c r="JIO109" s="98"/>
      <c r="JIP109" s="152"/>
      <c r="JIQ109" s="152"/>
      <c r="JIR109" s="112"/>
      <c r="JIS109" s="32"/>
      <c r="JIT109" s="101"/>
      <c r="JIU109" s="99"/>
      <c r="JIV109" s="100"/>
      <c r="JIW109" s="98"/>
      <c r="JIX109" s="152"/>
      <c r="JIY109" s="152"/>
      <c r="JIZ109" s="112"/>
      <c r="JJA109" s="32"/>
      <c r="JJB109" s="101"/>
      <c r="JJC109" s="99"/>
      <c r="JJD109" s="100"/>
      <c r="JJE109" s="98"/>
      <c r="JJF109" s="152"/>
      <c r="JJG109" s="152"/>
      <c r="JJH109" s="112"/>
      <c r="JJI109" s="32"/>
      <c r="JJJ109" s="101"/>
      <c r="JJK109" s="99"/>
      <c r="JJL109" s="100"/>
      <c r="JJM109" s="98"/>
      <c r="JJN109" s="152"/>
      <c r="JJO109" s="152"/>
      <c r="JJP109" s="112"/>
      <c r="JJQ109" s="32"/>
      <c r="JJR109" s="101"/>
      <c r="JJS109" s="99"/>
      <c r="JJT109" s="100"/>
      <c r="JJU109" s="98"/>
      <c r="JJV109" s="152"/>
      <c r="JJW109" s="152"/>
      <c r="JJX109" s="112"/>
      <c r="JJY109" s="32"/>
      <c r="JJZ109" s="101"/>
      <c r="JKA109" s="99"/>
      <c r="JKB109" s="100"/>
      <c r="JKC109" s="98"/>
      <c r="JKD109" s="152"/>
      <c r="JKE109" s="152"/>
      <c r="JKF109" s="112"/>
      <c r="JKG109" s="32"/>
      <c r="JKH109" s="101"/>
      <c r="JKI109" s="99"/>
      <c r="JKJ109" s="100"/>
      <c r="JKK109" s="98"/>
      <c r="JKL109" s="152"/>
      <c r="JKM109" s="152"/>
      <c r="JKN109" s="112"/>
      <c r="JKO109" s="32"/>
      <c r="JKP109" s="101"/>
      <c r="JKQ109" s="99"/>
      <c r="JKR109" s="100"/>
      <c r="JKS109" s="98"/>
      <c r="JKT109" s="152"/>
      <c r="JKU109" s="152"/>
      <c r="JKV109" s="112"/>
      <c r="JKW109" s="32"/>
      <c r="JKX109" s="101"/>
      <c r="JKY109" s="99"/>
      <c r="JKZ109" s="100"/>
      <c r="JLA109" s="98"/>
      <c r="JLB109" s="152"/>
      <c r="JLC109" s="152"/>
      <c r="JLD109" s="112"/>
      <c r="JLE109" s="32"/>
      <c r="JLF109" s="101"/>
      <c r="JLG109" s="99"/>
      <c r="JLH109" s="100"/>
      <c r="JLI109" s="98"/>
      <c r="JLJ109" s="152"/>
      <c r="JLK109" s="152"/>
      <c r="JLL109" s="112"/>
      <c r="JLM109" s="32"/>
      <c r="JLN109" s="101"/>
      <c r="JLO109" s="99"/>
      <c r="JLP109" s="100"/>
      <c r="JLQ109" s="98"/>
      <c r="JLR109" s="152"/>
      <c r="JLS109" s="152"/>
      <c r="JLT109" s="112"/>
      <c r="JLU109" s="32"/>
      <c r="JLV109" s="101"/>
      <c r="JLW109" s="99"/>
      <c r="JLX109" s="100"/>
      <c r="JLY109" s="98"/>
      <c r="JLZ109" s="152"/>
      <c r="JMA109" s="152"/>
      <c r="JMB109" s="112"/>
      <c r="JMC109" s="32"/>
      <c r="JMD109" s="101"/>
      <c r="JME109" s="99"/>
      <c r="JMF109" s="100"/>
      <c r="JMG109" s="98"/>
      <c r="JMH109" s="152"/>
      <c r="JMI109" s="152"/>
      <c r="JMJ109" s="112"/>
      <c r="JMK109" s="32"/>
      <c r="JML109" s="101"/>
      <c r="JMM109" s="99"/>
      <c r="JMN109" s="100"/>
      <c r="JMO109" s="98"/>
      <c r="JMP109" s="152"/>
      <c r="JMQ109" s="152"/>
      <c r="JMR109" s="112"/>
      <c r="JMS109" s="32"/>
      <c r="JMT109" s="101"/>
      <c r="JMU109" s="99"/>
      <c r="JMV109" s="100"/>
      <c r="JMW109" s="98"/>
      <c r="JMX109" s="152"/>
      <c r="JMY109" s="152"/>
      <c r="JMZ109" s="112"/>
      <c r="JNA109" s="32"/>
      <c r="JNB109" s="101"/>
      <c r="JNC109" s="99"/>
      <c r="JND109" s="100"/>
      <c r="JNE109" s="98"/>
      <c r="JNF109" s="152"/>
      <c r="JNG109" s="152"/>
      <c r="JNH109" s="112"/>
      <c r="JNI109" s="32"/>
      <c r="JNJ109" s="101"/>
      <c r="JNK109" s="99"/>
      <c r="JNL109" s="100"/>
      <c r="JNM109" s="98"/>
      <c r="JNN109" s="152"/>
      <c r="JNO109" s="152"/>
      <c r="JNP109" s="112"/>
      <c r="JNQ109" s="32"/>
      <c r="JNR109" s="101"/>
      <c r="JNS109" s="99"/>
      <c r="JNT109" s="100"/>
      <c r="JNU109" s="98"/>
      <c r="JNV109" s="152"/>
      <c r="JNW109" s="152"/>
      <c r="JNX109" s="112"/>
      <c r="JNY109" s="32"/>
      <c r="JNZ109" s="101"/>
      <c r="JOA109" s="99"/>
      <c r="JOB109" s="100"/>
      <c r="JOC109" s="98"/>
      <c r="JOD109" s="152"/>
      <c r="JOE109" s="152"/>
      <c r="JOF109" s="112"/>
      <c r="JOG109" s="32"/>
      <c r="JOH109" s="101"/>
      <c r="JOI109" s="99"/>
      <c r="JOJ109" s="100"/>
      <c r="JOK109" s="98"/>
      <c r="JOL109" s="152"/>
      <c r="JOM109" s="152"/>
      <c r="JON109" s="112"/>
      <c r="JOO109" s="32"/>
      <c r="JOP109" s="101"/>
      <c r="JOQ109" s="99"/>
      <c r="JOR109" s="100"/>
      <c r="JOS109" s="98"/>
      <c r="JOT109" s="152"/>
      <c r="JOU109" s="152"/>
      <c r="JOV109" s="112"/>
      <c r="JOW109" s="32"/>
      <c r="JOX109" s="101"/>
      <c r="JOY109" s="99"/>
      <c r="JOZ109" s="100"/>
      <c r="JPA109" s="98"/>
      <c r="JPB109" s="152"/>
      <c r="JPC109" s="152"/>
      <c r="JPD109" s="112"/>
      <c r="JPE109" s="32"/>
      <c r="JPF109" s="101"/>
      <c r="JPG109" s="99"/>
      <c r="JPH109" s="100"/>
      <c r="JPI109" s="98"/>
      <c r="JPJ109" s="152"/>
      <c r="JPK109" s="152"/>
      <c r="JPL109" s="112"/>
      <c r="JPM109" s="32"/>
      <c r="JPN109" s="101"/>
      <c r="JPO109" s="99"/>
      <c r="JPP109" s="100"/>
      <c r="JPQ109" s="98"/>
      <c r="JPR109" s="152"/>
      <c r="JPS109" s="152"/>
      <c r="JPT109" s="112"/>
      <c r="JPU109" s="32"/>
      <c r="JPV109" s="101"/>
      <c r="JPW109" s="99"/>
      <c r="JPX109" s="100"/>
      <c r="JPY109" s="98"/>
      <c r="JPZ109" s="152"/>
      <c r="JQA109" s="152"/>
      <c r="JQB109" s="112"/>
      <c r="JQC109" s="32"/>
      <c r="JQD109" s="101"/>
      <c r="JQE109" s="99"/>
      <c r="JQF109" s="100"/>
      <c r="JQG109" s="98"/>
      <c r="JQH109" s="152"/>
      <c r="JQI109" s="152"/>
      <c r="JQJ109" s="112"/>
      <c r="JQK109" s="32"/>
      <c r="JQL109" s="101"/>
      <c r="JQM109" s="99"/>
      <c r="JQN109" s="100"/>
      <c r="JQO109" s="98"/>
      <c r="JQP109" s="152"/>
      <c r="JQQ109" s="152"/>
      <c r="JQR109" s="112"/>
      <c r="JQS109" s="32"/>
      <c r="JQT109" s="101"/>
      <c r="JQU109" s="99"/>
      <c r="JQV109" s="100"/>
      <c r="JQW109" s="98"/>
      <c r="JQX109" s="152"/>
      <c r="JQY109" s="152"/>
      <c r="JQZ109" s="112"/>
      <c r="JRA109" s="32"/>
      <c r="JRB109" s="101"/>
      <c r="JRC109" s="99"/>
      <c r="JRD109" s="100"/>
      <c r="JRE109" s="98"/>
      <c r="JRF109" s="152"/>
      <c r="JRG109" s="152"/>
      <c r="JRH109" s="112"/>
      <c r="JRI109" s="32"/>
      <c r="JRJ109" s="101"/>
      <c r="JRK109" s="99"/>
      <c r="JRL109" s="100"/>
      <c r="JRM109" s="98"/>
      <c r="JRN109" s="152"/>
      <c r="JRO109" s="152"/>
      <c r="JRP109" s="112"/>
      <c r="JRQ109" s="32"/>
      <c r="JRR109" s="101"/>
      <c r="JRS109" s="99"/>
      <c r="JRT109" s="100"/>
      <c r="JRU109" s="98"/>
      <c r="JRV109" s="152"/>
      <c r="JRW109" s="152"/>
      <c r="JRX109" s="112"/>
      <c r="JRY109" s="32"/>
      <c r="JRZ109" s="101"/>
      <c r="JSA109" s="99"/>
      <c r="JSB109" s="100"/>
      <c r="JSC109" s="98"/>
      <c r="JSD109" s="152"/>
      <c r="JSE109" s="152"/>
      <c r="JSF109" s="112"/>
      <c r="JSG109" s="32"/>
      <c r="JSH109" s="101"/>
      <c r="JSI109" s="99"/>
      <c r="JSJ109" s="100"/>
      <c r="JSK109" s="98"/>
      <c r="JSL109" s="152"/>
      <c r="JSM109" s="152"/>
      <c r="JSN109" s="112"/>
      <c r="JSO109" s="32"/>
      <c r="JSP109" s="101"/>
      <c r="JSQ109" s="99"/>
      <c r="JSR109" s="100"/>
      <c r="JSS109" s="98"/>
      <c r="JST109" s="152"/>
      <c r="JSU109" s="152"/>
      <c r="JSV109" s="112"/>
      <c r="JSW109" s="32"/>
      <c r="JSX109" s="101"/>
      <c r="JSY109" s="99"/>
      <c r="JSZ109" s="100"/>
      <c r="JTA109" s="98"/>
      <c r="JTB109" s="152"/>
      <c r="JTC109" s="152"/>
      <c r="JTD109" s="112"/>
      <c r="JTE109" s="32"/>
      <c r="JTF109" s="101"/>
      <c r="JTG109" s="99"/>
      <c r="JTH109" s="100"/>
      <c r="JTI109" s="98"/>
      <c r="JTJ109" s="152"/>
      <c r="JTK109" s="152"/>
      <c r="JTL109" s="112"/>
      <c r="JTM109" s="32"/>
      <c r="JTN109" s="101"/>
      <c r="JTO109" s="99"/>
      <c r="JTP109" s="100"/>
      <c r="JTQ109" s="98"/>
      <c r="JTR109" s="152"/>
      <c r="JTS109" s="152"/>
      <c r="JTT109" s="112"/>
      <c r="JTU109" s="32"/>
      <c r="JTV109" s="101"/>
      <c r="JTW109" s="99"/>
      <c r="JTX109" s="100"/>
      <c r="JTY109" s="98"/>
      <c r="JTZ109" s="152"/>
      <c r="JUA109" s="152"/>
      <c r="JUB109" s="112"/>
      <c r="JUC109" s="32"/>
      <c r="JUD109" s="101"/>
      <c r="JUE109" s="99"/>
      <c r="JUF109" s="100"/>
      <c r="JUG109" s="98"/>
      <c r="JUH109" s="152"/>
      <c r="JUI109" s="152"/>
      <c r="JUJ109" s="112"/>
      <c r="JUK109" s="32"/>
      <c r="JUL109" s="101"/>
      <c r="JUM109" s="99"/>
      <c r="JUN109" s="100"/>
      <c r="JUO109" s="98"/>
      <c r="JUP109" s="152"/>
      <c r="JUQ109" s="152"/>
      <c r="JUR109" s="112"/>
      <c r="JUS109" s="32"/>
      <c r="JUT109" s="101"/>
      <c r="JUU109" s="99"/>
      <c r="JUV109" s="100"/>
      <c r="JUW109" s="98"/>
      <c r="JUX109" s="152"/>
      <c r="JUY109" s="152"/>
      <c r="JUZ109" s="112"/>
      <c r="JVA109" s="32"/>
      <c r="JVB109" s="101"/>
      <c r="JVC109" s="99"/>
      <c r="JVD109" s="100"/>
      <c r="JVE109" s="98"/>
      <c r="JVF109" s="152"/>
      <c r="JVG109" s="152"/>
      <c r="JVH109" s="112"/>
      <c r="JVI109" s="32"/>
      <c r="JVJ109" s="101"/>
      <c r="JVK109" s="99"/>
      <c r="JVL109" s="100"/>
      <c r="JVM109" s="98"/>
      <c r="JVN109" s="152"/>
      <c r="JVO109" s="152"/>
      <c r="JVP109" s="112"/>
      <c r="JVQ109" s="32"/>
      <c r="JVR109" s="101"/>
      <c r="JVS109" s="99"/>
      <c r="JVT109" s="100"/>
      <c r="JVU109" s="98"/>
      <c r="JVV109" s="152"/>
      <c r="JVW109" s="152"/>
      <c r="JVX109" s="112"/>
      <c r="JVY109" s="32"/>
      <c r="JVZ109" s="101"/>
      <c r="JWA109" s="99"/>
      <c r="JWB109" s="100"/>
      <c r="JWC109" s="98"/>
      <c r="JWD109" s="152"/>
      <c r="JWE109" s="152"/>
      <c r="JWF109" s="112"/>
      <c r="JWG109" s="32"/>
      <c r="JWH109" s="101"/>
      <c r="JWI109" s="99"/>
      <c r="JWJ109" s="100"/>
      <c r="JWK109" s="98"/>
      <c r="JWL109" s="152"/>
      <c r="JWM109" s="152"/>
      <c r="JWN109" s="112"/>
      <c r="JWO109" s="32"/>
      <c r="JWP109" s="101"/>
      <c r="JWQ109" s="99"/>
      <c r="JWR109" s="100"/>
      <c r="JWS109" s="98"/>
      <c r="JWT109" s="152"/>
      <c r="JWU109" s="152"/>
      <c r="JWV109" s="112"/>
      <c r="JWW109" s="32"/>
      <c r="JWX109" s="101"/>
      <c r="JWY109" s="99"/>
      <c r="JWZ109" s="100"/>
      <c r="JXA109" s="98"/>
      <c r="JXB109" s="152"/>
      <c r="JXC109" s="152"/>
      <c r="JXD109" s="112"/>
      <c r="JXE109" s="32"/>
      <c r="JXF109" s="101"/>
      <c r="JXG109" s="99"/>
      <c r="JXH109" s="100"/>
      <c r="JXI109" s="98"/>
      <c r="JXJ109" s="152"/>
      <c r="JXK109" s="152"/>
      <c r="JXL109" s="112"/>
      <c r="JXM109" s="32"/>
      <c r="JXN109" s="101"/>
      <c r="JXO109" s="99"/>
      <c r="JXP109" s="100"/>
      <c r="JXQ109" s="98"/>
      <c r="JXR109" s="152"/>
      <c r="JXS109" s="152"/>
      <c r="JXT109" s="112"/>
      <c r="JXU109" s="32"/>
      <c r="JXV109" s="101"/>
      <c r="JXW109" s="99"/>
      <c r="JXX109" s="100"/>
      <c r="JXY109" s="98"/>
      <c r="JXZ109" s="152"/>
      <c r="JYA109" s="152"/>
      <c r="JYB109" s="112"/>
      <c r="JYC109" s="32"/>
      <c r="JYD109" s="101"/>
      <c r="JYE109" s="99"/>
      <c r="JYF109" s="100"/>
      <c r="JYG109" s="98"/>
      <c r="JYH109" s="152"/>
      <c r="JYI109" s="152"/>
      <c r="JYJ109" s="112"/>
      <c r="JYK109" s="32"/>
      <c r="JYL109" s="101"/>
      <c r="JYM109" s="99"/>
      <c r="JYN109" s="100"/>
      <c r="JYO109" s="98"/>
      <c r="JYP109" s="152"/>
      <c r="JYQ109" s="152"/>
      <c r="JYR109" s="112"/>
      <c r="JYS109" s="32"/>
      <c r="JYT109" s="101"/>
      <c r="JYU109" s="99"/>
      <c r="JYV109" s="100"/>
      <c r="JYW109" s="98"/>
      <c r="JYX109" s="152"/>
      <c r="JYY109" s="152"/>
      <c r="JYZ109" s="112"/>
      <c r="JZA109" s="32"/>
      <c r="JZB109" s="101"/>
      <c r="JZC109" s="99"/>
      <c r="JZD109" s="100"/>
      <c r="JZE109" s="98"/>
      <c r="JZF109" s="152"/>
      <c r="JZG109" s="152"/>
      <c r="JZH109" s="112"/>
      <c r="JZI109" s="32"/>
      <c r="JZJ109" s="101"/>
      <c r="JZK109" s="99"/>
      <c r="JZL109" s="100"/>
      <c r="JZM109" s="98"/>
      <c r="JZN109" s="152"/>
      <c r="JZO109" s="152"/>
      <c r="JZP109" s="112"/>
      <c r="JZQ109" s="32"/>
      <c r="JZR109" s="101"/>
      <c r="JZS109" s="99"/>
      <c r="JZT109" s="100"/>
      <c r="JZU109" s="98"/>
      <c r="JZV109" s="152"/>
      <c r="JZW109" s="152"/>
      <c r="JZX109" s="112"/>
      <c r="JZY109" s="32"/>
      <c r="JZZ109" s="101"/>
      <c r="KAA109" s="99"/>
      <c r="KAB109" s="100"/>
      <c r="KAC109" s="98"/>
      <c r="KAD109" s="152"/>
      <c r="KAE109" s="152"/>
      <c r="KAF109" s="112"/>
      <c r="KAG109" s="32"/>
      <c r="KAH109" s="101"/>
      <c r="KAI109" s="99"/>
      <c r="KAJ109" s="100"/>
      <c r="KAK109" s="98"/>
      <c r="KAL109" s="152"/>
      <c r="KAM109" s="152"/>
      <c r="KAN109" s="112"/>
      <c r="KAO109" s="32"/>
      <c r="KAP109" s="101"/>
      <c r="KAQ109" s="99"/>
      <c r="KAR109" s="100"/>
      <c r="KAS109" s="98"/>
      <c r="KAT109" s="152"/>
      <c r="KAU109" s="152"/>
      <c r="KAV109" s="112"/>
      <c r="KAW109" s="32"/>
      <c r="KAX109" s="101"/>
      <c r="KAY109" s="99"/>
      <c r="KAZ109" s="100"/>
      <c r="KBA109" s="98"/>
      <c r="KBB109" s="152"/>
      <c r="KBC109" s="152"/>
      <c r="KBD109" s="112"/>
      <c r="KBE109" s="32"/>
      <c r="KBF109" s="101"/>
      <c r="KBG109" s="99"/>
      <c r="KBH109" s="100"/>
      <c r="KBI109" s="98"/>
      <c r="KBJ109" s="152"/>
      <c r="KBK109" s="152"/>
      <c r="KBL109" s="112"/>
      <c r="KBM109" s="32"/>
      <c r="KBN109" s="101"/>
      <c r="KBO109" s="99"/>
      <c r="KBP109" s="100"/>
      <c r="KBQ109" s="98"/>
      <c r="KBR109" s="152"/>
      <c r="KBS109" s="152"/>
      <c r="KBT109" s="112"/>
      <c r="KBU109" s="32"/>
      <c r="KBV109" s="101"/>
      <c r="KBW109" s="99"/>
      <c r="KBX109" s="100"/>
      <c r="KBY109" s="98"/>
      <c r="KBZ109" s="152"/>
      <c r="KCA109" s="152"/>
      <c r="KCB109" s="112"/>
      <c r="KCC109" s="32"/>
      <c r="KCD109" s="101"/>
      <c r="KCE109" s="99"/>
      <c r="KCF109" s="100"/>
      <c r="KCG109" s="98"/>
      <c r="KCH109" s="152"/>
      <c r="KCI109" s="152"/>
      <c r="KCJ109" s="112"/>
      <c r="KCK109" s="32"/>
      <c r="KCL109" s="101"/>
      <c r="KCM109" s="99"/>
      <c r="KCN109" s="100"/>
      <c r="KCO109" s="98"/>
      <c r="KCP109" s="152"/>
      <c r="KCQ109" s="152"/>
      <c r="KCR109" s="112"/>
      <c r="KCS109" s="32"/>
      <c r="KCT109" s="101"/>
      <c r="KCU109" s="99"/>
      <c r="KCV109" s="100"/>
      <c r="KCW109" s="98"/>
      <c r="KCX109" s="152"/>
      <c r="KCY109" s="152"/>
      <c r="KCZ109" s="112"/>
      <c r="KDA109" s="32"/>
      <c r="KDB109" s="101"/>
      <c r="KDC109" s="99"/>
      <c r="KDD109" s="100"/>
      <c r="KDE109" s="98"/>
      <c r="KDF109" s="152"/>
      <c r="KDG109" s="152"/>
      <c r="KDH109" s="112"/>
      <c r="KDI109" s="32"/>
      <c r="KDJ109" s="101"/>
      <c r="KDK109" s="99"/>
      <c r="KDL109" s="100"/>
      <c r="KDM109" s="98"/>
      <c r="KDN109" s="152"/>
      <c r="KDO109" s="152"/>
      <c r="KDP109" s="112"/>
      <c r="KDQ109" s="32"/>
      <c r="KDR109" s="101"/>
      <c r="KDS109" s="99"/>
      <c r="KDT109" s="100"/>
      <c r="KDU109" s="98"/>
      <c r="KDV109" s="152"/>
      <c r="KDW109" s="152"/>
      <c r="KDX109" s="112"/>
      <c r="KDY109" s="32"/>
      <c r="KDZ109" s="101"/>
      <c r="KEA109" s="99"/>
      <c r="KEB109" s="100"/>
      <c r="KEC109" s="98"/>
      <c r="KED109" s="152"/>
      <c r="KEE109" s="152"/>
      <c r="KEF109" s="112"/>
      <c r="KEG109" s="32"/>
      <c r="KEH109" s="101"/>
      <c r="KEI109" s="99"/>
      <c r="KEJ109" s="100"/>
      <c r="KEK109" s="98"/>
      <c r="KEL109" s="152"/>
      <c r="KEM109" s="152"/>
      <c r="KEN109" s="112"/>
      <c r="KEO109" s="32"/>
      <c r="KEP109" s="101"/>
      <c r="KEQ109" s="99"/>
      <c r="KER109" s="100"/>
      <c r="KES109" s="98"/>
      <c r="KET109" s="152"/>
      <c r="KEU109" s="152"/>
      <c r="KEV109" s="112"/>
      <c r="KEW109" s="32"/>
      <c r="KEX109" s="101"/>
      <c r="KEY109" s="99"/>
      <c r="KEZ109" s="100"/>
      <c r="KFA109" s="98"/>
      <c r="KFB109" s="152"/>
      <c r="KFC109" s="152"/>
      <c r="KFD109" s="112"/>
      <c r="KFE109" s="32"/>
      <c r="KFF109" s="101"/>
      <c r="KFG109" s="99"/>
      <c r="KFH109" s="100"/>
      <c r="KFI109" s="98"/>
      <c r="KFJ109" s="152"/>
      <c r="KFK109" s="152"/>
      <c r="KFL109" s="112"/>
      <c r="KFM109" s="32"/>
      <c r="KFN109" s="101"/>
      <c r="KFO109" s="99"/>
      <c r="KFP109" s="100"/>
      <c r="KFQ109" s="98"/>
      <c r="KFR109" s="152"/>
      <c r="KFS109" s="152"/>
      <c r="KFT109" s="112"/>
      <c r="KFU109" s="32"/>
      <c r="KFV109" s="101"/>
      <c r="KFW109" s="99"/>
      <c r="KFX109" s="100"/>
      <c r="KFY109" s="98"/>
      <c r="KFZ109" s="152"/>
      <c r="KGA109" s="152"/>
      <c r="KGB109" s="112"/>
      <c r="KGC109" s="32"/>
      <c r="KGD109" s="101"/>
      <c r="KGE109" s="99"/>
      <c r="KGF109" s="100"/>
      <c r="KGG109" s="98"/>
      <c r="KGH109" s="152"/>
      <c r="KGI109" s="152"/>
      <c r="KGJ109" s="112"/>
      <c r="KGK109" s="32"/>
      <c r="KGL109" s="101"/>
      <c r="KGM109" s="99"/>
      <c r="KGN109" s="100"/>
      <c r="KGO109" s="98"/>
      <c r="KGP109" s="152"/>
      <c r="KGQ109" s="152"/>
      <c r="KGR109" s="112"/>
      <c r="KGS109" s="32"/>
      <c r="KGT109" s="101"/>
      <c r="KGU109" s="99"/>
      <c r="KGV109" s="100"/>
      <c r="KGW109" s="98"/>
      <c r="KGX109" s="152"/>
      <c r="KGY109" s="152"/>
      <c r="KGZ109" s="112"/>
      <c r="KHA109" s="32"/>
      <c r="KHB109" s="101"/>
      <c r="KHC109" s="99"/>
      <c r="KHD109" s="100"/>
      <c r="KHE109" s="98"/>
      <c r="KHF109" s="152"/>
      <c r="KHG109" s="152"/>
      <c r="KHH109" s="112"/>
      <c r="KHI109" s="32"/>
      <c r="KHJ109" s="101"/>
      <c r="KHK109" s="99"/>
      <c r="KHL109" s="100"/>
      <c r="KHM109" s="98"/>
      <c r="KHN109" s="152"/>
      <c r="KHO109" s="152"/>
      <c r="KHP109" s="112"/>
      <c r="KHQ109" s="32"/>
      <c r="KHR109" s="101"/>
      <c r="KHS109" s="99"/>
      <c r="KHT109" s="100"/>
      <c r="KHU109" s="98"/>
      <c r="KHV109" s="152"/>
      <c r="KHW109" s="152"/>
      <c r="KHX109" s="112"/>
      <c r="KHY109" s="32"/>
      <c r="KHZ109" s="101"/>
      <c r="KIA109" s="99"/>
      <c r="KIB109" s="100"/>
      <c r="KIC109" s="98"/>
      <c r="KID109" s="152"/>
      <c r="KIE109" s="152"/>
      <c r="KIF109" s="112"/>
      <c r="KIG109" s="32"/>
      <c r="KIH109" s="101"/>
      <c r="KII109" s="99"/>
      <c r="KIJ109" s="100"/>
      <c r="KIK109" s="98"/>
      <c r="KIL109" s="152"/>
      <c r="KIM109" s="152"/>
      <c r="KIN109" s="112"/>
      <c r="KIO109" s="32"/>
      <c r="KIP109" s="101"/>
      <c r="KIQ109" s="99"/>
      <c r="KIR109" s="100"/>
      <c r="KIS109" s="98"/>
      <c r="KIT109" s="152"/>
      <c r="KIU109" s="152"/>
      <c r="KIV109" s="112"/>
      <c r="KIW109" s="32"/>
      <c r="KIX109" s="101"/>
      <c r="KIY109" s="99"/>
      <c r="KIZ109" s="100"/>
      <c r="KJA109" s="98"/>
      <c r="KJB109" s="152"/>
      <c r="KJC109" s="152"/>
      <c r="KJD109" s="112"/>
      <c r="KJE109" s="32"/>
      <c r="KJF109" s="101"/>
      <c r="KJG109" s="99"/>
      <c r="KJH109" s="100"/>
      <c r="KJI109" s="98"/>
      <c r="KJJ109" s="152"/>
      <c r="KJK109" s="152"/>
      <c r="KJL109" s="112"/>
      <c r="KJM109" s="32"/>
      <c r="KJN109" s="101"/>
      <c r="KJO109" s="99"/>
      <c r="KJP109" s="100"/>
      <c r="KJQ109" s="98"/>
      <c r="KJR109" s="152"/>
      <c r="KJS109" s="152"/>
      <c r="KJT109" s="112"/>
      <c r="KJU109" s="32"/>
      <c r="KJV109" s="101"/>
      <c r="KJW109" s="99"/>
      <c r="KJX109" s="100"/>
      <c r="KJY109" s="98"/>
      <c r="KJZ109" s="152"/>
      <c r="KKA109" s="152"/>
      <c r="KKB109" s="112"/>
      <c r="KKC109" s="32"/>
      <c r="KKD109" s="101"/>
      <c r="KKE109" s="99"/>
      <c r="KKF109" s="100"/>
      <c r="KKG109" s="98"/>
      <c r="KKH109" s="152"/>
      <c r="KKI109" s="152"/>
      <c r="KKJ109" s="112"/>
      <c r="KKK109" s="32"/>
      <c r="KKL109" s="101"/>
      <c r="KKM109" s="99"/>
      <c r="KKN109" s="100"/>
      <c r="KKO109" s="98"/>
      <c r="KKP109" s="152"/>
      <c r="KKQ109" s="152"/>
      <c r="KKR109" s="112"/>
      <c r="KKS109" s="32"/>
      <c r="KKT109" s="101"/>
      <c r="KKU109" s="99"/>
      <c r="KKV109" s="100"/>
      <c r="KKW109" s="98"/>
      <c r="KKX109" s="152"/>
      <c r="KKY109" s="152"/>
      <c r="KKZ109" s="112"/>
      <c r="KLA109" s="32"/>
      <c r="KLB109" s="101"/>
      <c r="KLC109" s="99"/>
      <c r="KLD109" s="100"/>
      <c r="KLE109" s="98"/>
      <c r="KLF109" s="152"/>
      <c r="KLG109" s="152"/>
      <c r="KLH109" s="112"/>
      <c r="KLI109" s="32"/>
      <c r="KLJ109" s="101"/>
      <c r="KLK109" s="99"/>
      <c r="KLL109" s="100"/>
      <c r="KLM109" s="98"/>
      <c r="KLN109" s="152"/>
      <c r="KLO109" s="152"/>
      <c r="KLP109" s="112"/>
      <c r="KLQ109" s="32"/>
      <c r="KLR109" s="101"/>
      <c r="KLS109" s="99"/>
      <c r="KLT109" s="100"/>
      <c r="KLU109" s="98"/>
      <c r="KLV109" s="152"/>
      <c r="KLW109" s="152"/>
      <c r="KLX109" s="112"/>
      <c r="KLY109" s="32"/>
      <c r="KLZ109" s="101"/>
      <c r="KMA109" s="99"/>
      <c r="KMB109" s="100"/>
      <c r="KMC109" s="98"/>
      <c r="KMD109" s="152"/>
      <c r="KME109" s="152"/>
      <c r="KMF109" s="112"/>
      <c r="KMG109" s="32"/>
      <c r="KMH109" s="101"/>
      <c r="KMI109" s="99"/>
      <c r="KMJ109" s="100"/>
      <c r="KMK109" s="98"/>
      <c r="KML109" s="152"/>
      <c r="KMM109" s="152"/>
      <c r="KMN109" s="112"/>
      <c r="KMO109" s="32"/>
      <c r="KMP109" s="101"/>
      <c r="KMQ109" s="99"/>
      <c r="KMR109" s="100"/>
      <c r="KMS109" s="98"/>
      <c r="KMT109" s="152"/>
      <c r="KMU109" s="152"/>
      <c r="KMV109" s="112"/>
      <c r="KMW109" s="32"/>
      <c r="KMX109" s="101"/>
      <c r="KMY109" s="99"/>
      <c r="KMZ109" s="100"/>
      <c r="KNA109" s="98"/>
      <c r="KNB109" s="152"/>
      <c r="KNC109" s="152"/>
      <c r="KND109" s="112"/>
      <c r="KNE109" s="32"/>
      <c r="KNF109" s="101"/>
      <c r="KNG109" s="99"/>
      <c r="KNH109" s="100"/>
      <c r="KNI109" s="98"/>
      <c r="KNJ109" s="152"/>
      <c r="KNK109" s="152"/>
      <c r="KNL109" s="112"/>
      <c r="KNM109" s="32"/>
      <c r="KNN109" s="101"/>
      <c r="KNO109" s="99"/>
      <c r="KNP109" s="100"/>
      <c r="KNQ109" s="98"/>
      <c r="KNR109" s="152"/>
      <c r="KNS109" s="152"/>
      <c r="KNT109" s="112"/>
      <c r="KNU109" s="32"/>
      <c r="KNV109" s="101"/>
      <c r="KNW109" s="99"/>
      <c r="KNX109" s="100"/>
      <c r="KNY109" s="98"/>
      <c r="KNZ109" s="152"/>
      <c r="KOA109" s="152"/>
      <c r="KOB109" s="112"/>
      <c r="KOC109" s="32"/>
      <c r="KOD109" s="101"/>
      <c r="KOE109" s="99"/>
      <c r="KOF109" s="100"/>
      <c r="KOG109" s="98"/>
      <c r="KOH109" s="152"/>
      <c r="KOI109" s="152"/>
      <c r="KOJ109" s="112"/>
      <c r="KOK109" s="32"/>
      <c r="KOL109" s="101"/>
      <c r="KOM109" s="99"/>
      <c r="KON109" s="100"/>
      <c r="KOO109" s="98"/>
      <c r="KOP109" s="152"/>
      <c r="KOQ109" s="152"/>
      <c r="KOR109" s="112"/>
      <c r="KOS109" s="32"/>
      <c r="KOT109" s="101"/>
      <c r="KOU109" s="99"/>
      <c r="KOV109" s="100"/>
      <c r="KOW109" s="98"/>
      <c r="KOX109" s="152"/>
      <c r="KOY109" s="152"/>
      <c r="KOZ109" s="112"/>
      <c r="KPA109" s="32"/>
      <c r="KPB109" s="101"/>
      <c r="KPC109" s="99"/>
      <c r="KPD109" s="100"/>
      <c r="KPE109" s="98"/>
      <c r="KPF109" s="152"/>
      <c r="KPG109" s="152"/>
      <c r="KPH109" s="112"/>
      <c r="KPI109" s="32"/>
      <c r="KPJ109" s="101"/>
      <c r="KPK109" s="99"/>
      <c r="KPL109" s="100"/>
      <c r="KPM109" s="98"/>
      <c r="KPN109" s="152"/>
      <c r="KPO109" s="152"/>
      <c r="KPP109" s="112"/>
      <c r="KPQ109" s="32"/>
      <c r="KPR109" s="101"/>
      <c r="KPS109" s="99"/>
      <c r="KPT109" s="100"/>
      <c r="KPU109" s="98"/>
      <c r="KPV109" s="152"/>
      <c r="KPW109" s="152"/>
      <c r="KPX109" s="112"/>
      <c r="KPY109" s="32"/>
      <c r="KPZ109" s="101"/>
      <c r="KQA109" s="99"/>
      <c r="KQB109" s="100"/>
      <c r="KQC109" s="98"/>
      <c r="KQD109" s="152"/>
      <c r="KQE109" s="152"/>
      <c r="KQF109" s="112"/>
      <c r="KQG109" s="32"/>
      <c r="KQH109" s="101"/>
      <c r="KQI109" s="99"/>
      <c r="KQJ109" s="100"/>
      <c r="KQK109" s="98"/>
      <c r="KQL109" s="152"/>
      <c r="KQM109" s="152"/>
      <c r="KQN109" s="112"/>
      <c r="KQO109" s="32"/>
      <c r="KQP109" s="101"/>
      <c r="KQQ109" s="99"/>
      <c r="KQR109" s="100"/>
      <c r="KQS109" s="98"/>
      <c r="KQT109" s="152"/>
      <c r="KQU109" s="152"/>
      <c r="KQV109" s="112"/>
      <c r="KQW109" s="32"/>
      <c r="KQX109" s="101"/>
      <c r="KQY109" s="99"/>
      <c r="KQZ109" s="100"/>
      <c r="KRA109" s="98"/>
      <c r="KRB109" s="152"/>
      <c r="KRC109" s="152"/>
      <c r="KRD109" s="112"/>
      <c r="KRE109" s="32"/>
      <c r="KRF109" s="101"/>
      <c r="KRG109" s="99"/>
      <c r="KRH109" s="100"/>
      <c r="KRI109" s="98"/>
      <c r="KRJ109" s="152"/>
      <c r="KRK109" s="152"/>
      <c r="KRL109" s="112"/>
      <c r="KRM109" s="32"/>
      <c r="KRN109" s="101"/>
      <c r="KRO109" s="99"/>
      <c r="KRP109" s="100"/>
      <c r="KRQ109" s="98"/>
      <c r="KRR109" s="152"/>
      <c r="KRS109" s="152"/>
      <c r="KRT109" s="112"/>
      <c r="KRU109" s="32"/>
      <c r="KRV109" s="101"/>
      <c r="KRW109" s="99"/>
      <c r="KRX109" s="100"/>
      <c r="KRY109" s="98"/>
      <c r="KRZ109" s="152"/>
      <c r="KSA109" s="152"/>
      <c r="KSB109" s="112"/>
      <c r="KSC109" s="32"/>
      <c r="KSD109" s="101"/>
      <c r="KSE109" s="99"/>
      <c r="KSF109" s="100"/>
      <c r="KSG109" s="98"/>
      <c r="KSH109" s="152"/>
      <c r="KSI109" s="152"/>
      <c r="KSJ109" s="112"/>
      <c r="KSK109" s="32"/>
      <c r="KSL109" s="101"/>
      <c r="KSM109" s="99"/>
      <c r="KSN109" s="100"/>
      <c r="KSO109" s="98"/>
      <c r="KSP109" s="152"/>
      <c r="KSQ109" s="152"/>
      <c r="KSR109" s="112"/>
      <c r="KSS109" s="32"/>
      <c r="KST109" s="101"/>
      <c r="KSU109" s="99"/>
      <c r="KSV109" s="100"/>
      <c r="KSW109" s="98"/>
      <c r="KSX109" s="152"/>
      <c r="KSY109" s="152"/>
      <c r="KSZ109" s="112"/>
      <c r="KTA109" s="32"/>
      <c r="KTB109" s="101"/>
      <c r="KTC109" s="99"/>
      <c r="KTD109" s="100"/>
      <c r="KTE109" s="98"/>
      <c r="KTF109" s="152"/>
      <c r="KTG109" s="152"/>
      <c r="KTH109" s="112"/>
      <c r="KTI109" s="32"/>
      <c r="KTJ109" s="101"/>
      <c r="KTK109" s="99"/>
      <c r="KTL109" s="100"/>
      <c r="KTM109" s="98"/>
      <c r="KTN109" s="152"/>
      <c r="KTO109" s="152"/>
      <c r="KTP109" s="112"/>
      <c r="KTQ109" s="32"/>
      <c r="KTR109" s="101"/>
      <c r="KTS109" s="99"/>
      <c r="KTT109" s="100"/>
      <c r="KTU109" s="98"/>
      <c r="KTV109" s="152"/>
      <c r="KTW109" s="152"/>
      <c r="KTX109" s="112"/>
      <c r="KTY109" s="32"/>
      <c r="KTZ109" s="101"/>
      <c r="KUA109" s="99"/>
      <c r="KUB109" s="100"/>
      <c r="KUC109" s="98"/>
      <c r="KUD109" s="152"/>
      <c r="KUE109" s="152"/>
      <c r="KUF109" s="112"/>
      <c r="KUG109" s="32"/>
      <c r="KUH109" s="101"/>
      <c r="KUI109" s="99"/>
      <c r="KUJ109" s="100"/>
      <c r="KUK109" s="98"/>
      <c r="KUL109" s="152"/>
      <c r="KUM109" s="152"/>
      <c r="KUN109" s="112"/>
      <c r="KUO109" s="32"/>
      <c r="KUP109" s="101"/>
      <c r="KUQ109" s="99"/>
      <c r="KUR109" s="100"/>
      <c r="KUS109" s="98"/>
      <c r="KUT109" s="152"/>
      <c r="KUU109" s="152"/>
      <c r="KUV109" s="112"/>
      <c r="KUW109" s="32"/>
      <c r="KUX109" s="101"/>
      <c r="KUY109" s="99"/>
      <c r="KUZ109" s="100"/>
      <c r="KVA109" s="98"/>
      <c r="KVB109" s="152"/>
      <c r="KVC109" s="152"/>
      <c r="KVD109" s="112"/>
      <c r="KVE109" s="32"/>
      <c r="KVF109" s="101"/>
      <c r="KVG109" s="99"/>
      <c r="KVH109" s="100"/>
      <c r="KVI109" s="98"/>
      <c r="KVJ109" s="152"/>
      <c r="KVK109" s="152"/>
      <c r="KVL109" s="112"/>
      <c r="KVM109" s="32"/>
      <c r="KVN109" s="101"/>
      <c r="KVO109" s="99"/>
      <c r="KVP109" s="100"/>
      <c r="KVQ109" s="98"/>
      <c r="KVR109" s="152"/>
      <c r="KVS109" s="152"/>
      <c r="KVT109" s="112"/>
      <c r="KVU109" s="32"/>
      <c r="KVV109" s="101"/>
      <c r="KVW109" s="99"/>
      <c r="KVX109" s="100"/>
      <c r="KVY109" s="98"/>
      <c r="KVZ109" s="152"/>
      <c r="KWA109" s="152"/>
      <c r="KWB109" s="112"/>
      <c r="KWC109" s="32"/>
      <c r="KWD109" s="101"/>
      <c r="KWE109" s="99"/>
      <c r="KWF109" s="100"/>
      <c r="KWG109" s="98"/>
      <c r="KWH109" s="152"/>
      <c r="KWI109" s="152"/>
      <c r="KWJ109" s="112"/>
      <c r="KWK109" s="32"/>
      <c r="KWL109" s="101"/>
      <c r="KWM109" s="99"/>
      <c r="KWN109" s="100"/>
      <c r="KWO109" s="98"/>
      <c r="KWP109" s="152"/>
      <c r="KWQ109" s="152"/>
      <c r="KWR109" s="112"/>
      <c r="KWS109" s="32"/>
      <c r="KWT109" s="101"/>
      <c r="KWU109" s="99"/>
      <c r="KWV109" s="100"/>
      <c r="KWW109" s="98"/>
      <c r="KWX109" s="152"/>
      <c r="KWY109" s="152"/>
      <c r="KWZ109" s="112"/>
      <c r="KXA109" s="32"/>
      <c r="KXB109" s="101"/>
      <c r="KXC109" s="99"/>
      <c r="KXD109" s="100"/>
      <c r="KXE109" s="98"/>
      <c r="KXF109" s="152"/>
      <c r="KXG109" s="152"/>
      <c r="KXH109" s="112"/>
      <c r="KXI109" s="32"/>
      <c r="KXJ109" s="101"/>
      <c r="KXK109" s="99"/>
      <c r="KXL109" s="100"/>
      <c r="KXM109" s="98"/>
      <c r="KXN109" s="152"/>
      <c r="KXO109" s="152"/>
      <c r="KXP109" s="112"/>
      <c r="KXQ109" s="32"/>
      <c r="KXR109" s="101"/>
      <c r="KXS109" s="99"/>
      <c r="KXT109" s="100"/>
      <c r="KXU109" s="98"/>
      <c r="KXV109" s="152"/>
      <c r="KXW109" s="152"/>
      <c r="KXX109" s="112"/>
      <c r="KXY109" s="32"/>
      <c r="KXZ109" s="101"/>
      <c r="KYA109" s="99"/>
      <c r="KYB109" s="100"/>
      <c r="KYC109" s="98"/>
      <c r="KYD109" s="152"/>
      <c r="KYE109" s="152"/>
      <c r="KYF109" s="112"/>
      <c r="KYG109" s="32"/>
      <c r="KYH109" s="101"/>
      <c r="KYI109" s="99"/>
      <c r="KYJ109" s="100"/>
      <c r="KYK109" s="98"/>
      <c r="KYL109" s="152"/>
      <c r="KYM109" s="152"/>
      <c r="KYN109" s="112"/>
      <c r="KYO109" s="32"/>
      <c r="KYP109" s="101"/>
      <c r="KYQ109" s="99"/>
      <c r="KYR109" s="100"/>
      <c r="KYS109" s="98"/>
      <c r="KYT109" s="152"/>
      <c r="KYU109" s="152"/>
      <c r="KYV109" s="112"/>
      <c r="KYW109" s="32"/>
      <c r="KYX109" s="101"/>
      <c r="KYY109" s="99"/>
      <c r="KYZ109" s="100"/>
      <c r="KZA109" s="98"/>
      <c r="KZB109" s="152"/>
      <c r="KZC109" s="152"/>
      <c r="KZD109" s="112"/>
      <c r="KZE109" s="32"/>
      <c r="KZF109" s="101"/>
      <c r="KZG109" s="99"/>
      <c r="KZH109" s="100"/>
      <c r="KZI109" s="98"/>
      <c r="KZJ109" s="152"/>
      <c r="KZK109" s="152"/>
      <c r="KZL109" s="112"/>
      <c r="KZM109" s="32"/>
      <c r="KZN109" s="101"/>
      <c r="KZO109" s="99"/>
      <c r="KZP109" s="100"/>
      <c r="KZQ109" s="98"/>
      <c r="KZR109" s="152"/>
      <c r="KZS109" s="152"/>
      <c r="KZT109" s="112"/>
      <c r="KZU109" s="32"/>
      <c r="KZV109" s="101"/>
      <c r="KZW109" s="99"/>
      <c r="KZX109" s="100"/>
      <c r="KZY109" s="98"/>
      <c r="KZZ109" s="152"/>
      <c r="LAA109" s="152"/>
      <c r="LAB109" s="112"/>
      <c r="LAC109" s="32"/>
      <c r="LAD109" s="101"/>
      <c r="LAE109" s="99"/>
      <c r="LAF109" s="100"/>
      <c r="LAG109" s="98"/>
      <c r="LAH109" s="152"/>
      <c r="LAI109" s="152"/>
      <c r="LAJ109" s="112"/>
      <c r="LAK109" s="32"/>
      <c r="LAL109" s="101"/>
      <c r="LAM109" s="99"/>
      <c r="LAN109" s="100"/>
      <c r="LAO109" s="98"/>
      <c r="LAP109" s="152"/>
      <c r="LAQ109" s="152"/>
      <c r="LAR109" s="112"/>
      <c r="LAS109" s="32"/>
      <c r="LAT109" s="101"/>
      <c r="LAU109" s="99"/>
      <c r="LAV109" s="100"/>
      <c r="LAW109" s="98"/>
      <c r="LAX109" s="152"/>
      <c r="LAY109" s="152"/>
      <c r="LAZ109" s="112"/>
      <c r="LBA109" s="32"/>
      <c r="LBB109" s="101"/>
      <c r="LBC109" s="99"/>
      <c r="LBD109" s="100"/>
      <c r="LBE109" s="98"/>
      <c r="LBF109" s="152"/>
      <c r="LBG109" s="152"/>
      <c r="LBH109" s="112"/>
      <c r="LBI109" s="32"/>
      <c r="LBJ109" s="101"/>
      <c r="LBK109" s="99"/>
      <c r="LBL109" s="100"/>
      <c r="LBM109" s="98"/>
      <c r="LBN109" s="152"/>
      <c r="LBO109" s="152"/>
      <c r="LBP109" s="112"/>
      <c r="LBQ109" s="32"/>
      <c r="LBR109" s="101"/>
      <c r="LBS109" s="99"/>
      <c r="LBT109" s="100"/>
      <c r="LBU109" s="98"/>
      <c r="LBV109" s="152"/>
      <c r="LBW109" s="152"/>
      <c r="LBX109" s="112"/>
      <c r="LBY109" s="32"/>
      <c r="LBZ109" s="101"/>
      <c r="LCA109" s="99"/>
      <c r="LCB109" s="100"/>
      <c r="LCC109" s="98"/>
      <c r="LCD109" s="152"/>
      <c r="LCE109" s="152"/>
      <c r="LCF109" s="112"/>
      <c r="LCG109" s="32"/>
      <c r="LCH109" s="101"/>
      <c r="LCI109" s="99"/>
      <c r="LCJ109" s="100"/>
      <c r="LCK109" s="98"/>
      <c r="LCL109" s="152"/>
      <c r="LCM109" s="152"/>
      <c r="LCN109" s="112"/>
      <c r="LCO109" s="32"/>
      <c r="LCP109" s="101"/>
      <c r="LCQ109" s="99"/>
      <c r="LCR109" s="100"/>
      <c r="LCS109" s="98"/>
      <c r="LCT109" s="152"/>
      <c r="LCU109" s="152"/>
      <c r="LCV109" s="112"/>
      <c r="LCW109" s="32"/>
      <c r="LCX109" s="101"/>
      <c r="LCY109" s="99"/>
      <c r="LCZ109" s="100"/>
      <c r="LDA109" s="98"/>
      <c r="LDB109" s="152"/>
      <c r="LDC109" s="152"/>
      <c r="LDD109" s="112"/>
      <c r="LDE109" s="32"/>
      <c r="LDF109" s="101"/>
      <c r="LDG109" s="99"/>
      <c r="LDH109" s="100"/>
      <c r="LDI109" s="98"/>
      <c r="LDJ109" s="152"/>
      <c r="LDK109" s="152"/>
      <c r="LDL109" s="112"/>
      <c r="LDM109" s="32"/>
      <c r="LDN109" s="101"/>
      <c r="LDO109" s="99"/>
      <c r="LDP109" s="100"/>
      <c r="LDQ109" s="98"/>
      <c r="LDR109" s="152"/>
      <c r="LDS109" s="152"/>
      <c r="LDT109" s="112"/>
      <c r="LDU109" s="32"/>
      <c r="LDV109" s="101"/>
      <c r="LDW109" s="99"/>
      <c r="LDX109" s="100"/>
      <c r="LDY109" s="98"/>
      <c r="LDZ109" s="152"/>
      <c r="LEA109" s="152"/>
      <c r="LEB109" s="112"/>
      <c r="LEC109" s="32"/>
      <c r="LED109" s="101"/>
      <c r="LEE109" s="99"/>
      <c r="LEF109" s="100"/>
      <c r="LEG109" s="98"/>
      <c r="LEH109" s="152"/>
      <c r="LEI109" s="152"/>
      <c r="LEJ109" s="112"/>
      <c r="LEK109" s="32"/>
      <c r="LEL109" s="101"/>
      <c r="LEM109" s="99"/>
      <c r="LEN109" s="100"/>
      <c r="LEO109" s="98"/>
      <c r="LEP109" s="152"/>
      <c r="LEQ109" s="152"/>
      <c r="LER109" s="112"/>
      <c r="LES109" s="32"/>
      <c r="LET109" s="101"/>
      <c r="LEU109" s="99"/>
      <c r="LEV109" s="100"/>
      <c r="LEW109" s="98"/>
      <c r="LEX109" s="152"/>
      <c r="LEY109" s="152"/>
      <c r="LEZ109" s="112"/>
      <c r="LFA109" s="32"/>
      <c r="LFB109" s="101"/>
      <c r="LFC109" s="99"/>
      <c r="LFD109" s="100"/>
      <c r="LFE109" s="98"/>
      <c r="LFF109" s="152"/>
      <c r="LFG109" s="152"/>
      <c r="LFH109" s="112"/>
      <c r="LFI109" s="32"/>
      <c r="LFJ109" s="101"/>
      <c r="LFK109" s="99"/>
      <c r="LFL109" s="100"/>
      <c r="LFM109" s="98"/>
      <c r="LFN109" s="152"/>
      <c r="LFO109" s="152"/>
      <c r="LFP109" s="112"/>
      <c r="LFQ109" s="32"/>
      <c r="LFR109" s="101"/>
      <c r="LFS109" s="99"/>
      <c r="LFT109" s="100"/>
      <c r="LFU109" s="98"/>
      <c r="LFV109" s="152"/>
      <c r="LFW109" s="152"/>
      <c r="LFX109" s="112"/>
      <c r="LFY109" s="32"/>
      <c r="LFZ109" s="101"/>
      <c r="LGA109" s="99"/>
      <c r="LGB109" s="100"/>
      <c r="LGC109" s="98"/>
      <c r="LGD109" s="152"/>
      <c r="LGE109" s="152"/>
      <c r="LGF109" s="112"/>
      <c r="LGG109" s="32"/>
      <c r="LGH109" s="101"/>
      <c r="LGI109" s="99"/>
      <c r="LGJ109" s="100"/>
      <c r="LGK109" s="98"/>
      <c r="LGL109" s="152"/>
      <c r="LGM109" s="152"/>
      <c r="LGN109" s="112"/>
      <c r="LGO109" s="32"/>
      <c r="LGP109" s="101"/>
      <c r="LGQ109" s="99"/>
      <c r="LGR109" s="100"/>
      <c r="LGS109" s="98"/>
      <c r="LGT109" s="152"/>
      <c r="LGU109" s="152"/>
      <c r="LGV109" s="112"/>
      <c r="LGW109" s="32"/>
      <c r="LGX109" s="101"/>
      <c r="LGY109" s="99"/>
      <c r="LGZ109" s="100"/>
      <c r="LHA109" s="98"/>
      <c r="LHB109" s="152"/>
      <c r="LHC109" s="152"/>
      <c r="LHD109" s="112"/>
      <c r="LHE109" s="32"/>
      <c r="LHF109" s="101"/>
      <c r="LHG109" s="99"/>
      <c r="LHH109" s="100"/>
      <c r="LHI109" s="98"/>
      <c r="LHJ109" s="152"/>
      <c r="LHK109" s="152"/>
      <c r="LHL109" s="112"/>
      <c r="LHM109" s="32"/>
      <c r="LHN109" s="101"/>
      <c r="LHO109" s="99"/>
      <c r="LHP109" s="100"/>
      <c r="LHQ109" s="98"/>
      <c r="LHR109" s="152"/>
      <c r="LHS109" s="152"/>
      <c r="LHT109" s="112"/>
      <c r="LHU109" s="32"/>
      <c r="LHV109" s="101"/>
      <c r="LHW109" s="99"/>
      <c r="LHX109" s="100"/>
      <c r="LHY109" s="98"/>
      <c r="LHZ109" s="152"/>
      <c r="LIA109" s="152"/>
      <c r="LIB109" s="112"/>
      <c r="LIC109" s="32"/>
      <c r="LID109" s="101"/>
      <c r="LIE109" s="99"/>
      <c r="LIF109" s="100"/>
      <c r="LIG109" s="98"/>
      <c r="LIH109" s="152"/>
      <c r="LII109" s="152"/>
      <c r="LIJ109" s="112"/>
      <c r="LIK109" s="32"/>
      <c r="LIL109" s="101"/>
      <c r="LIM109" s="99"/>
      <c r="LIN109" s="100"/>
      <c r="LIO109" s="98"/>
      <c r="LIP109" s="152"/>
      <c r="LIQ109" s="152"/>
      <c r="LIR109" s="112"/>
      <c r="LIS109" s="32"/>
      <c r="LIT109" s="101"/>
      <c r="LIU109" s="99"/>
      <c r="LIV109" s="100"/>
      <c r="LIW109" s="98"/>
      <c r="LIX109" s="152"/>
      <c r="LIY109" s="152"/>
      <c r="LIZ109" s="112"/>
      <c r="LJA109" s="32"/>
      <c r="LJB109" s="101"/>
      <c r="LJC109" s="99"/>
      <c r="LJD109" s="100"/>
      <c r="LJE109" s="98"/>
      <c r="LJF109" s="152"/>
      <c r="LJG109" s="152"/>
      <c r="LJH109" s="112"/>
      <c r="LJI109" s="32"/>
      <c r="LJJ109" s="101"/>
      <c r="LJK109" s="99"/>
      <c r="LJL109" s="100"/>
      <c r="LJM109" s="98"/>
      <c r="LJN109" s="152"/>
      <c r="LJO109" s="152"/>
      <c r="LJP109" s="112"/>
      <c r="LJQ109" s="32"/>
      <c r="LJR109" s="101"/>
      <c r="LJS109" s="99"/>
      <c r="LJT109" s="100"/>
      <c r="LJU109" s="98"/>
      <c r="LJV109" s="152"/>
      <c r="LJW109" s="152"/>
      <c r="LJX109" s="112"/>
      <c r="LJY109" s="32"/>
      <c r="LJZ109" s="101"/>
      <c r="LKA109" s="99"/>
      <c r="LKB109" s="100"/>
      <c r="LKC109" s="98"/>
      <c r="LKD109" s="152"/>
      <c r="LKE109" s="152"/>
      <c r="LKF109" s="112"/>
      <c r="LKG109" s="32"/>
      <c r="LKH109" s="101"/>
      <c r="LKI109" s="99"/>
      <c r="LKJ109" s="100"/>
      <c r="LKK109" s="98"/>
      <c r="LKL109" s="152"/>
      <c r="LKM109" s="152"/>
      <c r="LKN109" s="112"/>
      <c r="LKO109" s="32"/>
      <c r="LKP109" s="101"/>
      <c r="LKQ109" s="99"/>
      <c r="LKR109" s="100"/>
      <c r="LKS109" s="98"/>
      <c r="LKT109" s="152"/>
      <c r="LKU109" s="152"/>
      <c r="LKV109" s="112"/>
      <c r="LKW109" s="32"/>
      <c r="LKX109" s="101"/>
      <c r="LKY109" s="99"/>
      <c r="LKZ109" s="100"/>
      <c r="LLA109" s="98"/>
      <c r="LLB109" s="152"/>
      <c r="LLC109" s="152"/>
      <c r="LLD109" s="112"/>
      <c r="LLE109" s="32"/>
      <c r="LLF109" s="101"/>
      <c r="LLG109" s="99"/>
      <c r="LLH109" s="100"/>
      <c r="LLI109" s="98"/>
      <c r="LLJ109" s="152"/>
      <c r="LLK109" s="152"/>
      <c r="LLL109" s="112"/>
      <c r="LLM109" s="32"/>
      <c r="LLN109" s="101"/>
      <c r="LLO109" s="99"/>
      <c r="LLP109" s="100"/>
      <c r="LLQ109" s="98"/>
      <c r="LLR109" s="152"/>
      <c r="LLS109" s="152"/>
      <c r="LLT109" s="112"/>
      <c r="LLU109" s="32"/>
      <c r="LLV109" s="101"/>
      <c r="LLW109" s="99"/>
      <c r="LLX109" s="100"/>
      <c r="LLY109" s="98"/>
      <c r="LLZ109" s="152"/>
      <c r="LMA109" s="152"/>
      <c r="LMB109" s="112"/>
      <c r="LMC109" s="32"/>
      <c r="LMD109" s="101"/>
      <c r="LME109" s="99"/>
      <c r="LMF109" s="100"/>
      <c r="LMG109" s="98"/>
      <c r="LMH109" s="152"/>
      <c r="LMI109" s="152"/>
      <c r="LMJ109" s="112"/>
      <c r="LMK109" s="32"/>
      <c r="LML109" s="101"/>
      <c r="LMM109" s="99"/>
      <c r="LMN109" s="100"/>
      <c r="LMO109" s="98"/>
      <c r="LMP109" s="152"/>
      <c r="LMQ109" s="152"/>
      <c r="LMR109" s="112"/>
      <c r="LMS109" s="32"/>
      <c r="LMT109" s="101"/>
      <c r="LMU109" s="99"/>
      <c r="LMV109" s="100"/>
      <c r="LMW109" s="98"/>
      <c r="LMX109" s="152"/>
      <c r="LMY109" s="152"/>
      <c r="LMZ109" s="112"/>
      <c r="LNA109" s="32"/>
      <c r="LNB109" s="101"/>
      <c r="LNC109" s="99"/>
      <c r="LND109" s="100"/>
      <c r="LNE109" s="98"/>
      <c r="LNF109" s="152"/>
      <c r="LNG109" s="152"/>
      <c r="LNH109" s="112"/>
      <c r="LNI109" s="32"/>
      <c r="LNJ109" s="101"/>
      <c r="LNK109" s="99"/>
      <c r="LNL109" s="100"/>
      <c r="LNM109" s="98"/>
      <c r="LNN109" s="152"/>
      <c r="LNO109" s="152"/>
      <c r="LNP109" s="112"/>
      <c r="LNQ109" s="32"/>
      <c r="LNR109" s="101"/>
      <c r="LNS109" s="99"/>
      <c r="LNT109" s="100"/>
      <c r="LNU109" s="98"/>
      <c r="LNV109" s="152"/>
      <c r="LNW109" s="152"/>
      <c r="LNX109" s="112"/>
      <c r="LNY109" s="32"/>
      <c r="LNZ109" s="101"/>
      <c r="LOA109" s="99"/>
      <c r="LOB109" s="100"/>
      <c r="LOC109" s="98"/>
      <c r="LOD109" s="152"/>
      <c r="LOE109" s="152"/>
      <c r="LOF109" s="112"/>
      <c r="LOG109" s="32"/>
      <c r="LOH109" s="101"/>
      <c r="LOI109" s="99"/>
      <c r="LOJ109" s="100"/>
      <c r="LOK109" s="98"/>
      <c r="LOL109" s="152"/>
      <c r="LOM109" s="152"/>
      <c r="LON109" s="112"/>
      <c r="LOO109" s="32"/>
      <c r="LOP109" s="101"/>
      <c r="LOQ109" s="99"/>
      <c r="LOR109" s="100"/>
      <c r="LOS109" s="98"/>
      <c r="LOT109" s="152"/>
      <c r="LOU109" s="152"/>
      <c r="LOV109" s="112"/>
      <c r="LOW109" s="32"/>
      <c r="LOX109" s="101"/>
      <c r="LOY109" s="99"/>
      <c r="LOZ109" s="100"/>
      <c r="LPA109" s="98"/>
      <c r="LPB109" s="152"/>
      <c r="LPC109" s="152"/>
      <c r="LPD109" s="112"/>
      <c r="LPE109" s="32"/>
      <c r="LPF109" s="101"/>
      <c r="LPG109" s="99"/>
      <c r="LPH109" s="100"/>
      <c r="LPI109" s="98"/>
      <c r="LPJ109" s="152"/>
      <c r="LPK109" s="152"/>
      <c r="LPL109" s="112"/>
      <c r="LPM109" s="32"/>
      <c r="LPN109" s="101"/>
      <c r="LPO109" s="99"/>
      <c r="LPP109" s="100"/>
      <c r="LPQ109" s="98"/>
      <c r="LPR109" s="152"/>
      <c r="LPS109" s="152"/>
      <c r="LPT109" s="112"/>
      <c r="LPU109" s="32"/>
      <c r="LPV109" s="101"/>
      <c r="LPW109" s="99"/>
      <c r="LPX109" s="100"/>
      <c r="LPY109" s="98"/>
      <c r="LPZ109" s="152"/>
      <c r="LQA109" s="152"/>
      <c r="LQB109" s="112"/>
      <c r="LQC109" s="32"/>
      <c r="LQD109" s="101"/>
      <c r="LQE109" s="99"/>
      <c r="LQF109" s="100"/>
      <c r="LQG109" s="98"/>
      <c r="LQH109" s="152"/>
      <c r="LQI109" s="152"/>
      <c r="LQJ109" s="112"/>
      <c r="LQK109" s="32"/>
      <c r="LQL109" s="101"/>
      <c r="LQM109" s="99"/>
      <c r="LQN109" s="100"/>
      <c r="LQO109" s="98"/>
      <c r="LQP109" s="152"/>
      <c r="LQQ109" s="152"/>
      <c r="LQR109" s="112"/>
      <c r="LQS109" s="32"/>
      <c r="LQT109" s="101"/>
      <c r="LQU109" s="99"/>
      <c r="LQV109" s="100"/>
      <c r="LQW109" s="98"/>
      <c r="LQX109" s="152"/>
      <c r="LQY109" s="152"/>
      <c r="LQZ109" s="112"/>
      <c r="LRA109" s="32"/>
      <c r="LRB109" s="101"/>
      <c r="LRC109" s="99"/>
      <c r="LRD109" s="100"/>
      <c r="LRE109" s="98"/>
      <c r="LRF109" s="152"/>
      <c r="LRG109" s="152"/>
      <c r="LRH109" s="112"/>
      <c r="LRI109" s="32"/>
      <c r="LRJ109" s="101"/>
      <c r="LRK109" s="99"/>
      <c r="LRL109" s="100"/>
      <c r="LRM109" s="98"/>
      <c r="LRN109" s="152"/>
      <c r="LRO109" s="152"/>
      <c r="LRP109" s="112"/>
      <c r="LRQ109" s="32"/>
      <c r="LRR109" s="101"/>
      <c r="LRS109" s="99"/>
      <c r="LRT109" s="100"/>
      <c r="LRU109" s="98"/>
      <c r="LRV109" s="152"/>
      <c r="LRW109" s="152"/>
      <c r="LRX109" s="112"/>
      <c r="LRY109" s="32"/>
      <c r="LRZ109" s="101"/>
      <c r="LSA109" s="99"/>
      <c r="LSB109" s="100"/>
      <c r="LSC109" s="98"/>
      <c r="LSD109" s="152"/>
      <c r="LSE109" s="152"/>
      <c r="LSF109" s="112"/>
      <c r="LSG109" s="32"/>
      <c r="LSH109" s="101"/>
      <c r="LSI109" s="99"/>
      <c r="LSJ109" s="100"/>
      <c r="LSK109" s="98"/>
      <c r="LSL109" s="152"/>
      <c r="LSM109" s="152"/>
      <c r="LSN109" s="112"/>
      <c r="LSO109" s="32"/>
      <c r="LSP109" s="101"/>
      <c r="LSQ109" s="99"/>
      <c r="LSR109" s="100"/>
      <c r="LSS109" s="98"/>
      <c r="LST109" s="152"/>
      <c r="LSU109" s="152"/>
      <c r="LSV109" s="112"/>
      <c r="LSW109" s="32"/>
      <c r="LSX109" s="101"/>
      <c r="LSY109" s="99"/>
      <c r="LSZ109" s="100"/>
      <c r="LTA109" s="98"/>
      <c r="LTB109" s="152"/>
      <c r="LTC109" s="152"/>
      <c r="LTD109" s="112"/>
      <c r="LTE109" s="32"/>
      <c r="LTF109" s="101"/>
      <c r="LTG109" s="99"/>
      <c r="LTH109" s="100"/>
      <c r="LTI109" s="98"/>
      <c r="LTJ109" s="152"/>
      <c r="LTK109" s="152"/>
      <c r="LTL109" s="112"/>
      <c r="LTM109" s="32"/>
      <c r="LTN109" s="101"/>
      <c r="LTO109" s="99"/>
      <c r="LTP109" s="100"/>
      <c r="LTQ109" s="98"/>
      <c r="LTR109" s="152"/>
      <c r="LTS109" s="152"/>
      <c r="LTT109" s="112"/>
      <c r="LTU109" s="32"/>
      <c r="LTV109" s="101"/>
      <c r="LTW109" s="99"/>
      <c r="LTX109" s="100"/>
      <c r="LTY109" s="98"/>
      <c r="LTZ109" s="152"/>
      <c r="LUA109" s="152"/>
      <c r="LUB109" s="112"/>
      <c r="LUC109" s="32"/>
      <c r="LUD109" s="101"/>
      <c r="LUE109" s="99"/>
      <c r="LUF109" s="100"/>
      <c r="LUG109" s="98"/>
      <c r="LUH109" s="152"/>
      <c r="LUI109" s="152"/>
      <c r="LUJ109" s="112"/>
      <c r="LUK109" s="32"/>
      <c r="LUL109" s="101"/>
      <c r="LUM109" s="99"/>
      <c r="LUN109" s="100"/>
      <c r="LUO109" s="98"/>
      <c r="LUP109" s="152"/>
      <c r="LUQ109" s="152"/>
      <c r="LUR109" s="112"/>
      <c r="LUS109" s="32"/>
      <c r="LUT109" s="101"/>
      <c r="LUU109" s="99"/>
      <c r="LUV109" s="100"/>
      <c r="LUW109" s="98"/>
      <c r="LUX109" s="152"/>
      <c r="LUY109" s="152"/>
      <c r="LUZ109" s="112"/>
      <c r="LVA109" s="32"/>
      <c r="LVB109" s="101"/>
      <c r="LVC109" s="99"/>
      <c r="LVD109" s="100"/>
      <c r="LVE109" s="98"/>
      <c r="LVF109" s="152"/>
      <c r="LVG109" s="152"/>
      <c r="LVH109" s="112"/>
      <c r="LVI109" s="32"/>
      <c r="LVJ109" s="101"/>
      <c r="LVK109" s="99"/>
      <c r="LVL109" s="100"/>
      <c r="LVM109" s="98"/>
      <c r="LVN109" s="152"/>
      <c r="LVO109" s="152"/>
      <c r="LVP109" s="112"/>
      <c r="LVQ109" s="32"/>
      <c r="LVR109" s="101"/>
      <c r="LVS109" s="99"/>
      <c r="LVT109" s="100"/>
      <c r="LVU109" s="98"/>
      <c r="LVV109" s="152"/>
      <c r="LVW109" s="152"/>
      <c r="LVX109" s="112"/>
      <c r="LVY109" s="32"/>
      <c r="LVZ109" s="101"/>
      <c r="LWA109" s="99"/>
      <c r="LWB109" s="100"/>
      <c r="LWC109" s="98"/>
      <c r="LWD109" s="152"/>
      <c r="LWE109" s="152"/>
      <c r="LWF109" s="112"/>
      <c r="LWG109" s="32"/>
      <c r="LWH109" s="101"/>
      <c r="LWI109" s="99"/>
      <c r="LWJ109" s="100"/>
      <c r="LWK109" s="98"/>
      <c r="LWL109" s="152"/>
      <c r="LWM109" s="152"/>
      <c r="LWN109" s="112"/>
      <c r="LWO109" s="32"/>
      <c r="LWP109" s="101"/>
      <c r="LWQ109" s="99"/>
      <c r="LWR109" s="100"/>
      <c r="LWS109" s="98"/>
      <c r="LWT109" s="152"/>
      <c r="LWU109" s="152"/>
      <c r="LWV109" s="112"/>
      <c r="LWW109" s="32"/>
      <c r="LWX109" s="101"/>
      <c r="LWY109" s="99"/>
      <c r="LWZ109" s="100"/>
      <c r="LXA109" s="98"/>
      <c r="LXB109" s="152"/>
      <c r="LXC109" s="152"/>
      <c r="LXD109" s="112"/>
      <c r="LXE109" s="32"/>
      <c r="LXF109" s="101"/>
      <c r="LXG109" s="99"/>
      <c r="LXH109" s="100"/>
      <c r="LXI109" s="98"/>
      <c r="LXJ109" s="152"/>
      <c r="LXK109" s="152"/>
      <c r="LXL109" s="112"/>
      <c r="LXM109" s="32"/>
      <c r="LXN109" s="101"/>
      <c r="LXO109" s="99"/>
      <c r="LXP109" s="100"/>
      <c r="LXQ109" s="98"/>
      <c r="LXR109" s="152"/>
      <c r="LXS109" s="152"/>
      <c r="LXT109" s="112"/>
      <c r="LXU109" s="32"/>
      <c r="LXV109" s="101"/>
      <c r="LXW109" s="99"/>
      <c r="LXX109" s="100"/>
      <c r="LXY109" s="98"/>
      <c r="LXZ109" s="152"/>
      <c r="LYA109" s="152"/>
      <c r="LYB109" s="112"/>
      <c r="LYC109" s="32"/>
      <c r="LYD109" s="101"/>
      <c r="LYE109" s="99"/>
      <c r="LYF109" s="100"/>
      <c r="LYG109" s="98"/>
      <c r="LYH109" s="152"/>
      <c r="LYI109" s="152"/>
      <c r="LYJ109" s="112"/>
      <c r="LYK109" s="32"/>
      <c r="LYL109" s="101"/>
      <c r="LYM109" s="99"/>
      <c r="LYN109" s="100"/>
      <c r="LYO109" s="98"/>
      <c r="LYP109" s="152"/>
      <c r="LYQ109" s="152"/>
      <c r="LYR109" s="112"/>
      <c r="LYS109" s="32"/>
      <c r="LYT109" s="101"/>
      <c r="LYU109" s="99"/>
      <c r="LYV109" s="100"/>
      <c r="LYW109" s="98"/>
      <c r="LYX109" s="152"/>
      <c r="LYY109" s="152"/>
      <c r="LYZ109" s="112"/>
      <c r="LZA109" s="32"/>
      <c r="LZB109" s="101"/>
      <c r="LZC109" s="99"/>
      <c r="LZD109" s="100"/>
      <c r="LZE109" s="98"/>
      <c r="LZF109" s="152"/>
      <c r="LZG109" s="152"/>
      <c r="LZH109" s="112"/>
      <c r="LZI109" s="32"/>
      <c r="LZJ109" s="101"/>
      <c r="LZK109" s="99"/>
      <c r="LZL109" s="100"/>
      <c r="LZM109" s="98"/>
      <c r="LZN109" s="152"/>
      <c r="LZO109" s="152"/>
      <c r="LZP109" s="112"/>
      <c r="LZQ109" s="32"/>
      <c r="LZR109" s="101"/>
      <c r="LZS109" s="99"/>
      <c r="LZT109" s="100"/>
      <c r="LZU109" s="98"/>
      <c r="LZV109" s="152"/>
      <c r="LZW109" s="152"/>
      <c r="LZX109" s="112"/>
      <c r="LZY109" s="32"/>
      <c r="LZZ109" s="101"/>
      <c r="MAA109" s="99"/>
      <c r="MAB109" s="100"/>
      <c r="MAC109" s="98"/>
      <c r="MAD109" s="152"/>
      <c r="MAE109" s="152"/>
      <c r="MAF109" s="112"/>
      <c r="MAG109" s="32"/>
      <c r="MAH109" s="101"/>
      <c r="MAI109" s="99"/>
      <c r="MAJ109" s="100"/>
      <c r="MAK109" s="98"/>
      <c r="MAL109" s="152"/>
      <c r="MAM109" s="152"/>
      <c r="MAN109" s="112"/>
      <c r="MAO109" s="32"/>
      <c r="MAP109" s="101"/>
      <c r="MAQ109" s="99"/>
      <c r="MAR109" s="100"/>
      <c r="MAS109" s="98"/>
      <c r="MAT109" s="152"/>
      <c r="MAU109" s="152"/>
      <c r="MAV109" s="112"/>
      <c r="MAW109" s="32"/>
      <c r="MAX109" s="101"/>
      <c r="MAY109" s="99"/>
      <c r="MAZ109" s="100"/>
      <c r="MBA109" s="98"/>
      <c r="MBB109" s="152"/>
      <c r="MBC109" s="152"/>
      <c r="MBD109" s="112"/>
      <c r="MBE109" s="32"/>
      <c r="MBF109" s="101"/>
      <c r="MBG109" s="99"/>
      <c r="MBH109" s="100"/>
      <c r="MBI109" s="98"/>
      <c r="MBJ109" s="152"/>
      <c r="MBK109" s="152"/>
      <c r="MBL109" s="112"/>
      <c r="MBM109" s="32"/>
      <c r="MBN109" s="101"/>
      <c r="MBO109" s="99"/>
      <c r="MBP109" s="100"/>
      <c r="MBQ109" s="98"/>
      <c r="MBR109" s="152"/>
      <c r="MBS109" s="152"/>
      <c r="MBT109" s="112"/>
      <c r="MBU109" s="32"/>
      <c r="MBV109" s="101"/>
      <c r="MBW109" s="99"/>
      <c r="MBX109" s="100"/>
      <c r="MBY109" s="98"/>
      <c r="MBZ109" s="152"/>
      <c r="MCA109" s="152"/>
      <c r="MCB109" s="112"/>
      <c r="MCC109" s="32"/>
      <c r="MCD109" s="101"/>
      <c r="MCE109" s="99"/>
      <c r="MCF109" s="100"/>
      <c r="MCG109" s="98"/>
      <c r="MCH109" s="152"/>
      <c r="MCI109" s="152"/>
      <c r="MCJ109" s="112"/>
      <c r="MCK109" s="32"/>
      <c r="MCL109" s="101"/>
      <c r="MCM109" s="99"/>
      <c r="MCN109" s="100"/>
      <c r="MCO109" s="98"/>
      <c r="MCP109" s="152"/>
      <c r="MCQ109" s="152"/>
      <c r="MCR109" s="112"/>
      <c r="MCS109" s="32"/>
      <c r="MCT109" s="101"/>
      <c r="MCU109" s="99"/>
      <c r="MCV109" s="100"/>
      <c r="MCW109" s="98"/>
      <c r="MCX109" s="152"/>
      <c r="MCY109" s="152"/>
      <c r="MCZ109" s="112"/>
      <c r="MDA109" s="32"/>
      <c r="MDB109" s="101"/>
      <c r="MDC109" s="99"/>
      <c r="MDD109" s="100"/>
      <c r="MDE109" s="98"/>
      <c r="MDF109" s="152"/>
      <c r="MDG109" s="152"/>
      <c r="MDH109" s="112"/>
      <c r="MDI109" s="32"/>
      <c r="MDJ109" s="101"/>
      <c r="MDK109" s="99"/>
      <c r="MDL109" s="100"/>
      <c r="MDM109" s="98"/>
      <c r="MDN109" s="152"/>
      <c r="MDO109" s="152"/>
      <c r="MDP109" s="112"/>
      <c r="MDQ109" s="32"/>
      <c r="MDR109" s="101"/>
      <c r="MDS109" s="99"/>
      <c r="MDT109" s="100"/>
      <c r="MDU109" s="98"/>
      <c r="MDV109" s="152"/>
      <c r="MDW109" s="152"/>
      <c r="MDX109" s="112"/>
      <c r="MDY109" s="32"/>
      <c r="MDZ109" s="101"/>
      <c r="MEA109" s="99"/>
      <c r="MEB109" s="100"/>
      <c r="MEC109" s="98"/>
      <c r="MED109" s="152"/>
      <c r="MEE109" s="152"/>
      <c r="MEF109" s="112"/>
      <c r="MEG109" s="32"/>
      <c r="MEH109" s="101"/>
      <c r="MEI109" s="99"/>
      <c r="MEJ109" s="100"/>
      <c r="MEK109" s="98"/>
      <c r="MEL109" s="152"/>
      <c r="MEM109" s="152"/>
      <c r="MEN109" s="112"/>
      <c r="MEO109" s="32"/>
      <c r="MEP109" s="101"/>
      <c r="MEQ109" s="99"/>
      <c r="MER109" s="100"/>
      <c r="MES109" s="98"/>
      <c r="MET109" s="152"/>
      <c r="MEU109" s="152"/>
      <c r="MEV109" s="112"/>
      <c r="MEW109" s="32"/>
      <c r="MEX109" s="101"/>
      <c r="MEY109" s="99"/>
      <c r="MEZ109" s="100"/>
      <c r="MFA109" s="98"/>
      <c r="MFB109" s="152"/>
      <c r="MFC109" s="152"/>
      <c r="MFD109" s="112"/>
      <c r="MFE109" s="32"/>
      <c r="MFF109" s="101"/>
      <c r="MFG109" s="99"/>
      <c r="MFH109" s="100"/>
      <c r="MFI109" s="98"/>
      <c r="MFJ109" s="152"/>
      <c r="MFK109" s="152"/>
      <c r="MFL109" s="112"/>
      <c r="MFM109" s="32"/>
      <c r="MFN109" s="101"/>
      <c r="MFO109" s="99"/>
      <c r="MFP109" s="100"/>
      <c r="MFQ109" s="98"/>
      <c r="MFR109" s="152"/>
      <c r="MFS109" s="152"/>
      <c r="MFT109" s="112"/>
      <c r="MFU109" s="32"/>
      <c r="MFV109" s="101"/>
      <c r="MFW109" s="99"/>
      <c r="MFX109" s="100"/>
      <c r="MFY109" s="98"/>
      <c r="MFZ109" s="152"/>
      <c r="MGA109" s="152"/>
      <c r="MGB109" s="112"/>
      <c r="MGC109" s="32"/>
      <c r="MGD109" s="101"/>
      <c r="MGE109" s="99"/>
      <c r="MGF109" s="100"/>
      <c r="MGG109" s="98"/>
      <c r="MGH109" s="152"/>
      <c r="MGI109" s="152"/>
      <c r="MGJ109" s="112"/>
      <c r="MGK109" s="32"/>
      <c r="MGL109" s="101"/>
      <c r="MGM109" s="99"/>
      <c r="MGN109" s="100"/>
      <c r="MGO109" s="98"/>
      <c r="MGP109" s="152"/>
      <c r="MGQ109" s="152"/>
      <c r="MGR109" s="112"/>
      <c r="MGS109" s="32"/>
      <c r="MGT109" s="101"/>
      <c r="MGU109" s="99"/>
      <c r="MGV109" s="100"/>
      <c r="MGW109" s="98"/>
      <c r="MGX109" s="152"/>
      <c r="MGY109" s="152"/>
      <c r="MGZ109" s="112"/>
      <c r="MHA109" s="32"/>
      <c r="MHB109" s="101"/>
      <c r="MHC109" s="99"/>
      <c r="MHD109" s="100"/>
      <c r="MHE109" s="98"/>
      <c r="MHF109" s="152"/>
      <c r="MHG109" s="152"/>
      <c r="MHH109" s="112"/>
      <c r="MHI109" s="32"/>
      <c r="MHJ109" s="101"/>
      <c r="MHK109" s="99"/>
      <c r="MHL109" s="100"/>
      <c r="MHM109" s="98"/>
      <c r="MHN109" s="152"/>
      <c r="MHO109" s="152"/>
      <c r="MHP109" s="112"/>
      <c r="MHQ109" s="32"/>
      <c r="MHR109" s="101"/>
      <c r="MHS109" s="99"/>
      <c r="MHT109" s="100"/>
      <c r="MHU109" s="98"/>
      <c r="MHV109" s="152"/>
      <c r="MHW109" s="152"/>
      <c r="MHX109" s="112"/>
      <c r="MHY109" s="32"/>
      <c r="MHZ109" s="101"/>
      <c r="MIA109" s="99"/>
      <c r="MIB109" s="100"/>
      <c r="MIC109" s="98"/>
      <c r="MID109" s="152"/>
      <c r="MIE109" s="152"/>
      <c r="MIF109" s="112"/>
      <c r="MIG109" s="32"/>
      <c r="MIH109" s="101"/>
      <c r="MII109" s="99"/>
      <c r="MIJ109" s="100"/>
      <c r="MIK109" s="98"/>
      <c r="MIL109" s="152"/>
      <c r="MIM109" s="152"/>
      <c r="MIN109" s="112"/>
      <c r="MIO109" s="32"/>
      <c r="MIP109" s="101"/>
      <c r="MIQ109" s="99"/>
      <c r="MIR109" s="100"/>
      <c r="MIS109" s="98"/>
      <c r="MIT109" s="152"/>
      <c r="MIU109" s="152"/>
      <c r="MIV109" s="112"/>
      <c r="MIW109" s="32"/>
      <c r="MIX109" s="101"/>
      <c r="MIY109" s="99"/>
      <c r="MIZ109" s="100"/>
      <c r="MJA109" s="98"/>
      <c r="MJB109" s="152"/>
      <c r="MJC109" s="152"/>
      <c r="MJD109" s="112"/>
      <c r="MJE109" s="32"/>
      <c r="MJF109" s="101"/>
      <c r="MJG109" s="99"/>
      <c r="MJH109" s="100"/>
      <c r="MJI109" s="98"/>
      <c r="MJJ109" s="152"/>
      <c r="MJK109" s="152"/>
      <c r="MJL109" s="112"/>
      <c r="MJM109" s="32"/>
      <c r="MJN109" s="101"/>
      <c r="MJO109" s="99"/>
      <c r="MJP109" s="100"/>
      <c r="MJQ109" s="98"/>
      <c r="MJR109" s="152"/>
      <c r="MJS109" s="152"/>
      <c r="MJT109" s="112"/>
      <c r="MJU109" s="32"/>
      <c r="MJV109" s="101"/>
      <c r="MJW109" s="99"/>
      <c r="MJX109" s="100"/>
      <c r="MJY109" s="98"/>
      <c r="MJZ109" s="152"/>
      <c r="MKA109" s="152"/>
      <c r="MKB109" s="112"/>
      <c r="MKC109" s="32"/>
      <c r="MKD109" s="101"/>
      <c r="MKE109" s="99"/>
      <c r="MKF109" s="100"/>
      <c r="MKG109" s="98"/>
      <c r="MKH109" s="152"/>
      <c r="MKI109" s="152"/>
      <c r="MKJ109" s="112"/>
      <c r="MKK109" s="32"/>
      <c r="MKL109" s="101"/>
      <c r="MKM109" s="99"/>
      <c r="MKN109" s="100"/>
      <c r="MKO109" s="98"/>
      <c r="MKP109" s="152"/>
      <c r="MKQ109" s="152"/>
      <c r="MKR109" s="112"/>
      <c r="MKS109" s="32"/>
      <c r="MKT109" s="101"/>
      <c r="MKU109" s="99"/>
      <c r="MKV109" s="100"/>
      <c r="MKW109" s="98"/>
      <c r="MKX109" s="152"/>
      <c r="MKY109" s="152"/>
      <c r="MKZ109" s="112"/>
      <c r="MLA109" s="32"/>
      <c r="MLB109" s="101"/>
      <c r="MLC109" s="99"/>
      <c r="MLD109" s="100"/>
      <c r="MLE109" s="98"/>
      <c r="MLF109" s="152"/>
      <c r="MLG109" s="152"/>
      <c r="MLH109" s="112"/>
      <c r="MLI109" s="32"/>
      <c r="MLJ109" s="101"/>
      <c r="MLK109" s="99"/>
      <c r="MLL109" s="100"/>
      <c r="MLM109" s="98"/>
      <c r="MLN109" s="152"/>
      <c r="MLO109" s="152"/>
      <c r="MLP109" s="112"/>
      <c r="MLQ109" s="32"/>
      <c r="MLR109" s="101"/>
      <c r="MLS109" s="99"/>
      <c r="MLT109" s="100"/>
      <c r="MLU109" s="98"/>
      <c r="MLV109" s="152"/>
      <c r="MLW109" s="152"/>
      <c r="MLX109" s="112"/>
      <c r="MLY109" s="32"/>
      <c r="MLZ109" s="101"/>
      <c r="MMA109" s="99"/>
      <c r="MMB109" s="100"/>
      <c r="MMC109" s="98"/>
      <c r="MMD109" s="152"/>
      <c r="MME109" s="152"/>
      <c r="MMF109" s="112"/>
      <c r="MMG109" s="32"/>
      <c r="MMH109" s="101"/>
      <c r="MMI109" s="99"/>
      <c r="MMJ109" s="100"/>
      <c r="MMK109" s="98"/>
      <c r="MML109" s="152"/>
      <c r="MMM109" s="152"/>
      <c r="MMN109" s="112"/>
      <c r="MMO109" s="32"/>
      <c r="MMP109" s="101"/>
      <c r="MMQ109" s="99"/>
      <c r="MMR109" s="100"/>
      <c r="MMS109" s="98"/>
      <c r="MMT109" s="152"/>
      <c r="MMU109" s="152"/>
      <c r="MMV109" s="112"/>
      <c r="MMW109" s="32"/>
      <c r="MMX109" s="101"/>
      <c r="MMY109" s="99"/>
      <c r="MMZ109" s="100"/>
      <c r="MNA109" s="98"/>
      <c r="MNB109" s="152"/>
      <c r="MNC109" s="152"/>
      <c r="MND109" s="112"/>
      <c r="MNE109" s="32"/>
      <c r="MNF109" s="101"/>
      <c r="MNG109" s="99"/>
      <c r="MNH109" s="100"/>
      <c r="MNI109" s="98"/>
      <c r="MNJ109" s="152"/>
      <c r="MNK109" s="152"/>
      <c r="MNL109" s="112"/>
      <c r="MNM109" s="32"/>
      <c r="MNN109" s="101"/>
      <c r="MNO109" s="99"/>
      <c r="MNP109" s="100"/>
      <c r="MNQ109" s="98"/>
      <c r="MNR109" s="152"/>
      <c r="MNS109" s="152"/>
      <c r="MNT109" s="112"/>
      <c r="MNU109" s="32"/>
      <c r="MNV109" s="101"/>
      <c r="MNW109" s="99"/>
      <c r="MNX109" s="100"/>
      <c r="MNY109" s="98"/>
      <c r="MNZ109" s="152"/>
      <c r="MOA109" s="152"/>
      <c r="MOB109" s="112"/>
      <c r="MOC109" s="32"/>
      <c r="MOD109" s="101"/>
      <c r="MOE109" s="99"/>
      <c r="MOF109" s="100"/>
      <c r="MOG109" s="98"/>
      <c r="MOH109" s="152"/>
      <c r="MOI109" s="152"/>
      <c r="MOJ109" s="112"/>
      <c r="MOK109" s="32"/>
      <c r="MOL109" s="101"/>
      <c r="MOM109" s="99"/>
      <c r="MON109" s="100"/>
      <c r="MOO109" s="98"/>
      <c r="MOP109" s="152"/>
      <c r="MOQ109" s="152"/>
      <c r="MOR109" s="112"/>
      <c r="MOS109" s="32"/>
      <c r="MOT109" s="101"/>
      <c r="MOU109" s="99"/>
      <c r="MOV109" s="100"/>
      <c r="MOW109" s="98"/>
      <c r="MOX109" s="152"/>
      <c r="MOY109" s="152"/>
      <c r="MOZ109" s="112"/>
      <c r="MPA109" s="32"/>
      <c r="MPB109" s="101"/>
      <c r="MPC109" s="99"/>
      <c r="MPD109" s="100"/>
      <c r="MPE109" s="98"/>
      <c r="MPF109" s="152"/>
      <c r="MPG109" s="152"/>
      <c r="MPH109" s="112"/>
      <c r="MPI109" s="32"/>
      <c r="MPJ109" s="101"/>
      <c r="MPK109" s="99"/>
      <c r="MPL109" s="100"/>
      <c r="MPM109" s="98"/>
      <c r="MPN109" s="152"/>
      <c r="MPO109" s="152"/>
      <c r="MPP109" s="112"/>
      <c r="MPQ109" s="32"/>
      <c r="MPR109" s="101"/>
      <c r="MPS109" s="99"/>
      <c r="MPT109" s="100"/>
      <c r="MPU109" s="98"/>
      <c r="MPV109" s="152"/>
      <c r="MPW109" s="152"/>
      <c r="MPX109" s="112"/>
      <c r="MPY109" s="32"/>
      <c r="MPZ109" s="101"/>
      <c r="MQA109" s="99"/>
      <c r="MQB109" s="100"/>
      <c r="MQC109" s="98"/>
      <c r="MQD109" s="152"/>
      <c r="MQE109" s="152"/>
      <c r="MQF109" s="112"/>
      <c r="MQG109" s="32"/>
      <c r="MQH109" s="101"/>
      <c r="MQI109" s="99"/>
      <c r="MQJ109" s="100"/>
      <c r="MQK109" s="98"/>
      <c r="MQL109" s="152"/>
      <c r="MQM109" s="152"/>
      <c r="MQN109" s="112"/>
      <c r="MQO109" s="32"/>
      <c r="MQP109" s="101"/>
      <c r="MQQ109" s="99"/>
      <c r="MQR109" s="100"/>
      <c r="MQS109" s="98"/>
      <c r="MQT109" s="152"/>
      <c r="MQU109" s="152"/>
      <c r="MQV109" s="112"/>
      <c r="MQW109" s="32"/>
      <c r="MQX109" s="101"/>
      <c r="MQY109" s="99"/>
      <c r="MQZ109" s="100"/>
      <c r="MRA109" s="98"/>
      <c r="MRB109" s="152"/>
      <c r="MRC109" s="152"/>
      <c r="MRD109" s="112"/>
      <c r="MRE109" s="32"/>
      <c r="MRF109" s="101"/>
      <c r="MRG109" s="99"/>
      <c r="MRH109" s="100"/>
      <c r="MRI109" s="98"/>
      <c r="MRJ109" s="152"/>
      <c r="MRK109" s="152"/>
      <c r="MRL109" s="112"/>
      <c r="MRM109" s="32"/>
      <c r="MRN109" s="101"/>
      <c r="MRO109" s="99"/>
      <c r="MRP109" s="100"/>
      <c r="MRQ109" s="98"/>
      <c r="MRR109" s="152"/>
      <c r="MRS109" s="152"/>
      <c r="MRT109" s="112"/>
      <c r="MRU109" s="32"/>
      <c r="MRV109" s="101"/>
      <c r="MRW109" s="99"/>
      <c r="MRX109" s="100"/>
      <c r="MRY109" s="98"/>
      <c r="MRZ109" s="152"/>
      <c r="MSA109" s="152"/>
      <c r="MSB109" s="112"/>
      <c r="MSC109" s="32"/>
      <c r="MSD109" s="101"/>
      <c r="MSE109" s="99"/>
      <c r="MSF109" s="100"/>
      <c r="MSG109" s="98"/>
      <c r="MSH109" s="152"/>
      <c r="MSI109" s="152"/>
      <c r="MSJ109" s="112"/>
      <c r="MSK109" s="32"/>
      <c r="MSL109" s="101"/>
      <c r="MSM109" s="99"/>
      <c r="MSN109" s="100"/>
      <c r="MSO109" s="98"/>
      <c r="MSP109" s="152"/>
      <c r="MSQ109" s="152"/>
      <c r="MSR109" s="112"/>
      <c r="MSS109" s="32"/>
      <c r="MST109" s="101"/>
      <c r="MSU109" s="99"/>
      <c r="MSV109" s="100"/>
      <c r="MSW109" s="98"/>
      <c r="MSX109" s="152"/>
      <c r="MSY109" s="152"/>
      <c r="MSZ109" s="112"/>
      <c r="MTA109" s="32"/>
      <c r="MTB109" s="101"/>
      <c r="MTC109" s="99"/>
      <c r="MTD109" s="100"/>
      <c r="MTE109" s="98"/>
      <c r="MTF109" s="152"/>
      <c r="MTG109" s="152"/>
      <c r="MTH109" s="112"/>
      <c r="MTI109" s="32"/>
      <c r="MTJ109" s="101"/>
      <c r="MTK109" s="99"/>
      <c r="MTL109" s="100"/>
      <c r="MTM109" s="98"/>
      <c r="MTN109" s="152"/>
      <c r="MTO109" s="152"/>
      <c r="MTP109" s="112"/>
      <c r="MTQ109" s="32"/>
      <c r="MTR109" s="101"/>
      <c r="MTS109" s="99"/>
      <c r="MTT109" s="100"/>
      <c r="MTU109" s="98"/>
      <c r="MTV109" s="152"/>
      <c r="MTW109" s="152"/>
      <c r="MTX109" s="112"/>
      <c r="MTY109" s="32"/>
      <c r="MTZ109" s="101"/>
      <c r="MUA109" s="99"/>
      <c r="MUB109" s="100"/>
      <c r="MUC109" s="98"/>
      <c r="MUD109" s="152"/>
      <c r="MUE109" s="152"/>
      <c r="MUF109" s="112"/>
      <c r="MUG109" s="32"/>
      <c r="MUH109" s="101"/>
      <c r="MUI109" s="99"/>
      <c r="MUJ109" s="100"/>
      <c r="MUK109" s="98"/>
      <c r="MUL109" s="152"/>
      <c r="MUM109" s="152"/>
      <c r="MUN109" s="112"/>
      <c r="MUO109" s="32"/>
      <c r="MUP109" s="101"/>
      <c r="MUQ109" s="99"/>
      <c r="MUR109" s="100"/>
      <c r="MUS109" s="98"/>
      <c r="MUT109" s="152"/>
      <c r="MUU109" s="152"/>
      <c r="MUV109" s="112"/>
      <c r="MUW109" s="32"/>
      <c r="MUX109" s="101"/>
      <c r="MUY109" s="99"/>
      <c r="MUZ109" s="100"/>
      <c r="MVA109" s="98"/>
      <c r="MVB109" s="152"/>
      <c r="MVC109" s="152"/>
      <c r="MVD109" s="112"/>
      <c r="MVE109" s="32"/>
      <c r="MVF109" s="101"/>
      <c r="MVG109" s="99"/>
      <c r="MVH109" s="100"/>
      <c r="MVI109" s="98"/>
      <c r="MVJ109" s="152"/>
      <c r="MVK109" s="152"/>
      <c r="MVL109" s="112"/>
      <c r="MVM109" s="32"/>
      <c r="MVN109" s="101"/>
      <c r="MVO109" s="99"/>
      <c r="MVP109" s="100"/>
      <c r="MVQ109" s="98"/>
      <c r="MVR109" s="152"/>
      <c r="MVS109" s="152"/>
      <c r="MVT109" s="112"/>
      <c r="MVU109" s="32"/>
      <c r="MVV109" s="101"/>
      <c r="MVW109" s="99"/>
      <c r="MVX109" s="100"/>
      <c r="MVY109" s="98"/>
      <c r="MVZ109" s="152"/>
      <c r="MWA109" s="152"/>
      <c r="MWB109" s="112"/>
      <c r="MWC109" s="32"/>
      <c r="MWD109" s="101"/>
      <c r="MWE109" s="99"/>
      <c r="MWF109" s="100"/>
      <c r="MWG109" s="98"/>
      <c r="MWH109" s="152"/>
      <c r="MWI109" s="152"/>
      <c r="MWJ109" s="112"/>
      <c r="MWK109" s="32"/>
      <c r="MWL109" s="101"/>
      <c r="MWM109" s="99"/>
      <c r="MWN109" s="100"/>
      <c r="MWO109" s="98"/>
      <c r="MWP109" s="152"/>
      <c r="MWQ109" s="152"/>
      <c r="MWR109" s="112"/>
      <c r="MWS109" s="32"/>
      <c r="MWT109" s="101"/>
      <c r="MWU109" s="99"/>
      <c r="MWV109" s="100"/>
      <c r="MWW109" s="98"/>
      <c r="MWX109" s="152"/>
      <c r="MWY109" s="152"/>
      <c r="MWZ109" s="112"/>
      <c r="MXA109" s="32"/>
      <c r="MXB109" s="101"/>
      <c r="MXC109" s="99"/>
      <c r="MXD109" s="100"/>
      <c r="MXE109" s="98"/>
      <c r="MXF109" s="152"/>
      <c r="MXG109" s="152"/>
      <c r="MXH109" s="112"/>
      <c r="MXI109" s="32"/>
      <c r="MXJ109" s="101"/>
      <c r="MXK109" s="99"/>
      <c r="MXL109" s="100"/>
      <c r="MXM109" s="98"/>
      <c r="MXN109" s="152"/>
      <c r="MXO109" s="152"/>
      <c r="MXP109" s="112"/>
      <c r="MXQ109" s="32"/>
      <c r="MXR109" s="101"/>
      <c r="MXS109" s="99"/>
      <c r="MXT109" s="100"/>
      <c r="MXU109" s="98"/>
      <c r="MXV109" s="152"/>
      <c r="MXW109" s="152"/>
      <c r="MXX109" s="112"/>
      <c r="MXY109" s="32"/>
      <c r="MXZ109" s="101"/>
      <c r="MYA109" s="99"/>
      <c r="MYB109" s="100"/>
      <c r="MYC109" s="98"/>
      <c r="MYD109" s="152"/>
      <c r="MYE109" s="152"/>
      <c r="MYF109" s="112"/>
      <c r="MYG109" s="32"/>
      <c r="MYH109" s="101"/>
      <c r="MYI109" s="99"/>
      <c r="MYJ109" s="100"/>
      <c r="MYK109" s="98"/>
      <c r="MYL109" s="152"/>
      <c r="MYM109" s="152"/>
      <c r="MYN109" s="112"/>
      <c r="MYO109" s="32"/>
      <c r="MYP109" s="101"/>
      <c r="MYQ109" s="99"/>
      <c r="MYR109" s="100"/>
      <c r="MYS109" s="98"/>
      <c r="MYT109" s="152"/>
      <c r="MYU109" s="152"/>
      <c r="MYV109" s="112"/>
      <c r="MYW109" s="32"/>
      <c r="MYX109" s="101"/>
      <c r="MYY109" s="99"/>
      <c r="MYZ109" s="100"/>
      <c r="MZA109" s="98"/>
      <c r="MZB109" s="152"/>
      <c r="MZC109" s="152"/>
      <c r="MZD109" s="112"/>
      <c r="MZE109" s="32"/>
      <c r="MZF109" s="101"/>
      <c r="MZG109" s="99"/>
      <c r="MZH109" s="100"/>
      <c r="MZI109" s="98"/>
      <c r="MZJ109" s="152"/>
      <c r="MZK109" s="152"/>
      <c r="MZL109" s="112"/>
      <c r="MZM109" s="32"/>
      <c r="MZN109" s="101"/>
      <c r="MZO109" s="99"/>
      <c r="MZP109" s="100"/>
      <c r="MZQ109" s="98"/>
      <c r="MZR109" s="152"/>
      <c r="MZS109" s="152"/>
      <c r="MZT109" s="112"/>
      <c r="MZU109" s="32"/>
      <c r="MZV109" s="101"/>
      <c r="MZW109" s="99"/>
      <c r="MZX109" s="100"/>
      <c r="MZY109" s="98"/>
      <c r="MZZ109" s="152"/>
      <c r="NAA109" s="152"/>
      <c r="NAB109" s="112"/>
      <c r="NAC109" s="32"/>
      <c r="NAD109" s="101"/>
      <c r="NAE109" s="99"/>
      <c r="NAF109" s="100"/>
      <c r="NAG109" s="98"/>
      <c r="NAH109" s="152"/>
      <c r="NAI109" s="152"/>
      <c r="NAJ109" s="112"/>
      <c r="NAK109" s="32"/>
      <c r="NAL109" s="101"/>
      <c r="NAM109" s="99"/>
      <c r="NAN109" s="100"/>
      <c r="NAO109" s="98"/>
      <c r="NAP109" s="152"/>
      <c r="NAQ109" s="152"/>
      <c r="NAR109" s="112"/>
      <c r="NAS109" s="32"/>
      <c r="NAT109" s="101"/>
      <c r="NAU109" s="99"/>
      <c r="NAV109" s="100"/>
      <c r="NAW109" s="98"/>
      <c r="NAX109" s="152"/>
      <c r="NAY109" s="152"/>
      <c r="NAZ109" s="112"/>
      <c r="NBA109" s="32"/>
      <c r="NBB109" s="101"/>
      <c r="NBC109" s="99"/>
      <c r="NBD109" s="100"/>
      <c r="NBE109" s="98"/>
      <c r="NBF109" s="152"/>
      <c r="NBG109" s="152"/>
      <c r="NBH109" s="112"/>
      <c r="NBI109" s="32"/>
      <c r="NBJ109" s="101"/>
      <c r="NBK109" s="99"/>
      <c r="NBL109" s="100"/>
      <c r="NBM109" s="98"/>
      <c r="NBN109" s="152"/>
      <c r="NBO109" s="152"/>
      <c r="NBP109" s="112"/>
      <c r="NBQ109" s="32"/>
      <c r="NBR109" s="101"/>
      <c r="NBS109" s="99"/>
      <c r="NBT109" s="100"/>
      <c r="NBU109" s="98"/>
      <c r="NBV109" s="152"/>
      <c r="NBW109" s="152"/>
      <c r="NBX109" s="112"/>
      <c r="NBY109" s="32"/>
      <c r="NBZ109" s="101"/>
      <c r="NCA109" s="99"/>
      <c r="NCB109" s="100"/>
      <c r="NCC109" s="98"/>
      <c r="NCD109" s="152"/>
      <c r="NCE109" s="152"/>
      <c r="NCF109" s="112"/>
      <c r="NCG109" s="32"/>
      <c r="NCH109" s="101"/>
      <c r="NCI109" s="99"/>
      <c r="NCJ109" s="100"/>
      <c r="NCK109" s="98"/>
      <c r="NCL109" s="152"/>
      <c r="NCM109" s="152"/>
      <c r="NCN109" s="112"/>
      <c r="NCO109" s="32"/>
      <c r="NCP109" s="101"/>
      <c r="NCQ109" s="99"/>
      <c r="NCR109" s="100"/>
      <c r="NCS109" s="98"/>
      <c r="NCT109" s="152"/>
      <c r="NCU109" s="152"/>
      <c r="NCV109" s="112"/>
      <c r="NCW109" s="32"/>
      <c r="NCX109" s="101"/>
      <c r="NCY109" s="99"/>
      <c r="NCZ109" s="100"/>
      <c r="NDA109" s="98"/>
      <c r="NDB109" s="152"/>
      <c r="NDC109" s="152"/>
      <c r="NDD109" s="112"/>
      <c r="NDE109" s="32"/>
      <c r="NDF109" s="101"/>
      <c r="NDG109" s="99"/>
      <c r="NDH109" s="100"/>
      <c r="NDI109" s="98"/>
      <c r="NDJ109" s="152"/>
      <c r="NDK109" s="152"/>
      <c r="NDL109" s="112"/>
      <c r="NDM109" s="32"/>
      <c r="NDN109" s="101"/>
      <c r="NDO109" s="99"/>
      <c r="NDP109" s="100"/>
      <c r="NDQ109" s="98"/>
      <c r="NDR109" s="152"/>
      <c r="NDS109" s="152"/>
      <c r="NDT109" s="112"/>
      <c r="NDU109" s="32"/>
      <c r="NDV109" s="101"/>
      <c r="NDW109" s="99"/>
      <c r="NDX109" s="100"/>
      <c r="NDY109" s="98"/>
      <c r="NDZ109" s="152"/>
      <c r="NEA109" s="152"/>
      <c r="NEB109" s="112"/>
      <c r="NEC109" s="32"/>
      <c r="NED109" s="101"/>
      <c r="NEE109" s="99"/>
      <c r="NEF109" s="100"/>
      <c r="NEG109" s="98"/>
      <c r="NEH109" s="152"/>
      <c r="NEI109" s="152"/>
      <c r="NEJ109" s="112"/>
      <c r="NEK109" s="32"/>
      <c r="NEL109" s="101"/>
      <c r="NEM109" s="99"/>
      <c r="NEN109" s="100"/>
      <c r="NEO109" s="98"/>
      <c r="NEP109" s="152"/>
      <c r="NEQ109" s="152"/>
      <c r="NER109" s="112"/>
      <c r="NES109" s="32"/>
      <c r="NET109" s="101"/>
      <c r="NEU109" s="99"/>
      <c r="NEV109" s="100"/>
      <c r="NEW109" s="98"/>
      <c r="NEX109" s="152"/>
      <c r="NEY109" s="152"/>
      <c r="NEZ109" s="112"/>
      <c r="NFA109" s="32"/>
      <c r="NFB109" s="101"/>
      <c r="NFC109" s="99"/>
      <c r="NFD109" s="100"/>
      <c r="NFE109" s="98"/>
      <c r="NFF109" s="152"/>
      <c r="NFG109" s="152"/>
      <c r="NFH109" s="112"/>
      <c r="NFI109" s="32"/>
      <c r="NFJ109" s="101"/>
      <c r="NFK109" s="99"/>
      <c r="NFL109" s="100"/>
      <c r="NFM109" s="98"/>
      <c r="NFN109" s="152"/>
      <c r="NFO109" s="152"/>
      <c r="NFP109" s="112"/>
      <c r="NFQ109" s="32"/>
      <c r="NFR109" s="101"/>
      <c r="NFS109" s="99"/>
      <c r="NFT109" s="100"/>
      <c r="NFU109" s="98"/>
      <c r="NFV109" s="152"/>
      <c r="NFW109" s="152"/>
      <c r="NFX109" s="112"/>
      <c r="NFY109" s="32"/>
      <c r="NFZ109" s="101"/>
      <c r="NGA109" s="99"/>
      <c r="NGB109" s="100"/>
      <c r="NGC109" s="98"/>
      <c r="NGD109" s="152"/>
      <c r="NGE109" s="152"/>
      <c r="NGF109" s="112"/>
      <c r="NGG109" s="32"/>
      <c r="NGH109" s="101"/>
      <c r="NGI109" s="99"/>
      <c r="NGJ109" s="100"/>
      <c r="NGK109" s="98"/>
      <c r="NGL109" s="152"/>
      <c r="NGM109" s="152"/>
      <c r="NGN109" s="112"/>
      <c r="NGO109" s="32"/>
      <c r="NGP109" s="101"/>
      <c r="NGQ109" s="99"/>
      <c r="NGR109" s="100"/>
      <c r="NGS109" s="98"/>
      <c r="NGT109" s="152"/>
      <c r="NGU109" s="152"/>
      <c r="NGV109" s="112"/>
      <c r="NGW109" s="32"/>
      <c r="NGX109" s="101"/>
      <c r="NGY109" s="99"/>
      <c r="NGZ109" s="100"/>
      <c r="NHA109" s="98"/>
      <c r="NHB109" s="152"/>
      <c r="NHC109" s="152"/>
      <c r="NHD109" s="112"/>
      <c r="NHE109" s="32"/>
      <c r="NHF109" s="101"/>
      <c r="NHG109" s="99"/>
      <c r="NHH109" s="100"/>
      <c r="NHI109" s="98"/>
      <c r="NHJ109" s="152"/>
      <c r="NHK109" s="152"/>
      <c r="NHL109" s="112"/>
      <c r="NHM109" s="32"/>
      <c r="NHN109" s="101"/>
      <c r="NHO109" s="99"/>
      <c r="NHP109" s="100"/>
      <c r="NHQ109" s="98"/>
      <c r="NHR109" s="152"/>
      <c r="NHS109" s="152"/>
      <c r="NHT109" s="112"/>
      <c r="NHU109" s="32"/>
      <c r="NHV109" s="101"/>
      <c r="NHW109" s="99"/>
      <c r="NHX109" s="100"/>
      <c r="NHY109" s="98"/>
      <c r="NHZ109" s="152"/>
      <c r="NIA109" s="152"/>
      <c r="NIB109" s="112"/>
      <c r="NIC109" s="32"/>
      <c r="NID109" s="101"/>
      <c r="NIE109" s="99"/>
      <c r="NIF109" s="100"/>
      <c r="NIG109" s="98"/>
      <c r="NIH109" s="152"/>
      <c r="NII109" s="152"/>
      <c r="NIJ109" s="112"/>
      <c r="NIK109" s="32"/>
      <c r="NIL109" s="101"/>
      <c r="NIM109" s="99"/>
      <c r="NIN109" s="100"/>
      <c r="NIO109" s="98"/>
      <c r="NIP109" s="152"/>
      <c r="NIQ109" s="152"/>
      <c r="NIR109" s="112"/>
      <c r="NIS109" s="32"/>
      <c r="NIT109" s="101"/>
      <c r="NIU109" s="99"/>
      <c r="NIV109" s="100"/>
      <c r="NIW109" s="98"/>
      <c r="NIX109" s="152"/>
      <c r="NIY109" s="152"/>
      <c r="NIZ109" s="112"/>
      <c r="NJA109" s="32"/>
      <c r="NJB109" s="101"/>
      <c r="NJC109" s="99"/>
      <c r="NJD109" s="100"/>
      <c r="NJE109" s="98"/>
      <c r="NJF109" s="152"/>
      <c r="NJG109" s="152"/>
      <c r="NJH109" s="112"/>
      <c r="NJI109" s="32"/>
      <c r="NJJ109" s="101"/>
      <c r="NJK109" s="99"/>
      <c r="NJL109" s="100"/>
      <c r="NJM109" s="98"/>
      <c r="NJN109" s="152"/>
      <c r="NJO109" s="152"/>
      <c r="NJP109" s="112"/>
      <c r="NJQ109" s="32"/>
      <c r="NJR109" s="101"/>
      <c r="NJS109" s="99"/>
      <c r="NJT109" s="100"/>
      <c r="NJU109" s="98"/>
      <c r="NJV109" s="152"/>
      <c r="NJW109" s="152"/>
      <c r="NJX109" s="112"/>
      <c r="NJY109" s="32"/>
      <c r="NJZ109" s="101"/>
      <c r="NKA109" s="99"/>
      <c r="NKB109" s="100"/>
      <c r="NKC109" s="98"/>
      <c r="NKD109" s="152"/>
      <c r="NKE109" s="152"/>
      <c r="NKF109" s="112"/>
      <c r="NKG109" s="32"/>
      <c r="NKH109" s="101"/>
      <c r="NKI109" s="99"/>
      <c r="NKJ109" s="100"/>
      <c r="NKK109" s="98"/>
      <c r="NKL109" s="152"/>
      <c r="NKM109" s="152"/>
      <c r="NKN109" s="112"/>
      <c r="NKO109" s="32"/>
      <c r="NKP109" s="101"/>
      <c r="NKQ109" s="99"/>
      <c r="NKR109" s="100"/>
      <c r="NKS109" s="98"/>
      <c r="NKT109" s="152"/>
      <c r="NKU109" s="152"/>
      <c r="NKV109" s="112"/>
      <c r="NKW109" s="32"/>
      <c r="NKX109" s="101"/>
      <c r="NKY109" s="99"/>
      <c r="NKZ109" s="100"/>
      <c r="NLA109" s="98"/>
      <c r="NLB109" s="152"/>
      <c r="NLC109" s="152"/>
      <c r="NLD109" s="112"/>
      <c r="NLE109" s="32"/>
      <c r="NLF109" s="101"/>
      <c r="NLG109" s="99"/>
      <c r="NLH109" s="100"/>
      <c r="NLI109" s="98"/>
      <c r="NLJ109" s="152"/>
      <c r="NLK109" s="152"/>
      <c r="NLL109" s="112"/>
      <c r="NLM109" s="32"/>
      <c r="NLN109" s="101"/>
      <c r="NLO109" s="99"/>
      <c r="NLP109" s="100"/>
      <c r="NLQ109" s="98"/>
      <c r="NLR109" s="152"/>
      <c r="NLS109" s="152"/>
      <c r="NLT109" s="112"/>
      <c r="NLU109" s="32"/>
      <c r="NLV109" s="101"/>
      <c r="NLW109" s="99"/>
      <c r="NLX109" s="100"/>
      <c r="NLY109" s="98"/>
      <c r="NLZ109" s="152"/>
      <c r="NMA109" s="152"/>
      <c r="NMB109" s="112"/>
      <c r="NMC109" s="32"/>
      <c r="NMD109" s="101"/>
      <c r="NME109" s="99"/>
      <c r="NMF109" s="100"/>
      <c r="NMG109" s="98"/>
      <c r="NMH109" s="152"/>
      <c r="NMI109" s="152"/>
      <c r="NMJ109" s="112"/>
      <c r="NMK109" s="32"/>
      <c r="NML109" s="101"/>
      <c r="NMM109" s="99"/>
      <c r="NMN109" s="100"/>
      <c r="NMO109" s="98"/>
      <c r="NMP109" s="152"/>
      <c r="NMQ109" s="152"/>
      <c r="NMR109" s="112"/>
      <c r="NMS109" s="32"/>
      <c r="NMT109" s="101"/>
      <c r="NMU109" s="99"/>
      <c r="NMV109" s="100"/>
      <c r="NMW109" s="98"/>
      <c r="NMX109" s="152"/>
      <c r="NMY109" s="152"/>
      <c r="NMZ109" s="112"/>
      <c r="NNA109" s="32"/>
      <c r="NNB109" s="101"/>
      <c r="NNC109" s="99"/>
      <c r="NND109" s="100"/>
      <c r="NNE109" s="98"/>
      <c r="NNF109" s="152"/>
      <c r="NNG109" s="152"/>
      <c r="NNH109" s="112"/>
      <c r="NNI109" s="32"/>
      <c r="NNJ109" s="101"/>
      <c r="NNK109" s="99"/>
      <c r="NNL109" s="100"/>
      <c r="NNM109" s="98"/>
      <c r="NNN109" s="152"/>
      <c r="NNO109" s="152"/>
      <c r="NNP109" s="112"/>
      <c r="NNQ109" s="32"/>
      <c r="NNR109" s="101"/>
      <c r="NNS109" s="99"/>
      <c r="NNT109" s="100"/>
      <c r="NNU109" s="98"/>
      <c r="NNV109" s="152"/>
      <c r="NNW109" s="152"/>
      <c r="NNX109" s="112"/>
      <c r="NNY109" s="32"/>
      <c r="NNZ109" s="101"/>
      <c r="NOA109" s="99"/>
      <c r="NOB109" s="100"/>
      <c r="NOC109" s="98"/>
      <c r="NOD109" s="152"/>
      <c r="NOE109" s="152"/>
      <c r="NOF109" s="112"/>
      <c r="NOG109" s="32"/>
      <c r="NOH109" s="101"/>
      <c r="NOI109" s="99"/>
      <c r="NOJ109" s="100"/>
      <c r="NOK109" s="98"/>
      <c r="NOL109" s="152"/>
      <c r="NOM109" s="152"/>
      <c r="NON109" s="112"/>
      <c r="NOO109" s="32"/>
      <c r="NOP109" s="101"/>
      <c r="NOQ109" s="99"/>
      <c r="NOR109" s="100"/>
      <c r="NOS109" s="98"/>
      <c r="NOT109" s="152"/>
      <c r="NOU109" s="152"/>
      <c r="NOV109" s="112"/>
      <c r="NOW109" s="32"/>
      <c r="NOX109" s="101"/>
      <c r="NOY109" s="99"/>
      <c r="NOZ109" s="100"/>
      <c r="NPA109" s="98"/>
      <c r="NPB109" s="152"/>
      <c r="NPC109" s="152"/>
      <c r="NPD109" s="112"/>
      <c r="NPE109" s="32"/>
      <c r="NPF109" s="101"/>
      <c r="NPG109" s="99"/>
      <c r="NPH109" s="100"/>
      <c r="NPI109" s="98"/>
      <c r="NPJ109" s="152"/>
      <c r="NPK109" s="152"/>
      <c r="NPL109" s="112"/>
      <c r="NPM109" s="32"/>
      <c r="NPN109" s="101"/>
      <c r="NPO109" s="99"/>
      <c r="NPP109" s="100"/>
      <c r="NPQ109" s="98"/>
      <c r="NPR109" s="152"/>
      <c r="NPS109" s="152"/>
      <c r="NPT109" s="112"/>
      <c r="NPU109" s="32"/>
      <c r="NPV109" s="101"/>
      <c r="NPW109" s="99"/>
      <c r="NPX109" s="100"/>
      <c r="NPY109" s="98"/>
      <c r="NPZ109" s="152"/>
      <c r="NQA109" s="152"/>
      <c r="NQB109" s="112"/>
      <c r="NQC109" s="32"/>
      <c r="NQD109" s="101"/>
      <c r="NQE109" s="99"/>
      <c r="NQF109" s="100"/>
      <c r="NQG109" s="98"/>
      <c r="NQH109" s="152"/>
      <c r="NQI109" s="152"/>
      <c r="NQJ109" s="112"/>
      <c r="NQK109" s="32"/>
      <c r="NQL109" s="101"/>
      <c r="NQM109" s="99"/>
      <c r="NQN109" s="100"/>
      <c r="NQO109" s="98"/>
      <c r="NQP109" s="152"/>
      <c r="NQQ109" s="152"/>
      <c r="NQR109" s="112"/>
      <c r="NQS109" s="32"/>
      <c r="NQT109" s="101"/>
      <c r="NQU109" s="99"/>
      <c r="NQV109" s="100"/>
      <c r="NQW109" s="98"/>
      <c r="NQX109" s="152"/>
      <c r="NQY109" s="152"/>
      <c r="NQZ109" s="112"/>
      <c r="NRA109" s="32"/>
      <c r="NRB109" s="101"/>
      <c r="NRC109" s="99"/>
      <c r="NRD109" s="100"/>
      <c r="NRE109" s="98"/>
      <c r="NRF109" s="152"/>
      <c r="NRG109" s="152"/>
      <c r="NRH109" s="112"/>
      <c r="NRI109" s="32"/>
      <c r="NRJ109" s="101"/>
      <c r="NRK109" s="99"/>
      <c r="NRL109" s="100"/>
      <c r="NRM109" s="98"/>
      <c r="NRN109" s="152"/>
      <c r="NRO109" s="152"/>
      <c r="NRP109" s="112"/>
      <c r="NRQ109" s="32"/>
      <c r="NRR109" s="101"/>
      <c r="NRS109" s="99"/>
      <c r="NRT109" s="100"/>
      <c r="NRU109" s="98"/>
      <c r="NRV109" s="152"/>
      <c r="NRW109" s="152"/>
      <c r="NRX109" s="112"/>
      <c r="NRY109" s="32"/>
      <c r="NRZ109" s="101"/>
      <c r="NSA109" s="99"/>
      <c r="NSB109" s="100"/>
      <c r="NSC109" s="98"/>
      <c r="NSD109" s="152"/>
      <c r="NSE109" s="152"/>
      <c r="NSF109" s="112"/>
      <c r="NSG109" s="32"/>
      <c r="NSH109" s="101"/>
      <c r="NSI109" s="99"/>
      <c r="NSJ109" s="100"/>
      <c r="NSK109" s="98"/>
      <c r="NSL109" s="152"/>
      <c r="NSM109" s="152"/>
      <c r="NSN109" s="112"/>
      <c r="NSO109" s="32"/>
      <c r="NSP109" s="101"/>
      <c r="NSQ109" s="99"/>
      <c r="NSR109" s="100"/>
      <c r="NSS109" s="98"/>
      <c r="NST109" s="152"/>
      <c r="NSU109" s="152"/>
      <c r="NSV109" s="112"/>
      <c r="NSW109" s="32"/>
      <c r="NSX109" s="101"/>
      <c r="NSY109" s="99"/>
      <c r="NSZ109" s="100"/>
      <c r="NTA109" s="98"/>
      <c r="NTB109" s="152"/>
      <c r="NTC109" s="152"/>
      <c r="NTD109" s="112"/>
      <c r="NTE109" s="32"/>
      <c r="NTF109" s="101"/>
      <c r="NTG109" s="99"/>
      <c r="NTH109" s="100"/>
      <c r="NTI109" s="98"/>
      <c r="NTJ109" s="152"/>
      <c r="NTK109" s="152"/>
      <c r="NTL109" s="112"/>
      <c r="NTM109" s="32"/>
      <c r="NTN109" s="101"/>
      <c r="NTO109" s="99"/>
      <c r="NTP109" s="100"/>
      <c r="NTQ109" s="98"/>
      <c r="NTR109" s="152"/>
      <c r="NTS109" s="152"/>
      <c r="NTT109" s="112"/>
      <c r="NTU109" s="32"/>
      <c r="NTV109" s="101"/>
      <c r="NTW109" s="99"/>
      <c r="NTX109" s="100"/>
      <c r="NTY109" s="98"/>
      <c r="NTZ109" s="152"/>
      <c r="NUA109" s="152"/>
      <c r="NUB109" s="112"/>
      <c r="NUC109" s="32"/>
      <c r="NUD109" s="101"/>
      <c r="NUE109" s="99"/>
      <c r="NUF109" s="100"/>
      <c r="NUG109" s="98"/>
      <c r="NUH109" s="152"/>
      <c r="NUI109" s="152"/>
      <c r="NUJ109" s="112"/>
      <c r="NUK109" s="32"/>
      <c r="NUL109" s="101"/>
      <c r="NUM109" s="99"/>
      <c r="NUN109" s="100"/>
      <c r="NUO109" s="98"/>
      <c r="NUP109" s="152"/>
      <c r="NUQ109" s="152"/>
      <c r="NUR109" s="112"/>
      <c r="NUS109" s="32"/>
      <c r="NUT109" s="101"/>
      <c r="NUU109" s="99"/>
      <c r="NUV109" s="100"/>
      <c r="NUW109" s="98"/>
      <c r="NUX109" s="152"/>
      <c r="NUY109" s="152"/>
      <c r="NUZ109" s="112"/>
      <c r="NVA109" s="32"/>
      <c r="NVB109" s="101"/>
      <c r="NVC109" s="99"/>
      <c r="NVD109" s="100"/>
      <c r="NVE109" s="98"/>
      <c r="NVF109" s="152"/>
      <c r="NVG109" s="152"/>
      <c r="NVH109" s="112"/>
      <c r="NVI109" s="32"/>
      <c r="NVJ109" s="101"/>
      <c r="NVK109" s="99"/>
      <c r="NVL109" s="100"/>
      <c r="NVM109" s="98"/>
      <c r="NVN109" s="152"/>
      <c r="NVO109" s="152"/>
      <c r="NVP109" s="112"/>
      <c r="NVQ109" s="32"/>
      <c r="NVR109" s="101"/>
      <c r="NVS109" s="99"/>
      <c r="NVT109" s="100"/>
      <c r="NVU109" s="98"/>
      <c r="NVV109" s="152"/>
      <c r="NVW109" s="152"/>
      <c r="NVX109" s="112"/>
      <c r="NVY109" s="32"/>
      <c r="NVZ109" s="101"/>
      <c r="NWA109" s="99"/>
      <c r="NWB109" s="100"/>
      <c r="NWC109" s="98"/>
      <c r="NWD109" s="152"/>
      <c r="NWE109" s="152"/>
      <c r="NWF109" s="112"/>
      <c r="NWG109" s="32"/>
      <c r="NWH109" s="101"/>
      <c r="NWI109" s="99"/>
      <c r="NWJ109" s="100"/>
      <c r="NWK109" s="98"/>
      <c r="NWL109" s="152"/>
      <c r="NWM109" s="152"/>
      <c r="NWN109" s="112"/>
      <c r="NWO109" s="32"/>
      <c r="NWP109" s="101"/>
      <c r="NWQ109" s="99"/>
      <c r="NWR109" s="100"/>
      <c r="NWS109" s="98"/>
      <c r="NWT109" s="152"/>
      <c r="NWU109" s="152"/>
      <c r="NWV109" s="112"/>
      <c r="NWW109" s="32"/>
      <c r="NWX109" s="101"/>
      <c r="NWY109" s="99"/>
      <c r="NWZ109" s="100"/>
      <c r="NXA109" s="98"/>
      <c r="NXB109" s="152"/>
      <c r="NXC109" s="152"/>
      <c r="NXD109" s="112"/>
      <c r="NXE109" s="32"/>
      <c r="NXF109" s="101"/>
      <c r="NXG109" s="99"/>
      <c r="NXH109" s="100"/>
      <c r="NXI109" s="98"/>
      <c r="NXJ109" s="152"/>
      <c r="NXK109" s="152"/>
      <c r="NXL109" s="112"/>
      <c r="NXM109" s="32"/>
      <c r="NXN109" s="101"/>
      <c r="NXO109" s="99"/>
      <c r="NXP109" s="100"/>
      <c r="NXQ109" s="98"/>
      <c r="NXR109" s="152"/>
      <c r="NXS109" s="152"/>
      <c r="NXT109" s="112"/>
      <c r="NXU109" s="32"/>
      <c r="NXV109" s="101"/>
      <c r="NXW109" s="99"/>
      <c r="NXX109" s="100"/>
      <c r="NXY109" s="98"/>
      <c r="NXZ109" s="152"/>
      <c r="NYA109" s="152"/>
      <c r="NYB109" s="112"/>
      <c r="NYC109" s="32"/>
      <c r="NYD109" s="101"/>
      <c r="NYE109" s="99"/>
      <c r="NYF109" s="100"/>
      <c r="NYG109" s="98"/>
      <c r="NYH109" s="152"/>
      <c r="NYI109" s="152"/>
      <c r="NYJ109" s="112"/>
      <c r="NYK109" s="32"/>
      <c r="NYL109" s="101"/>
      <c r="NYM109" s="99"/>
      <c r="NYN109" s="100"/>
      <c r="NYO109" s="98"/>
      <c r="NYP109" s="152"/>
      <c r="NYQ109" s="152"/>
      <c r="NYR109" s="112"/>
      <c r="NYS109" s="32"/>
      <c r="NYT109" s="101"/>
      <c r="NYU109" s="99"/>
      <c r="NYV109" s="100"/>
      <c r="NYW109" s="98"/>
      <c r="NYX109" s="152"/>
      <c r="NYY109" s="152"/>
      <c r="NYZ109" s="112"/>
      <c r="NZA109" s="32"/>
      <c r="NZB109" s="101"/>
      <c r="NZC109" s="99"/>
      <c r="NZD109" s="100"/>
      <c r="NZE109" s="98"/>
      <c r="NZF109" s="152"/>
      <c r="NZG109" s="152"/>
      <c r="NZH109" s="112"/>
      <c r="NZI109" s="32"/>
      <c r="NZJ109" s="101"/>
      <c r="NZK109" s="99"/>
      <c r="NZL109" s="100"/>
      <c r="NZM109" s="98"/>
      <c r="NZN109" s="152"/>
      <c r="NZO109" s="152"/>
      <c r="NZP109" s="112"/>
      <c r="NZQ109" s="32"/>
      <c r="NZR109" s="101"/>
      <c r="NZS109" s="99"/>
      <c r="NZT109" s="100"/>
      <c r="NZU109" s="98"/>
      <c r="NZV109" s="152"/>
      <c r="NZW109" s="152"/>
      <c r="NZX109" s="112"/>
      <c r="NZY109" s="32"/>
      <c r="NZZ109" s="101"/>
      <c r="OAA109" s="99"/>
      <c r="OAB109" s="100"/>
      <c r="OAC109" s="98"/>
      <c r="OAD109" s="152"/>
      <c r="OAE109" s="152"/>
      <c r="OAF109" s="112"/>
      <c r="OAG109" s="32"/>
      <c r="OAH109" s="101"/>
      <c r="OAI109" s="99"/>
      <c r="OAJ109" s="100"/>
      <c r="OAK109" s="98"/>
      <c r="OAL109" s="152"/>
      <c r="OAM109" s="152"/>
      <c r="OAN109" s="112"/>
      <c r="OAO109" s="32"/>
      <c r="OAP109" s="101"/>
      <c r="OAQ109" s="99"/>
      <c r="OAR109" s="100"/>
      <c r="OAS109" s="98"/>
      <c r="OAT109" s="152"/>
      <c r="OAU109" s="152"/>
      <c r="OAV109" s="112"/>
      <c r="OAW109" s="32"/>
      <c r="OAX109" s="101"/>
      <c r="OAY109" s="99"/>
      <c r="OAZ109" s="100"/>
      <c r="OBA109" s="98"/>
      <c r="OBB109" s="152"/>
      <c r="OBC109" s="152"/>
      <c r="OBD109" s="112"/>
      <c r="OBE109" s="32"/>
      <c r="OBF109" s="101"/>
      <c r="OBG109" s="99"/>
      <c r="OBH109" s="100"/>
      <c r="OBI109" s="98"/>
      <c r="OBJ109" s="152"/>
      <c r="OBK109" s="152"/>
      <c r="OBL109" s="112"/>
      <c r="OBM109" s="32"/>
      <c r="OBN109" s="101"/>
      <c r="OBO109" s="99"/>
      <c r="OBP109" s="100"/>
      <c r="OBQ109" s="98"/>
      <c r="OBR109" s="152"/>
      <c r="OBS109" s="152"/>
      <c r="OBT109" s="112"/>
      <c r="OBU109" s="32"/>
      <c r="OBV109" s="101"/>
      <c r="OBW109" s="99"/>
      <c r="OBX109" s="100"/>
      <c r="OBY109" s="98"/>
      <c r="OBZ109" s="152"/>
      <c r="OCA109" s="152"/>
      <c r="OCB109" s="112"/>
      <c r="OCC109" s="32"/>
      <c r="OCD109" s="101"/>
      <c r="OCE109" s="99"/>
      <c r="OCF109" s="100"/>
      <c r="OCG109" s="98"/>
      <c r="OCH109" s="152"/>
      <c r="OCI109" s="152"/>
      <c r="OCJ109" s="112"/>
      <c r="OCK109" s="32"/>
      <c r="OCL109" s="101"/>
      <c r="OCM109" s="99"/>
      <c r="OCN109" s="100"/>
      <c r="OCO109" s="98"/>
      <c r="OCP109" s="152"/>
      <c r="OCQ109" s="152"/>
      <c r="OCR109" s="112"/>
      <c r="OCS109" s="32"/>
      <c r="OCT109" s="101"/>
      <c r="OCU109" s="99"/>
      <c r="OCV109" s="100"/>
      <c r="OCW109" s="98"/>
      <c r="OCX109" s="152"/>
      <c r="OCY109" s="152"/>
      <c r="OCZ109" s="112"/>
      <c r="ODA109" s="32"/>
      <c r="ODB109" s="101"/>
      <c r="ODC109" s="99"/>
      <c r="ODD109" s="100"/>
      <c r="ODE109" s="98"/>
      <c r="ODF109" s="152"/>
      <c r="ODG109" s="152"/>
      <c r="ODH109" s="112"/>
      <c r="ODI109" s="32"/>
      <c r="ODJ109" s="101"/>
      <c r="ODK109" s="99"/>
      <c r="ODL109" s="100"/>
      <c r="ODM109" s="98"/>
      <c r="ODN109" s="152"/>
      <c r="ODO109" s="152"/>
      <c r="ODP109" s="112"/>
      <c r="ODQ109" s="32"/>
      <c r="ODR109" s="101"/>
      <c r="ODS109" s="99"/>
      <c r="ODT109" s="100"/>
      <c r="ODU109" s="98"/>
      <c r="ODV109" s="152"/>
      <c r="ODW109" s="152"/>
      <c r="ODX109" s="112"/>
      <c r="ODY109" s="32"/>
      <c r="ODZ109" s="101"/>
      <c r="OEA109" s="99"/>
      <c r="OEB109" s="100"/>
      <c r="OEC109" s="98"/>
      <c r="OED109" s="152"/>
      <c r="OEE109" s="152"/>
      <c r="OEF109" s="112"/>
      <c r="OEG109" s="32"/>
      <c r="OEH109" s="101"/>
      <c r="OEI109" s="99"/>
      <c r="OEJ109" s="100"/>
      <c r="OEK109" s="98"/>
      <c r="OEL109" s="152"/>
      <c r="OEM109" s="152"/>
      <c r="OEN109" s="112"/>
      <c r="OEO109" s="32"/>
      <c r="OEP109" s="101"/>
      <c r="OEQ109" s="99"/>
      <c r="OER109" s="100"/>
      <c r="OES109" s="98"/>
      <c r="OET109" s="152"/>
      <c r="OEU109" s="152"/>
      <c r="OEV109" s="112"/>
      <c r="OEW109" s="32"/>
      <c r="OEX109" s="101"/>
      <c r="OEY109" s="99"/>
      <c r="OEZ109" s="100"/>
      <c r="OFA109" s="98"/>
      <c r="OFB109" s="152"/>
      <c r="OFC109" s="152"/>
      <c r="OFD109" s="112"/>
      <c r="OFE109" s="32"/>
      <c r="OFF109" s="101"/>
      <c r="OFG109" s="99"/>
      <c r="OFH109" s="100"/>
      <c r="OFI109" s="98"/>
      <c r="OFJ109" s="152"/>
      <c r="OFK109" s="152"/>
      <c r="OFL109" s="112"/>
      <c r="OFM109" s="32"/>
      <c r="OFN109" s="101"/>
      <c r="OFO109" s="99"/>
      <c r="OFP109" s="100"/>
      <c r="OFQ109" s="98"/>
      <c r="OFR109" s="152"/>
      <c r="OFS109" s="152"/>
      <c r="OFT109" s="112"/>
      <c r="OFU109" s="32"/>
      <c r="OFV109" s="101"/>
      <c r="OFW109" s="99"/>
      <c r="OFX109" s="100"/>
      <c r="OFY109" s="98"/>
      <c r="OFZ109" s="152"/>
      <c r="OGA109" s="152"/>
      <c r="OGB109" s="112"/>
      <c r="OGC109" s="32"/>
      <c r="OGD109" s="101"/>
      <c r="OGE109" s="99"/>
      <c r="OGF109" s="100"/>
      <c r="OGG109" s="98"/>
      <c r="OGH109" s="152"/>
      <c r="OGI109" s="152"/>
      <c r="OGJ109" s="112"/>
      <c r="OGK109" s="32"/>
      <c r="OGL109" s="101"/>
      <c r="OGM109" s="99"/>
      <c r="OGN109" s="100"/>
      <c r="OGO109" s="98"/>
      <c r="OGP109" s="152"/>
      <c r="OGQ109" s="152"/>
      <c r="OGR109" s="112"/>
      <c r="OGS109" s="32"/>
      <c r="OGT109" s="101"/>
      <c r="OGU109" s="99"/>
      <c r="OGV109" s="100"/>
      <c r="OGW109" s="98"/>
      <c r="OGX109" s="152"/>
      <c r="OGY109" s="152"/>
      <c r="OGZ109" s="112"/>
      <c r="OHA109" s="32"/>
      <c r="OHB109" s="101"/>
      <c r="OHC109" s="99"/>
      <c r="OHD109" s="100"/>
      <c r="OHE109" s="98"/>
      <c r="OHF109" s="152"/>
      <c r="OHG109" s="152"/>
      <c r="OHH109" s="112"/>
      <c r="OHI109" s="32"/>
      <c r="OHJ109" s="101"/>
      <c r="OHK109" s="99"/>
      <c r="OHL109" s="100"/>
      <c r="OHM109" s="98"/>
      <c r="OHN109" s="152"/>
      <c r="OHO109" s="152"/>
      <c r="OHP109" s="112"/>
      <c r="OHQ109" s="32"/>
      <c r="OHR109" s="101"/>
      <c r="OHS109" s="99"/>
      <c r="OHT109" s="100"/>
      <c r="OHU109" s="98"/>
      <c r="OHV109" s="152"/>
      <c r="OHW109" s="152"/>
      <c r="OHX109" s="112"/>
      <c r="OHY109" s="32"/>
      <c r="OHZ109" s="101"/>
      <c r="OIA109" s="99"/>
      <c r="OIB109" s="100"/>
      <c r="OIC109" s="98"/>
      <c r="OID109" s="152"/>
      <c r="OIE109" s="152"/>
      <c r="OIF109" s="112"/>
      <c r="OIG109" s="32"/>
      <c r="OIH109" s="101"/>
      <c r="OII109" s="99"/>
      <c r="OIJ109" s="100"/>
      <c r="OIK109" s="98"/>
      <c r="OIL109" s="152"/>
      <c r="OIM109" s="152"/>
      <c r="OIN109" s="112"/>
      <c r="OIO109" s="32"/>
      <c r="OIP109" s="101"/>
      <c r="OIQ109" s="99"/>
      <c r="OIR109" s="100"/>
      <c r="OIS109" s="98"/>
      <c r="OIT109" s="152"/>
      <c r="OIU109" s="152"/>
      <c r="OIV109" s="112"/>
      <c r="OIW109" s="32"/>
      <c r="OIX109" s="101"/>
      <c r="OIY109" s="99"/>
      <c r="OIZ109" s="100"/>
      <c r="OJA109" s="98"/>
      <c r="OJB109" s="152"/>
      <c r="OJC109" s="152"/>
      <c r="OJD109" s="112"/>
      <c r="OJE109" s="32"/>
      <c r="OJF109" s="101"/>
      <c r="OJG109" s="99"/>
      <c r="OJH109" s="100"/>
      <c r="OJI109" s="98"/>
      <c r="OJJ109" s="152"/>
      <c r="OJK109" s="152"/>
      <c r="OJL109" s="112"/>
      <c r="OJM109" s="32"/>
      <c r="OJN109" s="101"/>
      <c r="OJO109" s="99"/>
      <c r="OJP109" s="100"/>
      <c r="OJQ109" s="98"/>
      <c r="OJR109" s="152"/>
      <c r="OJS109" s="152"/>
      <c r="OJT109" s="112"/>
      <c r="OJU109" s="32"/>
      <c r="OJV109" s="101"/>
      <c r="OJW109" s="99"/>
      <c r="OJX109" s="100"/>
      <c r="OJY109" s="98"/>
      <c r="OJZ109" s="152"/>
      <c r="OKA109" s="152"/>
      <c r="OKB109" s="112"/>
      <c r="OKC109" s="32"/>
      <c r="OKD109" s="101"/>
      <c r="OKE109" s="99"/>
      <c r="OKF109" s="100"/>
      <c r="OKG109" s="98"/>
      <c r="OKH109" s="152"/>
      <c r="OKI109" s="152"/>
      <c r="OKJ109" s="112"/>
      <c r="OKK109" s="32"/>
      <c r="OKL109" s="101"/>
      <c r="OKM109" s="99"/>
      <c r="OKN109" s="100"/>
      <c r="OKO109" s="98"/>
      <c r="OKP109" s="152"/>
      <c r="OKQ109" s="152"/>
      <c r="OKR109" s="112"/>
      <c r="OKS109" s="32"/>
      <c r="OKT109" s="101"/>
      <c r="OKU109" s="99"/>
      <c r="OKV109" s="100"/>
      <c r="OKW109" s="98"/>
      <c r="OKX109" s="152"/>
      <c r="OKY109" s="152"/>
      <c r="OKZ109" s="112"/>
      <c r="OLA109" s="32"/>
      <c r="OLB109" s="101"/>
      <c r="OLC109" s="99"/>
      <c r="OLD109" s="100"/>
      <c r="OLE109" s="98"/>
      <c r="OLF109" s="152"/>
      <c r="OLG109" s="152"/>
      <c r="OLH109" s="112"/>
      <c r="OLI109" s="32"/>
      <c r="OLJ109" s="101"/>
      <c r="OLK109" s="99"/>
      <c r="OLL109" s="100"/>
      <c r="OLM109" s="98"/>
      <c r="OLN109" s="152"/>
      <c r="OLO109" s="152"/>
      <c r="OLP109" s="112"/>
      <c r="OLQ109" s="32"/>
      <c r="OLR109" s="101"/>
      <c r="OLS109" s="99"/>
      <c r="OLT109" s="100"/>
      <c r="OLU109" s="98"/>
      <c r="OLV109" s="152"/>
      <c r="OLW109" s="152"/>
      <c r="OLX109" s="112"/>
      <c r="OLY109" s="32"/>
      <c r="OLZ109" s="101"/>
      <c r="OMA109" s="99"/>
      <c r="OMB109" s="100"/>
      <c r="OMC109" s="98"/>
      <c r="OMD109" s="152"/>
      <c r="OME109" s="152"/>
      <c r="OMF109" s="112"/>
      <c r="OMG109" s="32"/>
      <c r="OMH109" s="101"/>
      <c r="OMI109" s="99"/>
      <c r="OMJ109" s="100"/>
      <c r="OMK109" s="98"/>
      <c r="OML109" s="152"/>
      <c r="OMM109" s="152"/>
      <c r="OMN109" s="112"/>
      <c r="OMO109" s="32"/>
      <c r="OMP109" s="101"/>
      <c r="OMQ109" s="99"/>
      <c r="OMR109" s="100"/>
      <c r="OMS109" s="98"/>
      <c r="OMT109" s="152"/>
      <c r="OMU109" s="152"/>
      <c r="OMV109" s="112"/>
      <c r="OMW109" s="32"/>
      <c r="OMX109" s="101"/>
      <c r="OMY109" s="99"/>
      <c r="OMZ109" s="100"/>
      <c r="ONA109" s="98"/>
      <c r="ONB109" s="152"/>
      <c r="ONC109" s="152"/>
      <c r="OND109" s="112"/>
      <c r="ONE109" s="32"/>
      <c r="ONF109" s="101"/>
      <c r="ONG109" s="99"/>
      <c r="ONH109" s="100"/>
      <c r="ONI109" s="98"/>
      <c r="ONJ109" s="152"/>
      <c r="ONK109" s="152"/>
      <c r="ONL109" s="112"/>
      <c r="ONM109" s="32"/>
      <c r="ONN109" s="101"/>
      <c r="ONO109" s="99"/>
      <c r="ONP109" s="100"/>
      <c r="ONQ109" s="98"/>
      <c r="ONR109" s="152"/>
      <c r="ONS109" s="152"/>
      <c r="ONT109" s="112"/>
      <c r="ONU109" s="32"/>
      <c r="ONV109" s="101"/>
      <c r="ONW109" s="99"/>
      <c r="ONX109" s="100"/>
      <c r="ONY109" s="98"/>
      <c r="ONZ109" s="152"/>
      <c r="OOA109" s="152"/>
      <c r="OOB109" s="112"/>
      <c r="OOC109" s="32"/>
      <c r="OOD109" s="101"/>
      <c r="OOE109" s="99"/>
      <c r="OOF109" s="100"/>
      <c r="OOG109" s="98"/>
      <c r="OOH109" s="152"/>
      <c r="OOI109" s="152"/>
      <c r="OOJ109" s="112"/>
      <c r="OOK109" s="32"/>
      <c r="OOL109" s="101"/>
      <c r="OOM109" s="99"/>
      <c r="OON109" s="100"/>
      <c r="OOO109" s="98"/>
      <c r="OOP109" s="152"/>
      <c r="OOQ109" s="152"/>
      <c r="OOR109" s="112"/>
      <c r="OOS109" s="32"/>
      <c r="OOT109" s="101"/>
      <c r="OOU109" s="99"/>
      <c r="OOV109" s="100"/>
      <c r="OOW109" s="98"/>
      <c r="OOX109" s="152"/>
      <c r="OOY109" s="152"/>
      <c r="OOZ109" s="112"/>
      <c r="OPA109" s="32"/>
      <c r="OPB109" s="101"/>
      <c r="OPC109" s="99"/>
      <c r="OPD109" s="100"/>
      <c r="OPE109" s="98"/>
      <c r="OPF109" s="152"/>
      <c r="OPG109" s="152"/>
      <c r="OPH109" s="112"/>
      <c r="OPI109" s="32"/>
      <c r="OPJ109" s="101"/>
      <c r="OPK109" s="99"/>
      <c r="OPL109" s="100"/>
      <c r="OPM109" s="98"/>
      <c r="OPN109" s="152"/>
      <c r="OPO109" s="152"/>
      <c r="OPP109" s="112"/>
      <c r="OPQ109" s="32"/>
      <c r="OPR109" s="101"/>
      <c r="OPS109" s="99"/>
      <c r="OPT109" s="100"/>
      <c r="OPU109" s="98"/>
      <c r="OPV109" s="152"/>
      <c r="OPW109" s="152"/>
      <c r="OPX109" s="112"/>
      <c r="OPY109" s="32"/>
      <c r="OPZ109" s="101"/>
      <c r="OQA109" s="99"/>
      <c r="OQB109" s="100"/>
      <c r="OQC109" s="98"/>
      <c r="OQD109" s="152"/>
      <c r="OQE109" s="152"/>
      <c r="OQF109" s="112"/>
      <c r="OQG109" s="32"/>
      <c r="OQH109" s="101"/>
      <c r="OQI109" s="99"/>
      <c r="OQJ109" s="100"/>
      <c r="OQK109" s="98"/>
      <c r="OQL109" s="152"/>
      <c r="OQM109" s="152"/>
      <c r="OQN109" s="112"/>
      <c r="OQO109" s="32"/>
      <c r="OQP109" s="101"/>
      <c r="OQQ109" s="99"/>
      <c r="OQR109" s="100"/>
      <c r="OQS109" s="98"/>
      <c r="OQT109" s="152"/>
      <c r="OQU109" s="152"/>
      <c r="OQV109" s="112"/>
      <c r="OQW109" s="32"/>
      <c r="OQX109" s="101"/>
      <c r="OQY109" s="99"/>
      <c r="OQZ109" s="100"/>
      <c r="ORA109" s="98"/>
      <c r="ORB109" s="152"/>
      <c r="ORC109" s="152"/>
      <c r="ORD109" s="112"/>
      <c r="ORE109" s="32"/>
      <c r="ORF109" s="101"/>
      <c r="ORG109" s="99"/>
      <c r="ORH109" s="100"/>
      <c r="ORI109" s="98"/>
      <c r="ORJ109" s="152"/>
      <c r="ORK109" s="152"/>
      <c r="ORL109" s="112"/>
      <c r="ORM109" s="32"/>
      <c r="ORN109" s="101"/>
      <c r="ORO109" s="99"/>
      <c r="ORP109" s="100"/>
      <c r="ORQ109" s="98"/>
      <c r="ORR109" s="152"/>
      <c r="ORS109" s="152"/>
      <c r="ORT109" s="112"/>
      <c r="ORU109" s="32"/>
      <c r="ORV109" s="101"/>
      <c r="ORW109" s="99"/>
      <c r="ORX109" s="100"/>
      <c r="ORY109" s="98"/>
      <c r="ORZ109" s="152"/>
      <c r="OSA109" s="152"/>
      <c r="OSB109" s="112"/>
      <c r="OSC109" s="32"/>
      <c r="OSD109" s="101"/>
      <c r="OSE109" s="99"/>
      <c r="OSF109" s="100"/>
      <c r="OSG109" s="98"/>
      <c r="OSH109" s="152"/>
      <c r="OSI109" s="152"/>
      <c r="OSJ109" s="112"/>
      <c r="OSK109" s="32"/>
      <c r="OSL109" s="101"/>
      <c r="OSM109" s="99"/>
      <c r="OSN109" s="100"/>
      <c r="OSO109" s="98"/>
      <c r="OSP109" s="152"/>
      <c r="OSQ109" s="152"/>
      <c r="OSR109" s="112"/>
      <c r="OSS109" s="32"/>
      <c r="OST109" s="101"/>
      <c r="OSU109" s="99"/>
      <c r="OSV109" s="100"/>
      <c r="OSW109" s="98"/>
      <c r="OSX109" s="152"/>
      <c r="OSY109" s="152"/>
      <c r="OSZ109" s="112"/>
      <c r="OTA109" s="32"/>
      <c r="OTB109" s="101"/>
      <c r="OTC109" s="99"/>
      <c r="OTD109" s="100"/>
      <c r="OTE109" s="98"/>
      <c r="OTF109" s="152"/>
      <c r="OTG109" s="152"/>
      <c r="OTH109" s="112"/>
      <c r="OTI109" s="32"/>
      <c r="OTJ109" s="101"/>
      <c r="OTK109" s="99"/>
      <c r="OTL109" s="100"/>
      <c r="OTM109" s="98"/>
      <c r="OTN109" s="152"/>
      <c r="OTO109" s="152"/>
      <c r="OTP109" s="112"/>
      <c r="OTQ109" s="32"/>
      <c r="OTR109" s="101"/>
      <c r="OTS109" s="99"/>
      <c r="OTT109" s="100"/>
      <c r="OTU109" s="98"/>
      <c r="OTV109" s="152"/>
      <c r="OTW109" s="152"/>
      <c r="OTX109" s="112"/>
      <c r="OTY109" s="32"/>
      <c r="OTZ109" s="101"/>
      <c r="OUA109" s="99"/>
      <c r="OUB109" s="100"/>
      <c r="OUC109" s="98"/>
      <c r="OUD109" s="152"/>
      <c r="OUE109" s="152"/>
      <c r="OUF109" s="112"/>
      <c r="OUG109" s="32"/>
      <c r="OUH109" s="101"/>
      <c r="OUI109" s="99"/>
      <c r="OUJ109" s="100"/>
      <c r="OUK109" s="98"/>
      <c r="OUL109" s="152"/>
      <c r="OUM109" s="152"/>
      <c r="OUN109" s="112"/>
      <c r="OUO109" s="32"/>
      <c r="OUP109" s="101"/>
      <c r="OUQ109" s="99"/>
      <c r="OUR109" s="100"/>
      <c r="OUS109" s="98"/>
      <c r="OUT109" s="152"/>
      <c r="OUU109" s="152"/>
      <c r="OUV109" s="112"/>
      <c r="OUW109" s="32"/>
      <c r="OUX109" s="101"/>
      <c r="OUY109" s="99"/>
      <c r="OUZ109" s="100"/>
      <c r="OVA109" s="98"/>
      <c r="OVB109" s="152"/>
      <c r="OVC109" s="152"/>
      <c r="OVD109" s="112"/>
      <c r="OVE109" s="32"/>
      <c r="OVF109" s="101"/>
      <c r="OVG109" s="99"/>
      <c r="OVH109" s="100"/>
      <c r="OVI109" s="98"/>
      <c r="OVJ109" s="152"/>
      <c r="OVK109" s="152"/>
      <c r="OVL109" s="112"/>
      <c r="OVM109" s="32"/>
      <c r="OVN109" s="101"/>
      <c r="OVO109" s="99"/>
      <c r="OVP109" s="100"/>
      <c r="OVQ109" s="98"/>
      <c r="OVR109" s="152"/>
      <c r="OVS109" s="152"/>
      <c r="OVT109" s="112"/>
      <c r="OVU109" s="32"/>
      <c r="OVV109" s="101"/>
      <c r="OVW109" s="99"/>
      <c r="OVX109" s="100"/>
      <c r="OVY109" s="98"/>
      <c r="OVZ109" s="152"/>
      <c r="OWA109" s="152"/>
      <c r="OWB109" s="112"/>
      <c r="OWC109" s="32"/>
      <c r="OWD109" s="101"/>
      <c r="OWE109" s="99"/>
      <c r="OWF109" s="100"/>
      <c r="OWG109" s="98"/>
      <c r="OWH109" s="152"/>
      <c r="OWI109" s="152"/>
      <c r="OWJ109" s="112"/>
      <c r="OWK109" s="32"/>
      <c r="OWL109" s="101"/>
      <c r="OWM109" s="99"/>
      <c r="OWN109" s="100"/>
      <c r="OWO109" s="98"/>
      <c r="OWP109" s="152"/>
      <c r="OWQ109" s="152"/>
      <c r="OWR109" s="112"/>
      <c r="OWS109" s="32"/>
      <c r="OWT109" s="101"/>
      <c r="OWU109" s="99"/>
      <c r="OWV109" s="100"/>
      <c r="OWW109" s="98"/>
      <c r="OWX109" s="152"/>
      <c r="OWY109" s="152"/>
      <c r="OWZ109" s="112"/>
      <c r="OXA109" s="32"/>
      <c r="OXB109" s="101"/>
      <c r="OXC109" s="99"/>
      <c r="OXD109" s="100"/>
      <c r="OXE109" s="98"/>
      <c r="OXF109" s="152"/>
      <c r="OXG109" s="152"/>
      <c r="OXH109" s="112"/>
      <c r="OXI109" s="32"/>
      <c r="OXJ109" s="101"/>
      <c r="OXK109" s="99"/>
      <c r="OXL109" s="100"/>
      <c r="OXM109" s="98"/>
      <c r="OXN109" s="152"/>
      <c r="OXO109" s="152"/>
      <c r="OXP109" s="112"/>
      <c r="OXQ109" s="32"/>
      <c r="OXR109" s="101"/>
      <c r="OXS109" s="99"/>
      <c r="OXT109" s="100"/>
      <c r="OXU109" s="98"/>
      <c r="OXV109" s="152"/>
      <c r="OXW109" s="152"/>
      <c r="OXX109" s="112"/>
      <c r="OXY109" s="32"/>
      <c r="OXZ109" s="101"/>
      <c r="OYA109" s="99"/>
      <c r="OYB109" s="100"/>
      <c r="OYC109" s="98"/>
      <c r="OYD109" s="152"/>
      <c r="OYE109" s="152"/>
      <c r="OYF109" s="112"/>
      <c r="OYG109" s="32"/>
      <c r="OYH109" s="101"/>
      <c r="OYI109" s="99"/>
      <c r="OYJ109" s="100"/>
      <c r="OYK109" s="98"/>
      <c r="OYL109" s="152"/>
      <c r="OYM109" s="152"/>
      <c r="OYN109" s="112"/>
      <c r="OYO109" s="32"/>
      <c r="OYP109" s="101"/>
      <c r="OYQ109" s="99"/>
      <c r="OYR109" s="100"/>
      <c r="OYS109" s="98"/>
      <c r="OYT109" s="152"/>
      <c r="OYU109" s="152"/>
      <c r="OYV109" s="112"/>
      <c r="OYW109" s="32"/>
      <c r="OYX109" s="101"/>
      <c r="OYY109" s="99"/>
      <c r="OYZ109" s="100"/>
      <c r="OZA109" s="98"/>
      <c r="OZB109" s="152"/>
      <c r="OZC109" s="152"/>
      <c r="OZD109" s="112"/>
      <c r="OZE109" s="32"/>
      <c r="OZF109" s="101"/>
      <c r="OZG109" s="99"/>
      <c r="OZH109" s="100"/>
      <c r="OZI109" s="98"/>
      <c r="OZJ109" s="152"/>
      <c r="OZK109" s="152"/>
      <c r="OZL109" s="112"/>
      <c r="OZM109" s="32"/>
      <c r="OZN109" s="101"/>
      <c r="OZO109" s="99"/>
      <c r="OZP109" s="100"/>
      <c r="OZQ109" s="98"/>
      <c r="OZR109" s="152"/>
      <c r="OZS109" s="152"/>
      <c r="OZT109" s="112"/>
      <c r="OZU109" s="32"/>
      <c r="OZV109" s="101"/>
      <c r="OZW109" s="99"/>
      <c r="OZX109" s="100"/>
      <c r="OZY109" s="98"/>
      <c r="OZZ109" s="152"/>
      <c r="PAA109" s="152"/>
      <c r="PAB109" s="112"/>
      <c r="PAC109" s="32"/>
      <c r="PAD109" s="101"/>
      <c r="PAE109" s="99"/>
      <c r="PAF109" s="100"/>
      <c r="PAG109" s="98"/>
      <c r="PAH109" s="152"/>
      <c r="PAI109" s="152"/>
      <c r="PAJ109" s="112"/>
      <c r="PAK109" s="32"/>
      <c r="PAL109" s="101"/>
      <c r="PAM109" s="99"/>
      <c r="PAN109" s="100"/>
      <c r="PAO109" s="98"/>
      <c r="PAP109" s="152"/>
      <c r="PAQ109" s="152"/>
      <c r="PAR109" s="112"/>
      <c r="PAS109" s="32"/>
      <c r="PAT109" s="101"/>
      <c r="PAU109" s="99"/>
      <c r="PAV109" s="100"/>
      <c r="PAW109" s="98"/>
      <c r="PAX109" s="152"/>
      <c r="PAY109" s="152"/>
      <c r="PAZ109" s="112"/>
      <c r="PBA109" s="32"/>
      <c r="PBB109" s="101"/>
      <c r="PBC109" s="99"/>
      <c r="PBD109" s="100"/>
      <c r="PBE109" s="98"/>
      <c r="PBF109" s="152"/>
      <c r="PBG109" s="152"/>
      <c r="PBH109" s="112"/>
      <c r="PBI109" s="32"/>
      <c r="PBJ109" s="101"/>
      <c r="PBK109" s="99"/>
      <c r="PBL109" s="100"/>
      <c r="PBM109" s="98"/>
      <c r="PBN109" s="152"/>
      <c r="PBO109" s="152"/>
      <c r="PBP109" s="112"/>
      <c r="PBQ109" s="32"/>
      <c r="PBR109" s="101"/>
      <c r="PBS109" s="99"/>
      <c r="PBT109" s="100"/>
      <c r="PBU109" s="98"/>
      <c r="PBV109" s="152"/>
      <c r="PBW109" s="152"/>
      <c r="PBX109" s="112"/>
      <c r="PBY109" s="32"/>
      <c r="PBZ109" s="101"/>
      <c r="PCA109" s="99"/>
      <c r="PCB109" s="100"/>
      <c r="PCC109" s="98"/>
      <c r="PCD109" s="152"/>
      <c r="PCE109" s="152"/>
      <c r="PCF109" s="112"/>
      <c r="PCG109" s="32"/>
      <c r="PCH109" s="101"/>
      <c r="PCI109" s="99"/>
      <c r="PCJ109" s="100"/>
      <c r="PCK109" s="98"/>
      <c r="PCL109" s="152"/>
      <c r="PCM109" s="152"/>
      <c r="PCN109" s="112"/>
      <c r="PCO109" s="32"/>
      <c r="PCP109" s="101"/>
      <c r="PCQ109" s="99"/>
      <c r="PCR109" s="100"/>
      <c r="PCS109" s="98"/>
      <c r="PCT109" s="152"/>
      <c r="PCU109" s="152"/>
      <c r="PCV109" s="112"/>
      <c r="PCW109" s="32"/>
      <c r="PCX109" s="101"/>
      <c r="PCY109" s="99"/>
      <c r="PCZ109" s="100"/>
      <c r="PDA109" s="98"/>
      <c r="PDB109" s="152"/>
      <c r="PDC109" s="152"/>
      <c r="PDD109" s="112"/>
      <c r="PDE109" s="32"/>
      <c r="PDF109" s="101"/>
      <c r="PDG109" s="99"/>
      <c r="PDH109" s="100"/>
      <c r="PDI109" s="98"/>
      <c r="PDJ109" s="152"/>
      <c r="PDK109" s="152"/>
      <c r="PDL109" s="112"/>
      <c r="PDM109" s="32"/>
      <c r="PDN109" s="101"/>
      <c r="PDO109" s="99"/>
      <c r="PDP109" s="100"/>
      <c r="PDQ109" s="98"/>
      <c r="PDR109" s="152"/>
      <c r="PDS109" s="152"/>
      <c r="PDT109" s="112"/>
      <c r="PDU109" s="32"/>
      <c r="PDV109" s="101"/>
      <c r="PDW109" s="99"/>
      <c r="PDX109" s="100"/>
      <c r="PDY109" s="98"/>
      <c r="PDZ109" s="152"/>
      <c r="PEA109" s="152"/>
      <c r="PEB109" s="112"/>
      <c r="PEC109" s="32"/>
      <c r="PED109" s="101"/>
      <c r="PEE109" s="99"/>
      <c r="PEF109" s="100"/>
      <c r="PEG109" s="98"/>
      <c r="PEH109" s="152"/>
      <c r="PEI109" s="152"/>
      <c r="PEJ109" s="112"/>
      <c r="PEK109" s="32"/>
      <c r="PEL109" s="101"/>
      <c r="PEM109" s="99"/>
      <c r="PEN109" s="100"/>
      <c r="PEO109" s="98"/>
      <c r="PEP109" s="152"/>
      <c r="PEQ109" s="152"/>
      <c r="PER109" s="112"/>
      <c r="PES109" s="32"/>
      <c r="PET109" s="101"/>
      <c r="PEU109" s="99"/>
      <c r="PEV109" s="100"/>
      <c r="PEW109" s="98"/>
      <c r="PEX109" s="152"/>
      <c r="PEY109" s="152"/>
      <c r="PEZ109" s="112"/>
      <c r="PFA109" s="32"/>
      <c r="PFB109" s="101"/>
      <c r="PFC109" s="99"/>
      <c r="PFD109" s="100"/>
      <c r="PFE109" s="98"/>
      <c r="PFF109" s="152"/>
      <c r="PFG109" s="152"/>
      <c r="PFH109" s="112"/>
      <c r="PFI109" s="32"/>
      <c r="PFJ109" s="101"/>
      <c r="PFK109" s="99"/>
      <c r="PFL109" s="100"/>
      <c r="PFM109" s="98"/>
      <c r="PFN109" s="152"/>
      <c r="PFO109" s="152"/>
      <c r="PFP109" s="112"/>
      <c r="PFQ109" s="32"/>
      <c r="PFR109" s="101"/>
      <c r="PFS109" s="99"/>
      <c r="PFT109" s="100"/>
      <c r="PFU109" s="98"/>
      <c r="PFV109" s="152"/>
      <c r="PFW109" s="152"/>
      <c r="PFX109" s="112"/>
      <c r="PFY109" s="32"/>
      <c r="PFZ109" s="101"/>
      <c r="PGA109" s="99"/>
      <c r="PGB109" s="100"/>
      <c r="PGC109" s="98"/>
      <c r="PGD109" s="152"/>
      <c r="PGE109" s="152"/>
      <c r="PGF109" s="112"/>
      <c r="PGG109" s="32"/>
      <c r="PGH109" s="101"/>
      <c r="PGI109" s="99"/>
      <c r="PGJ109" s="100"/>
      <c r="PGK109" s="98"/>
      <c r="PGL109" s="152"/>
      <c r="PGM109" s="152"/>
      <c r="PGN109" s="112"/>
      <c r="PGO109" s="32"/>
      <c r="PGP109" s="101"/>
      <c r="PGQ109" s="99"/>
      <c r="PGR109" s="100"/>
      <c r="PGS109" s="98"/>
      <c r="PGT109" s="152"/>
      <c r="PGU109" s="152"/>
      <c r="PGV109" s="112"/>
      <c r="PGW109" s="32"/>
      <c r="PGX109" s="101"/>
      <c r="PGY109" s="99"/>
      <c r="PGZ109" s="100"/>
      <c r="PHA109" s="98"/>
      <c r="PHB109" s="152"/>
      <c r="PHC109" s="152"/>
      <c r="PHD109" s="112"/>
      <c r="PHE109" s="32"/>
      <c r="PHF109" s="101"/>
      <c r="PHG109" s="99"/>
      <c r="PHH109" s="100"/>
      <c r="PHI109" s="98"/>
      <c r="PHJ109" s="152"/>
      <c r="PHK109" s="152"/>
      <c r="PHL109" s="112"/>
      <c r="PHM109" s="32"/>
      <c r="PHN109" s="101"/>
      <c r="PHO109" s="99"/>
      <c r="PHP109" s="100"/>
      <c r="PHQ109" s="98"/>
      <c r="PHR109" s="152"/>
      <c r="PHS109" s="152"/>
      <c r="PHT109" s="112"/>
      <c r="PHU109" s="32"/>
      <c r="PHV109" s="101"/>
      <c r="PHW109" s="99"/>
      <c r="PHX109" s="100"/>
      <c r="PHY109" s="98"/>
      <c r="PHZ109" s="152"/>
      <c r="PIA109" s="152"/>
      <c r="PIB109" s="112"/>
      <c r="PIC109" s="32"/>
      <c r="PID109" s="101"/>
      <c r="PIE109" s="99"/>
      <c r="PIF109" s="100"/>
      <c r="PIG109" s="98"/>
      <c r="PIH109" s="152"/>
      <c r="PII109" s="152"/>
      <c r="PIJ109" s="112"/>
      <c r="PIK109" s="32"/>
      <c r="PIL109" s="101"/>
      <c r="PIM109" s="99"/>
      <c r="PIN109" s="100"/>
      <c r="PIO109" s="98"/>
      <c r="PIP109" s="152"/>
      <c r="PIQ109" s="152"/>
      <c r="PIR109" s="112"/>
      <c r="PIS109" s="32"/>
      <c r="PIT109" s="101"/>
      <c r="PIU109" s="99"/>
      <c r="PIV109" s="100"/>
      <c r="PIW109" s="98"/>
      <c r="PIX109" s="152"/>
      <c r="PIY109" s="152"/>
      <c r="PIZ109" s="112"/>
      <c r="PJA109" s="32"/>
      <c r="PJB109" s="101"/>
      <c r="PJC109" s="99"/>
      <c r="PJD109" s="100"/>
      <c r="PJE109" s="98"/>
      <c r="PJF109" s="152"/>
      <c r="PJG109" s="152"/>
      <c r="PJH109" s="112"/>
      <c r="PJI109" s="32"/>
      <c r="PJJ109" s="101"/>
      <c r="PJK109" s="99"/>
      <c r="PJL109" s="100"/>
      <c r="PJM109" s="98"/>
      <c r="PJN109" s="152"/>
      <c r="PJO109" s="152"/>
      <c r="PJP109" s="112"/>
      <c r="PJQ109" s="32"/>
      <c r="PJR109" s="101"/>
      <c r="PJS109" s="99"/>
      <c r="PJT109" s="100"/>
      <c r="PJU109" s="98"/>
      <c r="PJV109" s="152"/>
      <c r="PJW109" s="152"/>
      <c r="PJX109" s="112"/>
      <c r="PJY109" s="32"/>
      <c r="PJZ109" s="101"/>
      <c r="PKA109" s="99"/>
      <c r="PKB109" s="100"/>
      <c r="PKC109" s="98"/>
      <c r="PKD109" s="152"/>
      <c r="PKE109" s="152"/>
      <c r="PKF109" s="112"/>
      <c r="PKG109" s="32"/>
      <c r="PKH109" s="101"/>
      <c r="PKI109" s="99"/>
      <c r="PKJ109" s="100"/>
      <c r="PKK109" s="98"/>
      <c r="PKL109" s="152"/>
      <c r="PKM109" s="152"/>
      <c r="PKN109" s="112"/>
      <c r="PKO109" s="32"/>
      <c r="PKP109" s="101"/>
      <c r="PKQ109" s="99"/>
      <c r="PKR109" s="100"/>
      <c r="PKS109" s="98"/>
      <c r="PKT109" s="152"/>
      <c r="PKU109" s="152"/>
      <c r="PKV109" s="112"/>
      <c r="PKW109" s="32"/>
      <c r="PKX109" s="101"/>
      <c r="PKY109" s="99"/>
      <c r="PKZ109" s="100"/>
      <c r="PLA109" s="98"/>
      <c r="PLB109" s="152"/>
      <c r="PLC109" s="152"/>
      <c r="PLD109" s="112"/>
      <c r="PLE109" s="32"/>
      <c r="PLF109" s="101"/>
      <c r="PLG109" s="99"/>
      <c r="PLH109" s="100"/>
      <c r="PLI109" s="98"/>
      <c r="PLJ109" s="152"/>
      <c r="PLK109" s="152"/>
      <c r="PLL109" s="112"/>
      <c r="PLM109" s="32"/>
      <c r="PLN109" s="101"/>
      <c r="PLO109" s="99"/>
      <c r="PLP109" s="100"/>
      <c r="PLQ109" s="98"/>
      <c r="PLR109" s="152"/>
      <c r="PLS109" s="152"/>
      <c r="PLT109" s="112"/>
      <c r="PLU109" s="32"/>
      <c r="PLV109" s="101"/>
      <c r="PLW109" s="99"/>
      <c r="PLX109" s="100"/>
      <c r="PLY109" s="98"/>
      <c r="PLZ109" s="152"/>
      <c r="PMA109" s="152"/>
      <c r="PMB109" s="112"/>
      <c r="PMC109" s="32"/>
      <c r="PMD109" s="101"/>
      <c r="PME109" s="99"/>
      <c r="PMF109" s="100"/>
      <c r="PMG109" s="98"/>
      <c r="PMH109" s="152"/>
      <c r="PMI109" s="152"/>
      <c r="PMJ109" s="112"/>
      <c r="PMK109" s="32"/>
      <c r="PML109" s="101"/>
      <c r="PMM109" s="99"/>
      <c r="PMN109" s="100"/>
      <c r="PMO109" s="98"/>
      <c r="PMP109" s="152"/>
      <c r="PMQ109" s="152"/>
      <c r="PMR109" s="112"/>
      <c r="PMS109" s="32"/>
      <c r="PMT109" s="101"/>
      <c r="PMU109" s="99"/>
      <c r="PMV109" s="100"/>
      <c r="PMW109" s="98"/>
      <c r="PMX109" s="152"/>
      <c r="PMY109" s="152"/>
      <c r="PMZ109" s="112"/>
      <c r="PNA109" s="32"/>
      <c r="PNB109" s="101"/>
      <c r="PNC109" s="99"/>
      <c r="PND109" s="100"/>
      <c r="PNE109" s="98"/>
      <c r="PNF109" s="152"/>
      <c r="PNG109" s="152"/>
      <c r="PNH109" s="112"/>
      <c r="PNI109" s="32"/>
      <c r="PNJ109" s="101"/>
      <c r="PNK109" s="99"/>
      <c r="PNL109" s="100"/>
      <c r="PNM109" s="98"/>
      <c r="PNN109" s="152"/>
      <c r="PNO109" s="152"/>
      <c r="PNP109" s="112"/>
      <c r="PNQ109" s="32"/>
      <c r="PNR109" s="101"/>
      <c r="PNS109" s="99"/>
      <c r="PNT109" s="100"/>
      <c r="PNU109" s="98"/>
      <c r="PNV109" s="152"/>
      <c r="PNW109" s="152"/>
      <c r="PNX109" s="112"/>
      <c r="PNY109" s="32"/>
      <c r="PNZ109" s="101"/>
      <c r="POA109" s="99"/>
      <c r="POB109" s="100"/>
      <c r="POC109" s="98"/>
      <c r="POD109" s="152"/>
      <c r="POE109" s="152"/>
      <c r="POF109" s="112"/>
      <c r="POG109" s="32"/>
      <c r="POH109" s="101"/>
      <c r="POI109" s="99"/>
      <c r="POJ109" s="100"/>
      <c r="POK109" s="98"/>
      <c r="POL109" s="152"/>
      <c r="POM109" s="152"/>
      <c r="PON109" s="112"/>
      <c r="POO109" s="32"/>
      <c r="POP109" s="101"/>
      <c r="POQ109" s="99"/>
      <c r="POR109" s="100"/>
      <c r="POS109" s="98"/>
      <c r="POT109" s="152"/>
      <c r="POU109" s="152"/>
      <c r="POV109" s="112"/>
      <c r="POW109" s="32"/>
      <c r="POX109" s="101"/>
      <c r="POY109" s="99"/>
      <c r="POZ109" s="100"/>
      <c r="PPA109" s="98"/>
      <c r="PPB109" s="152"/>
      <c r="PPC109" s="152"/>
      <c r="PPD109" s="112"/>
      <c r="PPE109" s="32"/>
      <c r="PPF109" s="101"/>
      <c r="PPG109" s="99"/>
      <c r="PPH109" s="100"/>
      <c r="PPI109" s="98"/>
      <c r="PPJ109" s="152"/>
      <c r="PPK109" s="152"/>
      <c r="PPL109" s="112"/>
      <c r="PPM109" s="32"/>
      <c r="PPN109" s="101"/>
      <c r="PPO109" s="99"/>
      <c r="PPP109" s="100"/>
      <c r="PPQ109" s="98"/>
      <c r="PPR109" s="152"/>
      <c r="PPS109" s="152"/>
      <c r="PPT109" s="112"/>
      <c r="PPU109" s="32"/>
      <c r="PPV109" s="101"/>
      <c r="PPW109" s="99"/>
      <c r="PPX109" s="100"/>
      <c r="PPY109" s="98"/>
      <c r="PPZ109" s="152"/>
      <c r="PQA109" s="152"/>
      <c r="PQB109" s="112"/>
      <c r="PQC109" s="32"/>
      <c r="PQD109" s="101"/>
      <c r="PQE109" s="99"/>
      <c r="PQF109" s="100"/>
      <c r="PQG109" s="98"/>
      <c r="PQH109" s="152"/>
      <c r="PQI109" s="152"/>
      <c r="PQJ109" s="112"/>
      <c r="PQK109" s="32"/>
      <c r="PQL109" s="101"/>
      <c r="PQM109" s="99"/>
      <c r="PQN109" s="100"/>
      <c r="PQO109" s="98"/>
      <c r="PQP109" s="152"/>
      <c r="PQQ109" s="152"/>
      <c r="PQR109" s="112"/>
      <c r="PQS109" s="32"/>
      <c r="PQT109" s="101"/>
      <c r="PQU109" s="99"/>
      <c r="PQV109" s="100"/>
      <c r="PQW109" s="98"/>
      <c r="PQX109" s="152"/>
      <c r="PQY109" s="152"/>
      <c r="PQZ109" s="112"/>
      <c r="PRA109" s="32"/>
      <c r="PRB109" s="101"/>
      <c r="PRC109" s="99"/>
      <c r="PRD109" s="100"/>
      <c r="PRE109" s="98"/>
      <c r="PRF109" s="152"/>
      <c r="PRG109" s="152"/>
      <c r="PRH109" s="112"/>
      <c r="PRI109" s="32"/>
      <c r="PRJ109" s="101"/>
      <c r="PRK109" s="99"/>
      <c r="PRL109" s="100"/>
      <c r="PRM109" s="98"/>
      <c r="PRN109" s="152"/>
      <c r="PRO109" s="152"/>
      <c r="PRP109" s="112"/>
      <c r="PRQ109" s="32"/>
      <c r="PRR109" s="101"/>
      <c r="PRS109" s="99"/>
      <c r="PRT109" s="100"/>
      <c r="PRU109" s="98"/>
      <c r="PRV109" s="152"/>
      <c r="PRW109" s="152"/>
      <c r="PRX109" s="112"/>
      <c r="PRY109" s="32"/>
      <c r="PRZ109" s="101"/>
      <c r="PSA109" s="99"/>
      <c r="PSB109" s="100"/>
      <c r="PSC109" s="98"/>
      <c r="PSD109" s="152"/>
      <c r="PSE109" s="152"/>
      <c r="PSF109" s="112"/>
      <c r="PSG109" s="32"/>
      <c r="PSH109" s="101"/>
      <c r="PSI109" s="99"/>
      <c r="PSJ109" s="100"/>
      <c r="PSK109" s="98"/>
      <c r="PSL109" s="152"/>
      <c r="PSM109" s="152"/>
      <c r="PSN109" s="112"/>
      <c r="PSO109" s="32"/>
      <c r="PSP109" s="101"/>
      <c r="PSQ109" s="99"/>
      <c r="PSR109" s="100"/>
      <c r="PSS109" s="98"/>
      <c r="PST109" s="152"/>
      <c r="PSU109" s="152"/>
      <c r="PSV109" s="112"/>
      <c r="PSW109" s="32"/>
      <c r="PSX109" s="101"/>
      <c r="PSY109" s="99"/>
      <c r="PSZ109" s="100"/>
      <c r="PTA109" s="98"/>
      <c r="PTB109" s="152"/>
      <c r="PTC109" s="152"/>
      <c r="PTD109" s="112"/>
      <c r="PTE109" s="32"/>
      <c r="PTF109" s="101"/>
      <c r="PTG109" s="99"/>
      <c r="PTH109" s="100"/>
      <c r="PTI109" s="98"/>
      <c r="PTJ109" s="152"/>
      <c r="PTK109" s="152"/>
      <c r="PTL109" s="112"/>
      <c r="PTM109" s="32"/>
      <c r="PTN109" s="101"/>
      <c r="PTO109" s="99"/>
      <c r="PTP109" s="100"/>
      <c r="PTQ109" s="98"/>
      <c r="PTR109" s="152"/>
      <c r="PTS109" s="152"/>
      <c r="PTT109" s="112"/>
      <c r="PTU109" s="32"/>
      <c r="PTV109" s="101"/>
      <c r="PTW109" s="99"/>
      <c r="PTX109" s="100"/>
      <c r="PTY109" s="98"/>
      <c r="PTZ109" s="152"/>
      <c r="PUA109" s="152"/>
      <c r="PUB109" s="112"/>
      <c r="PUC109" s="32"/>
      <c r="PUD109" s="101"/>
      <c r="PUE109" s="99"/>
      <c r="PUF109" s="100"/>
      <c r="PUG109" s="98"/>
      <c r="PUH109" s="152"/>
      <c r="PUI109" s="152"/>
      <c r="PUJ109" s="112"/>
      <c r="PUK109" s="32"/>
      <c r="PUL109" s="101"/>
      <c r="PUM109" s="99"/>
      <c r="PUN109" s="100"/>
      <c r="PUO109" s="98"/>
      <c r="PUP109" s="152"/>
      <c r="PUQ109" s="152"/>
      <c r="PUR109" s="112"/>
      <c r="PUS109" s="32"/>
      <c r="PUT109" s="101"/>
      <c r="PUU109" s="99"/>
      <c r="PUV109" s="100"/>
      <c r="PUW109" s="98"/>
      <c r="PUX109" s="152"/>
      <c r="PUY109" s="152"/>
      <c r="PUZ109" s="112"/>
      <c r="PVA109" s="32"/>
      <c r="PVB109" s="101"/>
      <c r="PVC109" s="99"/>
      <c r="PVD109" s="100"/>
      <c r="PVE109" s="98"/>
      <c r="PVF109" s="152"/>
      <c r="PVG109" s="152"/>
      <c r="PVH109" s="112"/>
      <c r="PVI109" s="32"/>
      <c r="PVJ109" s="101"/>
      <c r="PVK109" s="99"/>
      <c r="PVL109" s="100"/>
      <c r="PVM109" s="98"/>
      <c r="PVN109" s="152"/>
      <c r="PVO109" s="152"/>
      <c r="PVP109" s="112"/>
      <c r="PVQ109" s="32"/>
      <c r="PVR109" s="101"/>
      <c r="PVS109" s="99"/>
      <c r="PVT109" s="100"/>
      <c r="PVU109" s="98"/>
      <c r="PVV109" s="152"/>
      <c r="PVW109" s="152"/>
      <c r="PVX109" s="112"/>
      <c r="PVY109" s="32"/>
      <c r="PVZ109" s="101"/>
      <c r="PWA109" s="99"/>
      <c r="PWB109" s="100"/>
      <c r="PWC109" s="98"/>
      <c r="PWD109" s="152"/>
      <c r="PWE109" s="152"/>
      <c r="PWF109" s="112"/>
      <c r="PWG109" s="32"/>
      <c r="PWH109" s="101"/>
      <c r="PWI109" s="99"/>
      <c r="PWJ109" s="100"/>
      <c r="PWK109" s="98"/>
      <c r="PWL109" s="152"/>
      <c r="PWM109" s="152"/>
      <c r="PWN109" s="112"/>
      <c r="PWO109" s="32"/>
      <c r="PWP109" s="101"/>
      <c r="PWQ109" s="99"/>
      <c r="PWR109" s="100"/>
      <c r="PWS109" s="98"/>
      <c r="PWT109" s="152"/>
      <c r="PWU109" s="152"/>
      <c r="PWV109" s="112"/>
      <c r="PWW109" s="32"/>
      <c r="PWX109" s="101"/>
      <c r="PWY109" s="99"/>
      <c r="PWZ109" s="100"/>
      <c r="PXA109" s="98"/>
      <c r="PXB109" s="152"/>
      <c r="PXC109" s="152"/>
      <c r="PXD109" s="112"/>
      <c r="PXE109" s="32"/>
      <c r="PXF109" s="101"/>
      <c r="PXG109" s="99"/>
      <c r="PXH109" s="100"/>
      <c r="PXI109" s="98"/>
      <c r="PXJ109" s="152"/>
      <c r="PXK109" s="152"/>
      <c r="PXL109" s="112"/>
      <c r="PXM109" s="32"/>
      <c r="PXN109" s="101"/>
      <c r="PXO109" s="99"/>
      <c r="PXP109" s="100"/>
      <c r="PXQ109" s="98"/>
      <c r="PXR109" s="152"/>
      <c r="PXS109" s="152"/>
      <c r="PXT109" s="112"/>
      <c r="PXU109" s="32"/>
      <c r="PXV109" s="101"/>
      <c r="PXW109" s="99"/>
      <c r="PXX109" s="100"/>
      <c r="PXY109" s="98"/>
      <c r="PXZ109" s="152"/>
      <c r="PYA109" s="152"/>
      <c r="PYB109" s="112"/>
      <c r="PYC109" s="32"/>
      <c r="PYD109" s="101"/>
      <c r="PYE109" s="99"/>
      <c r="PYF109" s="100"/>
      <c r="PYG109" s="98"/>
      <c r="PYH109" s="152"/>
      <c r="PYI109" s="152"/>
      <c r="PYJ109" s="112"/>
      <c r="PYK109" s="32"/>
      <c r="PYL109" s="101"/>
      <c r="PYM109" s="99"/>
      <c r="PYN109" s="100"/>
      <c r="PYO109" s="98"/>
      <c r="PYP109" s="152"/>
      <c r="PYQ109" s="152"/>
      <c r="PYR109" s="112"/>
      <c r="PYS109" s="32"/>
      <c r="PYT109" s="101"/>
      <c r="PYU109" s="99"/>
      <c r="PYV109" s="100"/>
      <c r="PYW109" s="98"/>
      <c r="PYX109" s="152"/>
      <c r="PYY109" s="152"/>
      <c r="PYZ109" s="112"/>
      <c r="PZA109" s="32"/>
      <c r="PZB109" s="101"/>
      <c r="PZC109" s="99"/>
      <c r="PZD109" s="100"/>
      <c r="PZE109" s="98"/>
      <c r="PZF109" s="152"/>
      <c r="PZG109" s="152"/>
      <c r="PZH109" s="112"/>
      <c r="PZI109" s="32"/>
      <c r="PZJ109" s="101"/>
      <c r="PZK109" s="99"/>
      <c r="PZL109" s="100"/>
      <c r="PZM109" s="98"/>
      <c r="PZN109" s="152"/>
      <c r="PZO109" s="152"/>
      <c r="PZP109" s="112"/>
      <c r="PZQ109" s="32"/>
      <c r="PZR109" s="101"/>
      <c r="PZS109" s="99"/>
      <c r="PZT109" s="100"/>
      <c r="PZU109" s="98"/>
      <c r="PZV109" s="152"/>
      <c r="PZW109" s="152"/>
      <c r="PZX109" s="112"/>
      <c r="PZY109" s="32"/>
      <c r="PZZ109" s="101"/>
      <c r="QAA109" s="99"/>
      <c r="QAB109" s="100"/>
      <c r="QAC109" s="98"/>
      <c r="QAD109" s="152"/>
      <c r="QAE109" s="152"/>
      <c r="QAF109" s="112"/>
      <c r="QAG109" s="32"/>
      <c r="QAH109" s="101"/>
      <c r="QAI109" s="99"/>
      <c r="QAJ109" s="100"/>
      <c r="QAK109" s="98"/>
      <c r="QAL109" s="152"/>
      <c r="QAM109" s="152"/>
      <c r="QAN109" s="112"/>
      <c r="QAO109" s="32"/>
      <c r="QAP109" s="101"/>
      <c r="QAQ109" s="99"/>
      <c r="QAR109" s="100"/>
      <c r="QAS109" s="98"/>
      <c r="QAT109" s="152"/>
      <c r="QAU109" s="152"/>
      <c r="QAV109" s="112"/>
      <c r="QAW109" s="32"/>
      <c r="QAX109" s="101"/>
      <c r="QAY109" s="99"/>
      <c r="QAZ109" s="100"/>
      <c r="QBA109" s="98"/>
      <c r="QBB109" s="152"/>
      <c r="QBC109" s="152"/>
      <c r="QBD109" s="112"/>
      <c r="QBE109" s="32"/>
      <c r="QBF109" s="101"/>
      <c r="QBG109" s="99"/>
      <c r="QBH109" s="100"/>
      <c r="QBI109" s="98"/>
      <c r="QBJ109" s="152"/>
      <c r="QBK109" s="152"/>
      <c r="QBL109" s="112"/>
      <c r="QBM109" s="32"/>
      <c r="QBN109" s="101"/>
      <c r="QBO109" s="99"/>
      <c r="QBP109" s="100"/>
      <c r="QBQ109" s="98"/>
      <c r="QBR109" s="152"/>
      <c r="QBS109" s="152"/>
      <c r="QBT109" s="112"/>
      <c r="QBU109" s="32"/>
      <c r="QBV109" s="101"/>
      <c r="QBW109" s="99"/>
      <c r="QBX109" s="100"/>
      <c r="QBY109" s="98"/>
      <c r="QBZ109" s="152"/>
      <c r="QCA109" s="152"/>
      <c r="QCB109" s="112"/>
      <c r="QCC109" s="32"/>
      <c r="QCD109" s="101"/>
      <c r="QCE109" s="99"/>
      <c r="QCF109" s="100"/>
      <c r="QCG109" s="98"/>
      <c r="QCH109" s="152"/>
      <c r="QCI109" s="152"/>
      <c r="QCJ109" s="112"/>
      <c r="QCK109" s="32"/>
      <c r="QCL109" s="101"/>
      <c r="QCM109" s="99"/>
      <c r="QCN109" s="100"/>
      <c r="QCO109" s="98"/>
      <c r="QCP109" s="152"/>
      <c r="QCQ109" s="152"/>
      <c r="QCR109" s="112"/>
      <c r="QCS109" s="32"/>
      <c r="QCT109" s="101"/>
      <c r="QCU109" s="99"/>
      <c r="QCV109" s="100"/>
      <c r="QCW109" s="98"/>
      <c r="QCX109" s="152"/>
      <c r="QCY109" s="152"/>
      <c r="QCZ109" s="112"/>
      <c r="QDA109" s="32"/>
      <c r="QDB109" s="101"/>
      <c r="QDC109" s="99"/>
      <c r="QDD109" s="100"/>
      <c r="QDE109" s="98"/>
      <c r="QDF109" s="152"/>
      <c r="QDG109" s="152"/>
      <c r="QDH109" s="112"/>
      <c r="QDI109" s="32"/>
      <c r="QDJ109" s="101"/>
      <c r="QDK109" s="99"/>
      <c r="QDL109" s="100"/>
      <c r="QDM109" s="98"/>
      <c r="QDN109" s="152"/>
      <c r="QDO109" s="152"/>
      <c r="QDP109" s="112"/>
      <c r="QDQ109" s="32"/>
      <c r="QDR109" s="101"/>
      <c r="QDS109" s="99"/>
      <c r="QDT109" s="100"/>
      <c r="QDU109" s="98"/>
      <c r="QDV109" s="152"/>
      <c r="QDW109" s="152"/>
      <c r="QDX109" s="112"/>
      <c r="QDY109" s="32"/>
      <c r="QDZ109" s="101"/>
      <c r="QEA109" s="99"/>
      <c r="QEB109" s="100"/>
      <c r="QEC109" s="98"/>
      <c r="QED109" s="152"/>
      <c r="QEE109" s="152"/>
      <c r="QEF109" s="112"/>
      <c r="QEG109" s="32"/>
      <c r="QEH109" s="101"/>
      <c r="QEI109" s="99"/>
      <c r="QEJ109" s="100"/>
      <c r="QEK109" s="98"/>
      <c r="QEL109" s="152"/>
      <c r="QEM109" s="152"/>
      <c r="QEN109" s="112"/>
      <c r="QEO109" s="32"/>
      <c r="QEP109" s="101"/>
      <c r="QEQ109" s="99"/>
      <c r="QER109" s="100"/>
      <c r="QES109" s="98"/>
      <c r="QET109" s="152"/>
      <c r="QEU109" s="152"/>
      <c r="QEV109" s="112"/>
      <c r="QEW109" s="32"/>
      <c r="QEX109" s="101"/>
      <c r="QEY109" s="99"/>
      <c r="QEZ109" s="100"/>
      <c r="QFA109" s="98"/>
      <c r="QFB109" s="152"/>
      <c r="QFC109" s="152"/>
      <c r="QFD109" s="112"/>
      <c r="QFE109" s="32"/>
      <c r="QFF109" s="101"/>
      <c r="QFG109" s="99"/>
      <c r="QFH109" s="100"/>
      <c r="QFI109" s="98"/>
      <c r="QFJ109" s="152"/>
      <c r="QFK109" s="152"/>
      <c r="QFL109" s="112"/>
      <c r="QFM109" s="32"/>
      <c r="QFN109" s="101"/>
      <c r="QFO109" s="99"/>
      <c r="QFP109" s="100"/>
      <c r="QFQ109" s="98"/>
      <c r="QFR109" s="152"/>
      <c r="QFS109" s="152"/>
      <c r="QFT109" s="112"/>
      <c r="QFU109" s="32"/>
      <c r="QFV109" s="101"/>
      <c r="QFW109" s="99"/>
      <c r="QFX109" s="100"/>
      <c r="QFY109" s="98"/>
      <c r="QFZ109" s="152"/>
      <c r="QGA109" s="152"/>
      <c r="QGB109" s="112"/>
      <c r="QGC109" s="32"/>
      <c r="QGD109" s="101"/>
      <c r="QGE109" s="99"/>
      <c r="QGF109" s="100"/>
      <c r="QGG109" s="98"/>
      <c r="QGH109" s="152"/>
      <c r="QGI109" s="152"/>
      <c r="QGJ109" s="112"/>
      <c r="QGK109" s="32"/>
      <c r="QGL109" s="101"/>
      <c r="QGM109" s="99"/>
      <c r="QGN109" s="100"/>
      <c r="QGO109" s="98"/>
      <c r="QGP109" s="152"/>
      <c r="QGQ109" s="152"/>
      <c r="QGR109" s="112"/>
      <c r="QGS109" s="32"/>
      <c r="QGT109" s="101"/>
      <c r="QGU109" s="99"/>
      <c r="QGV109" s="100"/>
      <c r="QGW109" s="98"/>
      <c r="QGX109" s="152"/>
      <c r="QGY109" s="152"/>
      <c r="QGZ109" s="112"/>
      <c r="QHA109" s="32"/>
      <c r="QHB109" s="101"/>
      <c r="QHC109" s="99"/>
      <c r="QHD109" s="100"/>
      <c r="QHE109" s="98"/>
      <c r="QHF109" s="152"/>
      <c r="QHG109" s="152"/>
      <c r="QHH109" s="112"/>
      <c r="QHI109" s="32"/>
      <c r="QHJ109" s="101"/>
      <c r="QHK109" s="99"/>
      <c r="QHL109" s="100"/>
      <c r="QHM109" s="98"/>
      <c r="QHN109" s="152"/>
      <c r="QHO109" s="152"/>
      <c r="QHP109" s="112"/>
      <c r="QHQ109" s="32"/>
      <c r="QHR109" s="101"/>
      <c r="QHS109" s="99"/>
      <c r="QHT109" s="100"/>
      <c r="QHU109" s="98"/>
      <c r="QHV109" s="152"/>
      <c r="QHW109" s="152"/>
      <c r="QHX109" s="112"/>
      <c r="QHY109" s="32"/>
      <c r="QHZ109" s="101"/>
      <c r="QIA109" s="99"/>
      <c r="QIB109" s="100"/>
      <c r="QIC109" s="98"/>
      <c r="QID109" s="152"/>
      <c r="QIE109" s="152"/>
      <c r="QIF109" s="112"/>
      <c r="QIG109" s="32"/>
      <c r="QIH109" s="101"/>
      <c r="QII109" s="99"/>
      <c r="QIJ109" s="100"/>
      <c r="QIK109" s="98"/>
      <c r="QIL109" s="152"/>
      <c r="QIM109" s="152"/>
      <c r="QIN109" s="112"/>
      <c r="QIO109" s="32"/>
      <c r="QIP109" s="101"/>
      <c r="QIQ109" s="99"/>
      <c r="QIR109" s="100"/>
      <c r="QIS109" s="98"/>
      <c r="QIT109" s="152"/>
      <c r="QIU109" s="152"/>
      <c r="QIV109" s="112"/>
      <c r="QIW109" s="32"/>
      <c r="QIX109" s="101"/>
      <c r="QIY109" s="99"/>
      <c r="QIZ109" s="100"/>
      <c r="QJA109" s="98"/>
      <c r="QJB109" s="152"/>
      <c r="QJC109" s="152"/>
      <c r="QJD109" s="112"/>
      <c r="QJE109" s="32"/>
      <c r="QJF109" s="101"/>
      <c r="QJG109" s="99"/>
      <c r="QJH109" s="100"/>
      <c r="QJI109" s="98"/>
      <c r="QJJ109" s="152"/>
      <c r="QJK109" s="152"/>
      <c r="QJL109" s="112"/>
      <c r="QJM109" s="32"/>
      <c r="QJN109" s="101"/>
      <c r="QJO109" s="99"/>
      <c r="QJP109" s="100"/>
      <c r="QJQ109" s="98"/>
      <c r="QJR109" s="152"/>
      <c r="QJS109" s="152"/>
      <c r="QJT109" s="112"/>
      <c r="QJU109" s="32"/>
      <c r="QJV109" s="101"/>
      <c r="QJW109" s="99"/>
      <c r="QJX109" s="100"/>
      <c r="QJY109" s="98"/>
      <c r="QJZ109" s="152"/>
      <c r="QKA109" s="152"/>
      <c r="QKB109" s="112"/>
      <c r="QKC109" s="32"/>
      <c r="QKD109" s="101"/>
      <c r="QKE109" s="99"/>
      <c r="QKF109" s="100"/>
      <c r="QKG109" s="98"/>
      <c r="QKH109" s="152"/>
      <c r="QKI109" s="152"/>
      <c r="QKJ109" s="112"/>
      <c r="QKK109" s="32"/>
      <c r="QKL109" s="101"/>
      <c r="QKM109" s="99"/>
      <c r="QKN109" s="100"/>
      <c r="QKO109" s="98"/>
      <c r="QKP109" s="152"/>
      <c r="QKQ109" s="152"/>
      <c r="QKR109" s="112"/>
      <c r="QKS109" s="32"/>
      <c r="QKT109" s="101"/>
      <c r="QKU109" s="99"/>
      <c r="QKV109" s="100"/>
      <c r="QKW109" s="98"/>
      <c r="QKX109" s="152"/>
      <c r="QKY109" s="152"/>
      <c r="QKZ109" s="112"/>
      <c r="QLA109" s="32"/>
      <c r="QLB109" s="101"/>
      <c r="QLC109" s="99"/>
      <c r="QLD109" s="100"/>
      <c r="QLE109" s="98"/>
      <c r="QLF109" s="152"/>
      <c r="QLG109" s="152"/>
      <c r="QLH109" s="112"/>
      <c r="QLI109" s="32"/>
      <c r="QLJ109" s="101"/>
      <c r="QLK109" s="99"/>
      <c r="QLL109" s="100"/>
      <c r="QLM109" s="98"/>
      <c r="QLN109" s="152"/>
      <c r="QLO109" s="152"/>
      <c r="QLP109" s="112"/>
      <c r="QLQ109" s="32"/>
      <c r="QLR109" s="101"/>
      <c r="QLS109" s="99"/>
      <c r="QLT109" s="100"/>
      <c r="QLU109" s="98"/>
      <c r="QLV109" s="152"/>
      <c r="QLW109" s="152"/>
      <c r="QLX109" s="112"/>
      <c r="QLY109" s="32"/>
      <c r="QLZ109" s="101"/>
      <c r="QMA109" s="99"/>
      <c r="QMB109" s="100"/>
      <c r="QMC109" s="98"/>
      <c r="QMD109" s="152"/>
      <c r="QME109" s="152"/>
      <c r="QMF109" s="112"/>
      <c r="QMG109" s="32"/>
      <c r="QMH109" s="101"/>
      <c r="QMI109" s="99"/>
      <c r="QMJ109" s="100"/>
      <c r="QMK109" s="98"/>
      <c r="QML109" s="152"/>
      <c r="QMM109" s="152"/>
      <c r="QMN109" s="112"/>
      <c r="QMO109" s="32"/>
      <c r="QMP109" s="101"/>
      <c r="QMQ109" s="99"/>
      <c r="QMR109" s="100"/>
      <c r="QMS109" s="98"/>
      <c r="QMT109" s="152"/>
      <c r="QMU109" s="152"/>
      <c r="QMV109" s="112"/>
      <c r="QMW109" s="32"/>
      <c r="QMX109" s="101"/>
      <c r="QMY109" s="99"/>
      <c r="QMZ109" s="100"/>
      <c r="QNA109" s="98"/>
      <c r="QNB109" s="152"/>
      <c r="QNC109" s="152"/>
      <c r="QND109" s="112"/>
      <c r="QNE109" s="32"/>
      <c r="QNF109" s="101"/>
      <c r="QNG109" s="99"/>
      <c r="QNH109" s="100"/>
      <c r="QNI109" s="98"/>
      <c r="QNJ109" s="152"/>
      <c r="QNK109" s="152"/>
      <c r="QNL109" s="112"/>
      <c r="QNM109" s="32"/>
      <c r="QNN109" s="101"/>
      <c r="QNO109" s="99"/>
      <c r="QNP109" s="100"/>
      <c r="QNQ109" s="98"/>
      <c r="QNR109" s="152"/>
      <c r="QNS109" s="152"/>
      <c r="QNT109" s="112"/>
      <c r="QNU109" s="32"/>
      <c r="QNV109" s="101"/>
      <c r="QNW109" s="99"/>
      <c r="QNX109" s="100"/>
      <c r="QNY109" s="98"/>
      <c r="QNZ109" s="152"/>
      <c r="QOA109" s="152"/>
      <c r="QOB109" s="112"/>
      <c r="QOC109" s="32"/>
      <c r="QOD109" s="101"/>
      <c r="QOE109" s="99"/>
      <c r="QOF109" s="100"/>
      <c r="QOG109" s="98"/>
      <c r="QOH109" s="152"/>
      <c r="QOI109" s="152"/>
      <c r="QOJ109" s="112"/>
      <c r="QOK109" s="32"/>
      <c r="QOL109" s="101"/>
      <c r="QOM109" s="99"/>
      <c r="QON109" s="100"/>
      <c r="QOO109" s="98"/>
      <c r="QOP109" s="152"/>
      <c r="QOQ109" s="152"/>
      <c r="QOR109" s="112"/>
      <c r="QOS109" s="32"/>
      <c r="QOT109" s="101"/>
      <c r="QOU109" s="99"/>
      <c r="QOV109" s="100"/>
      <c r="QOW109" s="98"/>
      <c r="QOX109" s="152"/>
      <c r="QOY109" s="152"/>
      <c r="QOZ109" s="112"/>
      <c r="QPA109" s="32"/>
      <c r="QPB109" s="101"/>
      <c r="QPC109" s="99"/>
      <c r="QPD109" s="100"/>
      <c r="QPE109" s="98"/>
      <c r="QPF109" s="152"/>
      <c r="QPG109" s="152"/>
      <c r="QPH109" s="112"/>
      <c r="QPI109" s="32"/>
      <c r="QPJ109" s="101"/>
      <c r="QPK109" s="99"/>
      <c r="QPL109" s="100"/>
      <c r="QPM109" s="98"/>
      <c r="QPN109" s="152"/>
      <c r="QPO109" s="152"/>
      <c r="QPP109" s="112"/>
      <c r="QPQ109" s="32"/>
      <c r="QPR109" s="101"/>
      <c r="QPS109" s="99"/>
      <c r="QPT109" s="100"/>
      <c r="QPU109" s="98"/>
      <c r="QPV109" s="152"/>
      <c r="QPW109" s="152"/>
      <c r="QPX109" s="112"/>
      <c r="QPY109" s="32"/>
      <c r="QPZ109" s="101"/>
      <c r="QQA109" s="99"/>
      <c r="QQB109" s="100"/>
      <c r="QQC109" s="98"/>
      <c r="QQD109" s="152"/>
      <c r="QQE109" s="152"/>
      <c r="QQF109" s="112"/>
      <c r="QQG109" s="32"/>
      <c r="QQH109" s="101"/>
      <c r="QQI109" s="99"/>
      <c r="QQJ109" s="100"/>
      <c r="QQK109" s="98"/>
      <c r="QQL109" s="152"/>
      <c r="QQM109" s="152"/>
      <c r="QQN109" s="112"/>
      <c r="QQO109" s="32"/>
      <c r="QQP109" s="101"/>
      <c r="QQQ109" s="99"/>
      <c r="QQR109" s="100"/>
      <c r="QQS109" s="98"/>
      <c r="QQT109" s="152"/>
      <c r="QQU109" s="152"/>
      <c r="QQV109" s="112"/>
      <c r="QQW109" s="32"/>
      <c r="QQX109" s="101"/>
      <c r="QQY109" s="99"/>
      <c r="QQZ109" s="100"/>
      <c r="QRA109" s="98"/>
      <c r="QRB109" s="152"/>
      <c r="QRC109" s="152"/>
      <c r="QRD109" s="112"/>
      <c r="QRE109" s="32"/>
      <c r="QRF109" s="101"/>
      <c r="QRG109" s="99"/>
      <c r="QRH109" s="100"/>
      <c r="QRI109" s="98"/>
      <c r="QRJ109" s="152"/>
      <c r="QRK109" s="152"/>
      <c r="QRL109" s="112"/>
      <c r="QRM109" s="32"/>
      <c r="QRN109" s="101"/>
      <c r="QRO109" s="99"/>
      <c r="QRP109" s="100"/>
      <c r="QRQ109" s="98"/>
      <c r="QRR109" s="152"/>
      <c r="QRS109" s="152"/>
      <c r="QRT109" s="112"/>
      <c r="QRU109" s="32"/>
      <c r="QRV109" s="101"/>
      <c r="QRW109" s="99"/>
      <c r="QRX109" s="100"/>
      <c r="QRY109" s="98"/>
      <c r="QRZ109" s="152"/>
      <c r="QSA109" s="152"/>
      <c r="QSB109" s="112"/>
      <c r="QSC109" s="32"/>
      <c r="QSD109" s="101"/>
      <c r="QSE109" s="99"/>
      <c r="QSF109" s="100"/>
      <c r="QSG109" s="98"/>
      <c r="QSH109" s="152"/>
      <c r="QSI109" s="152"/>
      <c r="QSJ109" s="112"/>
      <c r="QSK109" s="32"/>
      <c r="QSL109" s="101"/>
      <c r="QSM109" s="99"/>
      <c r="QSN109" s="100"/>
      <c r="QSO109" s="98"/>
      <c r="QSP109" s="152"/>
      <c r="QSQ109" s="152"/>
      <c r="QSR109" s="112"/>
      <c r="QSS109" s="32"/>
      <c r="QST109" s="101"/>
      <c r="QSU109" s="99"/>
      <c r="QSV109" s="100"/>
      <c r="QSW109" s="98"/>
      <c r="QSX109" s="152"/>
      <c r="QSY109" s="152"/>
      <c r="QSZ109" s="112"/>
      <c r="QTA109" s="32"/>
      <c r="QTB109" s="101"/>
      <c r="QTC109" s="99"/>
      <c r="QTD109" s="100"/>
      <c r="QTE109" s="98"/>
      <c r="QTF109" s="152"/>
      <c r="QTG109" s="152"/>
      <c r="QTH109" s="112"/>
      <c r="QTI109" s="32"/>
      <c r="QTJ109" s="101"/>
      <c r="QTK109" s="99"/>
      <c r="QTL109" s="100"/>
      <c r="QTM109" s="98"/>
      <c r="QTN109" s="152"/>
      <c r="QTO109" s="152"/>
      <c r="QTP109" s="112"/>
      <c r="QTQ109" s="32"/>
      <c r="QTR109" s="101"/>
      <c r="QTS109" s="99"/>
      <c r="QTT109" s="100"/>
      <c r="QTU109" s="98"/>
      <c r="QTV109" s="152"/>
      <c r="QTW109" s="152"/>
      <c r="QTX109" s="112"/>
      <c r="QTY109" s="32"/>
      <c r="QTZ109" s="101"/>
      <c r="QUA109" s="99"/>
      <c r="QUB109" s="100"/>
      <c r="QUC109" s="98"/>
      <c r="QUD109" s="152"/>
      <c r="QUE109" s="152"/>
      <c r="QUF109" s="112"/>
      <c r="QUG109" s="32"/>
      <c r="QUH109" s="101"/>
      <c r="QUI109" s="99"/>
      <c r="QUJ109" s="100"/>
      <c r="QUK109" s="98"/>
      <c r="QUL109" s="152"/>
      <c r="QUM109" s="152"/>
      <c r="QUN109" s="112"/>
      <c r="QUO109" s="32"/>
      <c r="QUP109" s="101"/>
      <c r="QUQ109" s="99"/>
      <c r="QUR109" s="100"/>
      <c r="QUS109" s="98"/>
      <c r="QUT109" s="152"/>
      <c r="QUU109" s="152"/>
      <c r="QUV109" s="112"/>
      <c r="QUW109" s="32"/>
      <c r="QUX109" s="101"/>
      <c r="QUY109" s="99"/>
      <c r="QUZ109" s="100"/>
      <c r="QVA109" s="98"/>
      <c r="QVB109" s="152"/>
      <c r="QVC109" s="152"/>
      <c r="QVD109" s="112"/>
      <c r="QVE109" s="32"/>
      <c r="QVF109" s="101"/>
      <c r="QVG109" s="99"/>
      <c r="QVH109" s="100"/>
      <c r="QVI109" s="98"/>
      <c r="QVJ109" s="152"/>
      <c r="QVK109" s="152"/>
      <c r="QVL109" s="112"/>
      <c r="QVM109" s="32"/>
      <c r="QVN109" s="101"/>
      <c r="QVO109" s="99"/>
      <c r="QVP109" s="100"/>
      <c r="QVQ109" s="98"/>
      <c r="QVR109" s="152"/>
      <c r="QVS109" s="152"/>
      <c r="QVT109" s="112"/>
      <c r="QVU109" s="32"/>
      <c r="QVV109" s="101"/>
      <c r="QVW109" s="99"/>
      <c r="QVX109" s="100"/>
      <c r="QVY109" s="98"/>
      <c r="QVZ109" s="152"/>
      <c r="QWA109" s="152"/>
      <c r="QWB109" s="112"/>
      <c r="QWC109" s="32"/>
      <c r="QWD109" s="101"/>
      <c r="QWE109" s="99"/>
      <c r="QWF109" s="100"/>
      <c r="QWG109" s="98"/>
      <c r="QWH109" s="152"/>
      <c r="QWI109" s="152"/>
      <c r="QWJ109" s="112"/>
      <c r="QWK109" s="32"/>
      <c r="QWL109" s="101"/>
      <c r="QWM109" s="99"/>
      <c r="QWN109" s="100"/>
      <c r="QWO109" s="98"/>
      <c r="QWP109" s="152"/>
      <c r="QWQ109" s="152"/>
      <c r="QWR109" s="112"/>
      <c r="QWS109" s="32"/>
      <c r="QWT109" s="101"/>
      <c r="QWU109" s="99"/>
      <c r="QWV109" s="100"/>
      <c r="QWW109" s="98"/>
      <c r="QWX109" s="152"/>
      <c r="QWY109" s="152"/>
      <c r="QWZ109" s="112"/>
      <c r="QXA109" s="32"/>
      <c r="QXB109" s="101"/>
      <c r="QXC109" s="99"/>
      <c r="QXD109" s="100"/>
      <c r="QXE109" s="98"/>
      <c r="QXF109" s="152"/>
      <c r="QXG109" s="152"/>
      <c r="QXH109" s="112"/>
      <c r="QXI109" s="32"/>
      <c r="QXJ109" s="101"/>
      <c r="QXK109" s="99"/>
      <c r="QXL109" s="100"/>
      <c r="QXM109" s="98"/>
      <c r="QXN109" s="152"/>
      <c r="QXO109" s="152"/>
      <c r="QXP109" s="112"/>
      <c r="QXQ109" s="32"/>
      <c r="QXR109" s="101"/>
      <c r="QXS109" s="99"/>
      <c r="QXT109" s="100"/>
      <c r="QXU109" s="98"/>
      <c r="QXV109" s="152"/>
      <c r="QXW109" s="152"/>
      <c r="QXX109" s="112"/>
      <c r="QXY109" s="32"/>
      <c r="QXZ109" s="101"/>
      <c r="QYA109" s="99"/>
      <c r="QYB109" s="100"/>
      <c r="QYC109" s="98"/>
      <c r="QYD109" s="152"/>
      <c r="QYE109" s="152"/>
      <c r="QYF109" s="112"/>
      <c r="QYG109" s="32"/>
      <c r="QYH109" s="101"/>
      <c r="QYI109" s="99"/>
      <c r="QYJ109" s="100"/>
      <c r="QYK109" s="98"/>
      <c r="QYL109" s="152"/>
      <c r="QYM109" s="152"/>
      <c r="QYN109" s="112"/>
      <c r="QYO109" s="32"/>
      <c r="QYP109" s="101"/>
      <c r="QYQ109" s="99"/>
      <c r="QYR109" s="100"/>
      <c r="QYS109" s="98"/>
      <c r="QYT109" s="152"/>
      <c r="QYU109" s="152"/>
      <c r="QYV109" s="112"/>
      <c r="QYW109" s="32"/>
      <c r="QYX109" s="101"/>
      <c r="QYY109" s="99"/>
      <c r="QYZ109" s="100"/>
      <c r="QZA109" s="98"/>
      <c r="QZB109" s="152"/>
      <c r="QZC109" s="152"/>
      <c r="QZD109" s="112"/>
      <c r="QZE109" s="32"/>
      <c r="QZF109" s="101"/>
      <c r="QZG109" s="99"/>
      <c r="QZH109" s="100"/>
      <c r="QZI109" s="98"/>
      <c r="QZJ109" s="152"/>
      <c r="QZK109" s="152"/>
      <c r="QZL109" s="112"/>
      <c r="QZM109" s="32"/>
      <c r="QZN109" s="101"/>
      <c r="QZO109" s="99"/>
      <c r="QZP109" s="100"/>
      <c r="QZQ109" s="98"/>
      <c r="QZR109" s="152"/>
      <c r="QZS109" s="152"/>
      <c r="QZT109" s="112"/>
      <c r="QZU109" s="32"/>
      <c r="QZV109" s="101"/>
      <c r="QZW109" s="99"/>
      <c r="QZX109" s="100"/>
      <c r="QZY109" s="98"/>
      <c r="QZZ109" s="152"/>
      <c r="RAA109" s="152"/>
      <c r="RAB109" s="112"/>
      <c r="RAC109" s="32"/>
      <c r="RAD109" s="101"/>
      <c r="RAE109" s="99"/>
      <c r="RAF109" s="100"/>
      <c r="RAG109" s="98"/>
      <c r="RAH109" s="152"/>
      <c r="RAI109" s="152"/>
      <c r="RAJ109" s="112"/>
      <c r="RAK109" s="32"/>
      <c r="RAL109" s="101"/>
      <c r="RAM109" s="99"/>
      <c r="RAN109" s="100"/>
      <c r="RAO109" s="98"/>
      <c r="RAP109" s="152"/>
      <c r="RAQ109" s="152"/>
      <c r="RAR109" s="112"/>
      <c r="RAS109" s="32"/>
      <c r="RAT109" s="101"/>
      <c r="RAU109" s="99"/>
      <c r="RAV109" s="100"/>
      <c r="RAW109" s="98"/>
      <c r="RAX109" s="152"/>
      <c r="RAY109" s="152"/>
      <c r="RAZ109" s="112"/>
      <c r="RBA109" s="32"/>
      <c r="RBB109" s="101"/>
      <c r="RBC109" s="99"/>
      <c r="RBD109" s="100"/>
      <c r="RBE109" s="98"/>
      <c r="RBF109" s="152"/>
      <c r="RBG109" s="152"/>
      <c r="RBH109" s="112"/>
      <c r="RBI109" s="32"/>
      <c r="RBJ109" s="101"/>
      <c r="RBK109" s="99"/>
      <c r="RBL109" s="100"/>
      <c r="RBM109" s="98"/>
      <c r="RBN109" s="152"/>
      <c r="RBO109" s="152"/>
      <c r="RBP109" s="112"/>
      <c r="RBQ109" s="32"/>
      <c r="RBR109" s="101"/>
      <c r="RBS109" s="99"/>
      <c r="RBT109" s="100"/>
      <c r="RBU109" s="98"/>
      <c r="RBV109" s="152"/>
      <c r="RBW109" s="152"/>
      <c r="RBX109" s="112"/>
      <c r="RBY109" s="32"/>
      <c r="RBZ109" s="101"/>
      <c r="RCA109" s="99"/>
      <c r="RCB109" s="100"/>
      <c r="RCC109" s="98"/>
      <c r="RCD109" s="152"/>
      <c r="RCE109" s="152"/>
      <c r="RCF109" s="112"/>
      <c r="RCG109" s="32"/>
      <c r="RCH109" s="101"/>
      <c r="RCI109" s="99"/>
      <c r="RCJ109" s="100"/>
      <c r="RCK109" s="98"/>
      <c r="RCL109" s="152"/>
      <c r="RCM109" s="152"/>
      <c r="RCN109" s="112"/>
      <c r="RCO109" s="32"/>
      <c r="RCP109" s="101"/>
      <c r="RCQ109" s="99"/>
      <c r="RCR109" s="100"/>
      <c r="RCS109" s="98"/>
      <c r="RCT109" s="152"/>
      <c r="RCU109" s="152"/>
      <c r="RCV109" s="112"/>
      <c r="RCW109" s="32"/>
      <c r="RCX109" s="101"/>
      <c r="RCY109" s="99"/>
      <c r="RCZ109" s="100"/>
      <c r="RDA109" s="98"/>
      <c r="RDB109" s="152"/>
      <c r="RDC109" s="152"/>
      <c r="RDD109" s="112"/>
      <c r="RDE109" s="32"/>
      <c r="RDF109" s="101"/>
      <c r="RDG109" s="99"/>
      <c r="RDH109" s="100"/>
      <c r="RDI109" s="98"/>
      <c r="RDJ109" s="152"/>
      <c r="RDK109" s="152"/>
      <c r="RDL109" s="112"/>
      <c r="RDM109" s="32"/>
      <c r="RDN109" s="101"/>
      <c r="RDO109" s="99"/>
      <c r="RDP109" s="100"/>
      <c r="RDQ109" s="98"/>
      <c r="RDR109" s="152"/>
      <c r="RDS109" s="152"/>
      <c r="RDT109" s="112"/>
      <c r="RDU109" s="32"/>
      <c r="RDV109" s="101"/>
      <c r="RDW109" s="99"/>
      <c r="RDX109" s="100"/>
      <c r="RDY109" s="98"/>
      <c r="RDZ109" s="152"/>
      <c r="REA109" s="152"/>
      <c r="REB109" s="112"/>
      <c r="REC109" s="32"/>
      <c r="RED109" s="101"/>
      <c r="REE109" s="99"/>
      <c r="REF109" s="100"/>
      <c r="REG109" s="98"/>
      <c r="REH109" s="152"/>
      <c r="REI109" s="152"/>
      <c r="REJ109" s="112"/>
      <c r="REK109" s="32"/>
      <c r="REL109" s="101"/>
      <c r="REM109" s="99"/>
      <c r="REN109" s="100"/>
      <c r="REO109" s="98"/>
      <c r="REP109" s="152"/>
      <c r="REQ109" s="152"/>
      <c r="RER109" s="112"/>
      <c r="RES109" s="32"/>
      <c r="RET109" s="101"/>
      <c r="REU109" s="99"/>
      <c r="REV109" s="100"/>
      <c r="REW109" s="98"/>
      <c r="REX109" s="152"/>
      <c r="REY109" s="152"/>
      <c r="REZ109" s="112"/>
      <c r="RFA109" s="32"/>
      <c r="RFB109" s="101"/>
      <c r="RFC109" s="99"/>
      <c r="RFD109" s="100"/>
      <c r="RFE109" s="98"/>
      <c r="RFF109" s="152"/>
      <c r="RFG109" s="152"/>
      <c r="RFH109" s="112"/>
      <c r="RFI109" s="32"/>
      <c r="RFJ109" s="101"/>
      <c r="RFK109" s="99"/>
      <c r="RFL109" s="100"/>
      <c r="RFM109" s="98"/>
      <c r="RFN109" s="152"/>
      <c r="RFO109" s="152"/>
      <c r="RFP109" s="112"/>
      <c r="RFQ109" s="32"/>
      <c r="RFR109" s="101"/>
      <c r="RFS109" s="99"/>
      <c r="RFT109" s="100"/>
      <c r="RFU109" s="98"/>
      <c r="RFV109" s="152"/>
      <c r="RFW109" s="152"/>
      <c r="RFX109" s="112"/>
      <c r="RFY109" s="32"/>
      <c r="RFZ109" s="101"/>
      <c r="RGA109" s="99"/>
      <c r="RGB109" s="100"/>
      <c r="RGC109" s="98"/>
      <c r="RGD109" s="152"/>
      <c r="RGE109" s="152"/>
      <c r="RGF109" s="112"/>
      <c r="RGG109" s="32"/>
      <c r="RGH109" s="101"/>
      <c r="RGI109" s="99"/>
      <c r="RGJ109" s="100"/>
      <c r="RGK109" s="98"/>
      <c r="RGL109" s="152"/>
      <c r="RGM109" s="152"/>
      <c r="RGN109" s="112"/>
      <c r="RGO109" s="32"/>
      <c r="RGP109" s="101"/>
      <c r="RGQ109" s="99"/>
      <c r="RGR109" s="100"/>
      <c r="RGS109" s="98"/>
      <c r="RGT109" s="152"/>
      <c r="RGU109" s="152"/>
      <c r="RGV109" s="112"/>
      <c r="RGW109" s="32"/>
      <c r="RGX109" s="101"/>
      <c r="RGY109" s="99"/>
      <c r="RGZ109" s="100"/>
      <c r="RHA109" s="98"/>
      <c r="RHB109" s="152"/>
      <c r="RHC109" s="152"/>
      <c r="RHD109" s="112"/>
      <c r="RHE109" s="32"/>
      <c r="RHF109" s="101"/>
      <c r="RHG109" s="99"/>
      <c r="RHH109" s="100"/>
      <c r="RHI109" s="98"/>
      <c r="RHJ109" s="152"/>
      <c r="RHK109" s="152"/>
      <c r="RHL109" s="112"/>
      <c r="RHM109" s="32"/>
      <c r="RHN109" s="101"/>
      <c r="RHO109" s="99"/>
      <c r="RHP109" s="100"/>
      <c r="RHQ109" s="98"/>
      <c r="RHR109" s="152"/>
      <c r="RHS109" s="152"/>
      <c r="RHT109" s="112"/>
      <c r="RHU109" s="32"/>
      <c r="RHV109" s="101"/>
      <c r="RHW109" s="99"/>
      <c r="RHX109" s="100"/>
      <c r="RHY109" s="98"/>
      <c r="RHZ109" s="152"/>
      <c r="RIA109" s="152"/>
      <c r="RIB109" s="112"/>
      <c r="RIC109" s="32"/>
      <c r="RID109" s="101"/>
      <c r="RIE109" s="99"/>
      <c r="RIF109" s="100"/>
      <c r="RIG109" s="98"/>
      <c r="RIH109" s="152"/>
      <c r="RII109" s="152"/>
      <c r="RIJ109" s="112"/>
      <c r="RIK109" s="32"/>
      <c r="RIL109" s="101"/>
      <c r="RIM109" s="99"/>
      <c r="RIN109" s="100"/>
      <c r="RIO109" s="98"/>
      <c r="RIP109" s="152"/>
      <c r="RIQ109" s="152"/>
      <c r="RIR109" s="112"/>
      <c r="RIS109" s="32"/>
      <c r="RIT109" s="101"/>
      <c r="RIU109" s="99"/>
      <c r="RIV109" s="100"/>
      <c r="RIW109" s="98"/>
      <c r="RIX109" s="152"/>
      <c r="RIY109" s="152"/>
      <c r="RIZ109" s="112"/>
      <c r="RJA109" s="32"/>
      <c r="RJB109" s="101"/>
      <c r="RJC109" s="99"/>
      <c r="RJD109" s="100"/>
      <c r="RJE109" s="98"/>
      <c r="RJF109" s="152"/>
      <c r="RJG109" s="152"/>
      <c r="RJH109" s="112"/>
      <c r="RJI109" s="32"/>
      <c r="RJJ109" s="101"/>
      <c r="RJK109" s="99"/>
      <c r="RJL109" s="100"/>
      <c r="RJM109" s="98"/>
      <c r="RJN109" s="152"/>
      <c r="RJO109" s="152"/>
      <c r="RJP109" s="112"/>
      <c r="RJQ109" s="32"/>
      <c r="RJR109" s="101"/>
      <c r="RJS109" s="99"/>
      <c r="RJT109" s="100"/>
      <c r="RJU109" s="98"/>
      <c r="RJV109" s="152"/>
      <c r="RJW109" s="152"/>
      <c r="RJX109" s="112"/>
      <c r="RJY109" s="32"/>
      <c r="RJZ109" s="101"/>
      <c r="RKA109" s="99"/>
      <c r="RKB109" s="100"/>
      <c r="RKC109" s="98"/>
      <c r="RKD109" s="152"/>
      <c r="RKE109" s="152"/>
      <c r="RKF109" s="112"/>
      <c r="RKG109" s="32"/>
      <c r="RKH109" s="101"/>
      <c r="RKI109" s="99"/>
      <c r="RKJ109" s="100"/>
      <c r="RKK109" s="98"/>
      <c r="RKL109" s="152"/>
      <c r="RKM109" s="152"/>
      <c r="RKN109" s="112"/>
      <c r="RKO109" s="32"/>
      <c r="RKP109" s="101"/>
      <c r="RKQ109" s="99"/>
      <c r="RKR109" s="100"/>
      <c r="RKS109" s="98"/>
      <c r="RKT109" s="152"/>
      <c r="RKU109" s="152"/>
      <c r="RKV109" s="112"/>
      <c r="RKW109" s="32"/>
      <c r="RKX109" s="101"/>
      <c r="RKY109" s="99"/>
      <c r="RKZ109" s="100"/>
      <c r="RLA109" s="98"/>
      <c r="RLB109" s="152"/>
      <c r="RLC109" s="152"/>
      <c r="RLD109" s="112"/>
      <c r="RLE109" s="32"/>
      <c r="RLF109" s="101"/>
      <c r="RLG109" s="99"/>
      <c r="RLH109" s="100"/>
      <c r="RLI109" s="98"/>
      <c r="RLJ109" s="152"/>
      <c r="RLK109" s="152"/>
      <c r="RLL109" s="112"/>
      <c r="RLM109" s="32"/>
      <c r="RLN109" s="101"/>
      <c r="RLO109" s="99"/>
      <c r="RLP109" s="100"/>
      <c r="RLQ109" s="98"/>
      <c r="RLR109" s="152"/>
      <c r="RLS109" s="152"/>
      <c r="RLT109" s="112"/>
      <c r="RLU109" s="32"/>
      <c r="RLV109" s="101"/>
      <c r="RLW109" s="99"/>
      <c r="RLX109" s="100"/>
      <c r="RLY109" s="98"/>
      <c r="RLZ109" s="152"/>
      <c r="RMA109" s="152"/>
      <c r="RMB109" s="112"/>
      <c r="RMC109" s="32"/>
      <c r="RMD109" s="101"/>
      <c r="RME109" s="99"/>
      <c r="RMF109" s="100"/>
      <c r="RMG109" s="98"/>
      <c r="RMH109" s="152"/>
      <c r="RMI109" s="152"/>
      <c r="RMJ109" s="112"/>
      <c r="RMK109" s="32"/>
      <c r="RML109" s="101"/>
      <c r="RMM109" s="99"/>
      <c r="RMN109" s="100"/>
      <c r="RMO109" s="98"/>
      <c r="RMP109" s="152"/>
      <c r="RMQ109" s="152"/>
      <c r="RMR109" s="112"/>
      <c r="RMS109" s="32"/>
      <c r="RMT109" s="101"/>
      <c r="RMU109" s="99"/>
      <c r="RMV109" s="100"/>
      <c r="RMW109" s="98"/>
      <c r="RMX109" s="152"/>
      <c r="RMY109" s="152"/>
      <c r="RMZ109" s="112"/>
      <c r="RNA109" s="32"/>
      <c r="RNB109" s="101"/>
      <c r="RNC109" s="99"/>
      <c r="RND109" s="100"/>
      <c r="RNE109" s="98"/>
      <c r="RNF109" s="152"/>
      <c r="RNG109" s="152"/>
      <c r="RNH109" s="112"/>
      <c r="RNI109" s="32"/>
      <c r="RNJ109" s="101"/>
      <c r="RNK109" s="99"/>
      <c r="RNL109" s="100"/>
      <c r="RNM109" s="98"/>
      <c r="RNN109" s="152"/>
      <c r="RNO109" s="152"/>
      <c r="RNP109" s="112"/>
      <c r="RNQ109" s="32"/>
      <c r="RNR109" s="101"/>
      <c r="RNS109" s="99"/>
      <c r="RNT109" s="100"/>
      <c r="RNU109" s="98"/>
      <c r="RNV109" s="152"/>
      <c r="RNW109" s="152"/>
      <c r="RNX109" s="112"/>
      <c r="RNY109" s="32"/>
      <c r="RNZ109" s="101"/>
      <c r="ROA109" s="99"/>
      <c r="ROB109" s="100"/>
      <c r="ROC109" s="98"/>
      <c r="ROD109" s="152"/>
      <c r="ROE109" s="152"/>
      <c r="ROF109" s="112"/>
      <c r="ROG109" s="32"/>
      <c r="ROH109" s="101"/>
      <c r="ROI109" s="99"/>
      <c r="ROJ109" s="100"/>
      <c r="ROK109" s="98"/>
      <c r="ROL109" s="152"/>
      <c r="ROM109" s="152"/>
      <c r="RON109" s="112"/>
      <c r="ROO109" s="32"/>
      <c r="ROP109" s="101"/>
      <c r="ROQ109" s="99"/>
      <c r="ROR109" s="100"/>
      <c r="ROS109" s="98"/>
      <c r="ROT109" s="152"/>
      <c r="ROU109" s="152"/>
      <c r="ROV109" s="112"/>
      <c r="ROW109" s="32"/>
      <c r="ROX109" s="101"/>
      <c r="ROY109" s="99"/>
      <c r="ROZ109" s="100"/>
      <c r="RPA109" s="98"/>
      <c r="RPB109" s="152"/>
      <c r="RPC109" s="152"/>
      <c r="RPD109" s="112"/>
      <c r="RPE109" s="32"/>
      <c r="RPF109" s="101"/>
      <c r="RPG109" s="99"/>
      <c r="RPH109" s="100"/>
      <c r="RPI109" s="98"/>
      <c r="RPJ109" s="152"/>
      <c r="RPK109" s="152"/>
      <c r="RPL109" s="112"/>
      <c r="RPM109" s="32"/>
      <c r="RPN109" s="101"/>
      <c r="RPO109" s="99"/>
      <c r="RPP109" s="100"/>
      <c r="RPQ109" s="98"/>
      <c r="RPR109" s="152"/>
      <c r="RPS109" s="152"/>
      <c r="RPT109" s="112"/>
      <c r="RPU109" s="32"/>
      <c r="RPV109" s="101"/>
      <c r="RPW109" s="99"/>
      <c r="RPX109" s="100"/>
      <c r="RPY109" s="98"/>
      <c r="RPZ109" s="152"/>
      <c r="RQA109" s="152"/>
      <c r="RQB109" s="112"/>
      <c r="RQC109" s="32"/>
      <c r="RQD109" s="101"/>
      <c r="RQE109" s="99"/>
      <c r="RQF109" s="100"/>
      <c r="RQG109" s="98"/>
      <c r="RQH109" s="152"/>
      <c r="RQI109" s="152"/>
      <c r="RQJ109" s="112"/>
      <c r="RQK109" s="32"/>
      <c r="RQL109" s="101"/>
      <c r="RQM109" s="99"/>
      <c r="RQN109" s="100"/>
      <c r="RQO109" s="98"/>
      <c r="RQP109" s="152"/>
      <c r="RQQ109" s="152"/>
      <c r="RQR109" s="112"/>
      <c r="RQS109" s="32"/>
      <c r="RQT109" s="101"/>
      <c r="RQU109" s="99"/>
      <c r="RQV109" s="100"/>
      <c r="RQW109" s="98"/>
      <c r="RQX109" s="152"/>
      <c r="RQY109" s="152"/>
      <c r="RQZ109" s="112"/>
      <c r="RRA109" s="32"/>
      <c r="RRB109" s="101"/>
      <c r="RRC109" s="99"/>
      <c r="RRD109" s="100"/>
      <c r="RRE109" s="98"/>
      <c r="RRF109" s="152"/>
      <c r="RRG109" s="152"/>
      <c r="RRH109" s="112"/>
      <c r="RRI109" s="32"/>
      <c r="RRJ109" s="101"/>
      <c r="RRK109" s="99"/>
      <c r="RRL109" s="100"/>
      <c r="RRM109" s="98"/>
      <c r="RRN109" s="152"/>
      <c r="RRO109" s="152"/>
      <c r="RRP109" s="112"/>
      <c r="RRQ109" s="32"/>
      <c r="RRR109" s="101"/>
      <c r="RRS109" s="99"/>
      <c r="RRT109" s="100"/>
      <c r="RRU109" s="98"/>
      <c r="RRV109" s="152"/>
      <c r="RRW109" s="152"/>
      <c r="RRX109" s="112"/>
      <c r="RRY109" s="32"/>
      <c r="RRZ109" s="101"/>
      <c r="RSA109" s="99"/>
      <c r="RSB109" s="100"/>
      <c r="RSC109" s="98"/>
      <c r="RSD109" s="152"/>
      <c r="RSE109" s="152"/>
      <c r="RSF109" s="112"/>
      <c r="RSG109" s="32"/>
      <c r="RSH109" s="101"/>
      <c r="RSI109" s="99"/>
      <c r="RSJ109" s="100"/>
      <c r="RSK109" s="98"/>
      <c r="RSL109" s="152"/>
      <c r="RSM109" s="152"/>
      <c r="RSN109" s="112"/>
      <c r="RSO109" s="32"/>
      <c r="RSP109" s="101"/>
      <c r="RSQ109" s="99"/>
      <c r="RSR109" s="100"/>
      <c r="RSS109" s="98"/>
      <c r="RST109" s="152"/>
      <c r="RSU109" s="152"/>
      <c r="RSV109" s="112"/>
      <c r="RSW109" s="32"/>
      <c r="RSX109" s="101"/>
      <c r="RSY109" s="99"/>
      <c r="RSZ109" s="100"/>
      <c r="RTA109" s="98"/>
      <c r="RTB109" s="152"/>
      <c r="RTC109" s="152"/>
      <c r="RTD109" s="112"/>
      <c r="RTE109" s="32"/>
      <c r="RTF109" s="101"/>
      <c r="RTG109" s="99"/>
      <c r="RTH109" s="100"/>
      <c r="RTI109" s="98"/>
      <c r="RTJ109" s="152"/>
      <c r="RTK109" s="152"/>
      <c r="RTL109" s="112"/>
      <c r="RTM109" s="32"/>
      <c r="RTN109" s="101"/>
      <c r="RTO109" s="99"/>
      <c r="RTP109" s="100"/>
      <c r="RTQ109" s="98"/>
      <c r="RTR109" s="152"/>
      <c r="RTS109" s="152"/>
      <c r="RTT109" s="112"/>
      <c r="RTU109" s="32"/>
      <c r="RTV109" s="101"/>
      <c r="RTW109" s="99"/>
      <c r="RTX109" s="100"/>
      <c r="RTY109" s="98"/>
      <c r="RTZ109" s="152"/>
      <c r="RUA109" s="152"/>
      <c r="RUB109" s="112"/>
      <c r="RUC109" s="32"/>
      <c r="RUD109" s="101"/>
      <c r="RUE109" s="99"/>
      <c r="RUF109" s="100"/>
      <c r="RUG109" s="98"/>
      <c r="RUH109" s="152"/>
      <c r="RUI109" s="152"/>
      <c r="RUJ109" s="112"/>
      <c r="RUK109" s="32"/>
      <c r="RUL109" s="101"/>
      <c r="RUM109" s="99"/>
      <c r="RUN109" s="100"/>
      <c r="RUO109" s="98"/>
      <c r="RUP109" s="152"/>
      <c r="RUQ109" s="152"/>
      <c r="RUR109" s="112"/>
      <c r="RUS109" s="32"/>
      <c r="RUT109" s="101"/>
      <c r="RUU109" s="99"/>
      <c r="RUV109" s="100"/>
      <c r="RUW109" s="98"/>
      <c r="RUX109" s="152"/>
      <c r="RUY109" s="152"/>
      <c r="RUZ109" s="112"/>
      <c r="RVA109" s="32"/>
      <c r="RVB109" s="101"/>
      <c r="RVC109" s="99"/>
      <c r="RVD109" s="100"/>
      <c r="RVE109" s="98"/>
      <c r="RVF109" s="152"/>
      <c r="RVG109" s="152"/>
      <c r="RVH109" s="112"/>
      <c r="RVI109" s="32"/>
      <c r="RVJ109" s="101"/>
      <c r="RVK109" s="99"/>
      <c r="RVL109" s="100"/>
      <c r="RVM109" s="98"/>
      <c r="RVN109" s="152"/>
      <c r="RVO109" s="152"/>
      <c r="RVP109" s="112"/>
      <c r="RVQ109" s="32"/>
      <c r="RVR109" s="101"/>
      <c r="RVS109" s="99"/>
      <c r="RVT109" s="100"/>
      <c r="RVU109" s="98"/>
      <c r="RVV109" s="152"/>
      <c r="RVW109" s="152"/>
      <c r="RVX109" s="112"/>
      <c r="RVY109" s="32"/>
      <c r="RVZ109" s="101"/>
      <c r="RWA109" s="99"/>
      <c r="RWB109" s="100"/>
      <c r="RWC109" s="98"/>
      <c r="RWD109" s="152"/>
      <c r="RWE109" s="152"/>
      <c r="RWF109" s="112"/>
      <c r="RWG109" s="32"/>
      <c r="RWH109" s="101"/>
      <c r="RWI109" s="99"/>
      <c r="RWJ109" s="100"/>
      <c r="RWK109" s="98"/>
      <c r="RWL109" s="152"/>
      <c r="RWM109" s="152"/>
      <c r="RWN109" s="112"/>
      <c r="RWO109" s="32"/>
      <c r="RWP109" s="101"/>
      <c r="RWQ109" s="99"/>
      <c r="RWR109" s="100"/>
      <c r="RWS109" s="98"/>
      <c r="RWT109" s="152"/>
      <c r="RWU109" s="152"/>
      <c r="RWV109" s="112"/>
      <c r="RWW109" s="32"/>
      <c r="RWX109" s="101"/>
      <c r="RWY109" s="99"/>
      <c r="RWZ109" s="100"/>
      <c r="RXA109" s="98"/>
      <c r="RXB109" s="152"/>
      <c r="RXC109" s="152"/>
      <c r="RXD109" s="112"/>
      <c r="RXE109" s="32"/>
      <c r="RXF109" s="101"/>
      <c r="RXG109" s="99"/>
      <c r="RXH109" s="100"/>
      <c r="RXI109" s="98"/>
      <c r="RXJ109" s="152"/>
      <c r="RXK109" s="152"/>
      <c r="RXL109" s="112"/>
      <c r="RXM109" s="32"/>
      <c r="RXN109" s="101"/>
      <c r="RXO109" s="99"/>
      <c r="RXP109" s="100"/>
      <c r="RXQ109" s="98"/>
      <c r="RXR109" s="152"/>
      <c r="RXS109" s="152"/>
      <c r="RXT109" s="112"/>
      <c r="RXU109" s="32"/>
      <c r="RXV109" s="101"/>
      <c r="RXW109" s="99"/>
      <c r="RXX109" s="100"/>
      <c r="RXY109" s="98"/>
      <c r="RXZ109" s="152"/>
      <c r="RYA109" s="152"/>
      <c r="RYB109" s="112"/>
      <c r="RYC109" s="32"/>
      <c r="RYD109" s="101"/>
      <c r="RYE109" s="99"/>
      <c r="RYF109" s="100"/>
      <c r="RYG109" s="98"/>
      <c r="RYH109" s="152"/>
      <c r="RYI109" s="152"/>
      <c r="RYJ109" s="112"/>
      <c r="RYK109" s="32"/>
      <c r="RYL109" s="101"/>
      <c r="RYM109" s="99"/>
      <c r="RYN109" s="100"/>
      <c r="RYO109" s="98"/>
      <c r="RYP109" s="152"/>
      <c r="RYQ109" s="152"/>
      <c r="RYR109" s="112"/>
      <c r="RYS109" s="32"/>
      <c r="RYT109" s="101"/>
      <c r="RYU109" s="99"/>
      <c r="RYV109" s="100"/>
      <c r="RYW109" s="98"/>
      <c r="RYX109" s="152"/>
      <c r="RYY109" s="152"/>
      <c r="RYZ109" s="112"/>
      <c r="RZA109" s="32"/>
      <c r="RZB109" s="101"/>
      <c r="RZC109" s="99"/>
      <c r="RZD109" s="100"/>
      <c r="RZE109" s="98"/>
      <c r="RZF109" s="152"/>
      <c r="RZG109" s="152"/>
      <c r="RZH109" s="112"/>
      <c r="RZI109" s="32"/>
      <c r="RZJ109" s="101"/>
      <c r="RZK109" s="99"/>
      <c r="RZL109" s="100"/>
      <c r="RZM109" s="98"/>
      <c r="RZN109" s="152"/>
      <c r="RZO109" s="152"/>
      <c r="RZP109" s="112"/>
      <c r="RZQ109" s="32"/>
      <c r="RZR109" s="101"/>
      <c r="RZS109" s="99"/>
      <c r="RZT109" s="100"/>
      <c r="RZU109" s="98"/>
      <c r="RZV109" s="152"/>
      <c r="RZW109" s="152"/>
      <c r="RZX109" s="112"/>
      <c r="RZY109" s="32"/>
      <c r="RZZ109" s="101"/>
      <c r="SAA109" s="99"/>
      <c r="SAB109" s="100"/>
      <c r="SAC109" s="98"/>
      <c r="SAD109" s="152"/>
      <c r="SAE109" s="152"/>
      <c r="SAF109" s="112"/>
      <c r="SAG109" s="32"/>
      <c r="SAH109" s="101"/>
      <c r="SAI109" s="99"/>
      <c r="SAJ109" s="100"/>
      <c r="SAK109" s="98"/>
      <c r="SAL109" s="152"/>
      <c r="SAM109" s="152"/>
      <c r="SAN109" s="112"/>
      <c r="SAO109" s="32"/>
      <c r="SAP109" s="101"/>
      <c r="SAQ109" s="99"/>
      <c r="SAR109" s="100"/>
      <c r="SAS109" s="98"/>
      <c r="SAT109" s="152"/>
      <c r="SAU109" s="152"/>
      <c r="SAV109" s="112"/>
      <c r="SAW109" s="32"/>
      <c r="SAX109" s="101"/>
      <c r="SAY109" s="99"/>
      <c r="SAZ109" s="100"/>
      <c r="SBA109" s="98"/>
      <c r="SBB109" s="152"/>
      <c r="SBC109" s="152"/>
      <c r="SBD109" s="112"/>
      <c r="SBE109" s="32"/>
      <c r="SBF109" s="101"/>
      <c r="SBG109" s="99"/>
      <c r="SBH109" s="100"/>
      <c r="SBI109" s="98"/>
      <c r="SBJ109" s="152"/>
      <c r="SBK109" s="152"/>
      <c r="SBL109" s="112"/>
      <c r="SBM109" s="32"/>
      <c r="SBN109" s="101"/>
      <c r="SBO109" s="99"/>
      <c r="SBP109" s="100"/>
      <c r="SBQ109" s="98"/>
      <c r="SBR109" s="152"/>
      <c r="SBS109" s="152"/>
      <c r="SBT109" s="112"/>
      <c r="SBU109" s="32"/>
      <c r="SBV109" s="101"/>
      <c r="SBW109" s="99"/>
      <c r="SBX109" s="100"/>
      <c r="SBY109" s="98"/>
      <c r="SBZ109" s="152"/>
      <c r="SCA109" s="152"/>
      <c r="SCB109" s="112"/>
      <c r="SCC109" s="32"/>
      <c r="SCD109" s="101"/>
      <c r="SCE109" s="99"/>
      <c r="SCF109" s="100"/>
      <c r="SCG109" s="98"/>
      <c r="SCH109" s="152"/>
      <c r="SCI109" s="152"/>
      <c r="SCJ109" s="112"/>
      <c r="SCK109" s="32"/>
      <c r="SCL109" s="101"/>
      <c r="SCM109" s="99"/>
      <c r="SCN109" s="100"/>
      <c r="SCO109" s="98"/>
      <c r="SCP109" s="152"/>
      <c r="SCQ109" s="152"/>
      <c r="SCR109" s="112"/>
      <c r="SCS109" s="32"/>
      <c r="SCT109" s="101"/>
      <c r="SCU109" s="99"/>
      <c r="SCV109" s="100"/>
      <c r="SCW109" s="98"/>
      <c r="SCX109" s="152"/>
      <c r="SCY109" s="152"/>
      <c r="SCZ109" s="112"/>
      <c r="SDA109" s="32"/>
      <c r="SDB109" s="101"/>
      <c r="SDC109" s="99"/>
      <c r="SDD109" s="100"/>
      <c r="SDE109" s="98"/>
      <c r="SDF109" s="152"/>
      <c r="SDG109" s="152"/>
      <c r="SDH109" s="112"/>
      <c r="SDI109" s="32"/>
      <c r="SDJ109" s="101"/>
      <c r="SDK109" s="99"/>
      <c r="SDL109" s="100"/>
      <c r="SDM109" s="98"/>
      <c r="SDN109" s="152"/>
      <c r="SDO109" s="152"/>
      <c r="SDP109" s="112"/>
      <c r="SDQ109" s="32"/>
      <c r="SDR109" s="101"/>
      <c r="SDS109" s="99"/>
      <c r="SDT109" s="100"/>
      <c r="SDU109" s="98"/>
      <c r="SDV109" s="152"/>
      <c r="SDW109" s="152"/>
      <c r="SDX109" s="112"/>
      <c r="SDY109" s="32"/>
      <c r="SDZ109" s="101"/>
      <c r="SEA109" s="99"/>
      <c r="SEB109" s="100"/>
      <c r="SEC109" s="98"/>
      <c r="SED109" s="152"/>
      <c r="SEE109" s="152"/>
      <c r="SEF109" s="112"/>
      <c r="SEG109" s="32"/>
      <c r="SEH109" s="101"/>
      <c r="SEI109" s="99"/>
      <c r="SEJ109" s="100"/>
      <c r="SEK109" s="98"/>
      <c r="SEL109" s="152"/>
      <c r="SEM109" s="152"/>
      <c r="SEN109" s="112"/>
      <c r="SEO109" s="32"/>
      <c r="SEP109" s="101"/>
      <c r="SEQ109" s="99"/>
      <c r="SER109" s="100"/>
      <c r="SES109" s="98"/>
      <c r="SET109" s="152"/>
      <c r="SEU109" s="152"/>
      <c r="SEV109" s="112"/>
      <c r="SEW109" s="32"/>
      <c r="SEX109" s="101"/>
      <c r="SEY109" s="99"/>
      <c r="SEZ109" s="100"/>
      <c r="SFA109" s="98"/>
      <c r="SFB109" s="152"/>
      <c r="SFC109" s="152"/>
      <c r="SFD109" s="112"/>
      <c r="SFE109" s="32"/>
      <c r="SFF109" s="101"/>
      <c r="SFG109" s="99"/>
      <c r="SFH109" s="100"/>
      <c r="SFI109" s="98"/>
      <c r="SFJ109" s="152"/>
      <c r="SFK109" s="152"/>
      <c r="SFL109" s="112"/>
      <c r="SFM109" s="32"/>
      <c r="SFN109" s="101"/>
      <c r="SFO109" s="99"/>
      <c r="SFP109" s="100"/>
      <c r="SFQ109" s="98"/>
      <c r="SFR109" s="152"/>
      <c r="SFS109" s="152"/>
      <c r="SFT109" s="112"/>
      <c r="SFU109" s="32"/>
      <c r="SFV109" s="101"/>
      <c r="SFW109" s="99"/>
      <c r="SFX109" s="100"/>
      <c r="SFY109" s="98"/>
      <c r="SFZ109" s="152"/>
      <c r="SGA109" s="152"/>
      <c r="SGB109" s="112"/>
      <c r="SGC109" s="32"/>
      <c r="SGD109" s="101"/>
      <c r="SGE109" s="99"/>
      <c r="SGF109" s="100"/>
      <c r="SGG109" s="98"/>
      <c r="SGH109" s="152"/>
      <c r="SGI109" s="152"/>
      <c r="SGJ109" s="112"/>
      <c r="SGK109" s="32"/>
      <c r="SGL109" s="101"/>
      <c r="SGM109" s="99"/>
      <c r="SGN109" s="100"/>
      <c r="SGO109" s="98"/>
      <c r="SGP109" s="152"/>
      <c r="SGQ109" s="152"/>
      <c r="SGR109" s="112"/>
      <c r="SGS109" s="32"/>
      <c r="SGT109" s="101"/>
      <c r="SGU109" s="99"/>
      <c r="SGV109" s="100"/>
      <c r="SGW109" s="98"/>
      <c r="SGX109" s="152"/>
      <c r="SGY109" s="152"/>
      <c r="SGZ109" s="112"/>
      <c r="SHA109" s="32"/>
      <c r="SHB109" s="101"/>
      <c r="SHC109" s="99"/>
      <c r="SHD109" s="100"/>
      <c r="SHE109" s="98"/>
      <c r="SHF109" s="152"/>
      <c r="SHG109" s="152"/>
      <c r="SHH109" s="112"/>
      <c r="SHI109" s="32"/>
      <c r="SHJ109" s="101"/>
      <c r="SHK109" s="99"/>
      <c r="SHL109" s="100"/>
      <c r="SHM109" s="98"/>
      <c r="SHN109" s="152"/>
      <c r="SHO109" s="152"/>
      <c r="SHP109" s="112"/>
      <c r="SHQ109" s="32"/>
      <c r="SHR109" s="101"/>
      <c r="SHS109" s="99"/>
      <c r="SHT109" s="100"/>
      <c r="SHU109" s="98"/>
      <c r="SHV109" s="152"/>
      <c r="SHW109" s="152"/>
      <c r="SHX109" s="112"/>
      <c r="SHY109" s="32"/>
      <c r="SHZ109" s="101"/>
      <c r="SIA109" s="99"/>
      <c r="SIB109" s="100"/>
      <c r="SIC109" s="98"/>
      <c r="SID109" s="152"/>
      <c r="SIE109" s="152"/>
      <c r="SIF109" s="112"/>
      <c r="SIG109" s="32"/>
      <c r="SIH109" s="101"/>
      <c r="SII109" s="99"/>
      <c r="SIJ109" s="100"/>
      <c r="SIK109" s="98"/>
      <c r="SIL109" s="152"/>
      <c r="SIM109" s="152"/>
      <c r="SIN109" s="112"/>
      <c r="SIO109" s="32"/>
      <c r="SIP109" s="101"/>
      <c r="SIQ109" s="99"/>
      <c r="SIR109" s="100"/>
      <c r="SIS109" s="98"/>
      <c r="SIT109" s="152"/>
      <c r="SIU109" s="152"/>
      <c r="SIV109" s="112"/>
      <c r="SIW109" s="32"/>
      <c r="SIX109" s="101"/>
      <c r="SIY109" s="99"/>
      <c r="SIZ109" s="100"/>
      <c r="SJA109" s="98"/>
      <c r="SJB109" s="152"/>
      <c r="SJC109" s="152"/>
      <c r="SJD109" s="112"/>
      <c r="SJE109" s="32"/>
      <c r="SJF109" s="101"/>
      <c r="SJG109" s="99"/>
      <c r="SJH109" s="100"/>
      <c r="SJI109" s="98"/>
      <c r="SJJ109" s="152"/>
      <c r="SJK109" s="152"/>
      <c r="SJL109" s="112"/>
      <c r="SJM109" s="32"/>
      <c r="SJN109" s="101"/>
      <c r="SJO109" s="99"/>
      <c r="SJP109" s="100"/>
      <c r="SJQ109" s="98"/>
      <c r="SJR109" s="152"/>
      <c r="SJS109" s="152"/>
      <c r="SJT109" s="112"/>
      <c r="SJU109" s="32"/>
      <c r="SJV109" s="101"/>
      <c r="SJW109" s="99"/>
      <c r="SJX109" s="100"/>
      <c r="SJY109" s="98"/>
      <c r="SJZ109" s="152"/>
      <c r="SKA109" s="152"/>
      <c r="SKB109" s="112"/>
      <c r="SKC109" s="32"/>
      <c r="SKD109" s="101"/>
      <c r="SKE109" s="99"/>
      <c r="SKF109" s="100"/>
      <c r="SKG109" s="98"/>
      <c r="SKH109" s="152"/>
      <c r="SKI109" s="152"/>
      <c r="SKJ109" s="112"/>
      <c r="SKK109" s="32"/>
      <c r="SKL109" s="101"/>
      <c r="SKM109" s="99"/>
      <c r="SKN109" s="100"/>
      <c r="SKO109" s="98"/>
      <c r="SKP109" s="152"/>
      <c r="SKQ109" s="152"/>
      <c r="SKR109" s="112"/>
      <c r="SKS109" s="32"/>
      <c r="SKT109" s="101"/>
      <c r="SKU109" s="99"/>
      <c r="SKV109" s="100"/>
      <c r="SKW109" s="98"/>
      <c r="SKX109" s="152"/>
      <c r="SKY109" s="152"/>
      <c r="SKZ109" s="112"/>
      <c r="SLA109" s="32"/>
      <c r="SLB109" s="101"/>
      <c r="SLC109" s="99"/>
      <c r="SLD109" s="100"/>
      <c r="SLE109" s="98"/>
      <c r="SLF109" s="152"/>
      <c r="SLG109" s="152"/>
      <c r="SLH109" s="112"/>
      <c r="SLI109" s="32"/>
      <c r="SLJ109" s="101"/>
      <c r="SLK109" s="99"/>
      <c r="SLL109" s="100"/>
      <c r="SLM109" s="98"/>
      <c r="SLN109" s="152"/>
      <c r="SLO109" s="152"/>
      <c r="SLP109" s="112"/>
      <c r="SLQ109" s="32"/>
      <c r="SLR109" s="101"/>
      <c r="SLS109" s="99"/>
      <c r="SLT109" s="100"/>
      <c r="SLU109" s="98"/>
      <c r="SLV109" s="152"/>
      <c r="SLW109" s="152"/>
      <c r="SLX109" s="112"/>
      <c r="SLY109" s="32"/>
      <c r="SLZ109" s="101"/>
      <c r="SMA109" s="99"/>
      <c r="SMB109" s="100"/>
      <c r="SMC109" s="98"/>
      <c r="SMD109" s="152"/>
      <c r="SME109" s="152"/>
      <c r="SMF109" s="112"/>
      <c r="SMG109" s="32"/>
      <c r="SMH109" s="101"/>
      <c r="SMI109" s="99"/>
      <c r="SMJ109" s="100"/>
      <c r="SMK109" s="98"/>
      <c r="SML109" s="152"/>
      <c r="SMM109" s="152"/>
      <c r="SMN109" s="112"/>
      <c r="SMO109" s="32"/>
      <c r="SMP109" s="101"/>
      <c r="SMQ109" s="99"/>
      <c r="SMR109" s="100"/>
      <c r="SMS109" s="98"/>
      <c r="SMT109" s="152"/>
      <c r="SMU109" s="152"/>
      <c r="SMV109" s="112"/>
      <c r="SMW109" s="32"/>
      <c r="SMX109" s="101"/>
      <c r="SMY109" s="99"/>
      <c r="SMZ109" s="100"/>
      <c r="SNA109" s="98"/>
      <c r="SNB109" s="152"/>
      <c r="SNC109" s="152"/>
      <c r="SND109" s="112"/>
      <c r="SNE109" s="32"/>
      <c r="SNF109" s="101"/>
      <c r="SNG109" s="99"/>
      <c r="SNH109" s="100"/>
      <c r="SNI109" s="98"/>
      <c r="SNJ109" s="152"/>
      <c r="SNK109" s="152"/>
      <c r="SNL109" s="112"/>
      <c r="SNM109" s="32"/>
      <c r="SNN109" s="101"/>
      <c r="SNO109" s="99"/>
      <c r="SNP109" s="100"/>
      <c r="SNQ109" s="98"/>
      <c r="SNR109" s="152"/>
      <c r="SNS109" s="152"/>
      <c r="SNT109" s="112"/>
      <c r="SNU109" s="32"/>
      <c r="SNV109" s="101"/>
      <c r="SNW109" s="99"/>
      <c r="SNX109" s="100"/>
      <c r="SNY109" s="98"/>
      <c r="SNZ109" s="152"/>
      <c r="SOA109" s="152"/>
      <c r="SOB109" s="112"/>
      <c r="SOC109" s="32"/>
      <c r="SOD109" s="101"/>
      <c r="SOE109" s="99"/>
      <c r="SOF109" s="100"/>
      <c r="SOG109" s="98"/>
      <c r="SOH109" s="152"/>
      <c r="SOI109" s="152"/>
      <c r="SOJ109" s="112"/>
      <c r="SOK109" s="32"/>
      <c r="SOL109" s="101"/>
      <c r="SOM109" s="99"/>
      <c r="SON109" s="100"/>
      <c r="SOO109" s="98"/>
      <c r="SOP109" s="152"/>
      <c r="SOQ109" s="152"/>
      <c r="SOR109" s="112"/>
      <c r="SOS109" s="32"/>
      <c r="SOT109" s="101"/>
      <c r="SOU109" s="99"/>
      <c r="SOV109" s="100"/>
      <c r="SOW109" s="98"/>
      <c r="SOX109" s="152"/>
      <c r="SOY109" s="152"/>
      <c r="SOZ109" s="112"/>
      <c r="SPA109" s="32"/>
      <c r="SPB109" s="101"/>
      <c r="SPC109" s="99"/>
      <c r="SPD109" s="100"/>
      <c r="SPE109" s="98"/>
      <c r="SPF109" s="152"/>
      <c r="SPG109" s="152"/>
      <c r="SPH109" s="112"/>
      <c r="SPI109" s="32"/>
      <c r="SPJ109" s="101"/>
      <c r="SPK109" s="99"/>
      <c r="SPL109" s="100"/>
      <c r="SPM109" s="98"/>
      <c r="SPN109" s="152"/>
      <c r="SPO109" s="152"/>
      <c r="SPP109" s="112"/>
      <c r="SPQ109" s="32"/>
      <c r="SPR109" s="101"/>
      <c r="SPS109" s="99"/>
      <c r="SPT109" s="100"/>
      <c r="SPU109" s="98"/>
      <c r="SPV109" s="152"/>
      <c r="SPW109" s="152"/>
      <c r="SPX109" s="112"/>
      <c r="SPY109" s="32"/>
      <c r="SPZ109" s="101"/>
      <c r="SQA109" s="99"/>
      <c r="SQB109" s="100"/>
      <c r="SQC109" s="98"/>
      <c r="SQD109" s="152"/>
      <c r="SQE109" s="152"/>
      <c r="SQF109" s="112"/>
      <c r="SQG109" s="32"/>
      <c r="SQH109" s="101"/>
      <c r="SQI109" s="99"/>
      <c r="SQJ109" s="100"/>
      <c r="SQK109" s="98"/>
      <c r="SQL109" s="152"/>
      <c r="SQM109" s="152"/>
      <c r="SQN109" s="112"/>
      <c r="SQO109" s="32"/>
      <c r="SQP109" s="101"/>
      <c r="SQQ109" s="99"/>
      <c r="SQR109" s="100"/>
      <c r="SQS109" s="98"/>
      <c r="SQT109" s="152"/>
      <c r="SQU109" s="152"/>
      <c r="SQV109" s="112"/>
      <c r="SQW109" s="32"/>
      <c r="SQX109" s="101"/>
      <c r="SQY109" s="99"/>
      <c r="SQZ109" s="100"/>
      <c r="SRA109" s="98"/>
      <c r="SRB109" s="152"/>
      <c r="SRC109" s="152"/>
      <c r="SRD109" s="112"/>
      <c r="SRE109" s="32"/>
      <c r="SRF109" s="101"/>
      <c r="SRG109" s="99"/>
      <c r="SRH109" s="100"/>
      <c r="SRI109" s="98"/>
      <c r="SRJ109" s="152"/>
      <c r="SRK109" s="152"/>
      <c r="SRL109" s="112"/>
      <c r="SRM109" s="32"/>
      <c r="SRN109" s="101"/>
      <c r="SRO109" s="99"/>
      <c r="SRP109" s="100"/>
      <c r="SRQ109" s="98"/>
      <c r="SRR109" s="152"/>
      <c r="SRS109" s="152"/>
      <c r="SRT109" s="112"/>
      <c r="SRU109" s="32"/>
      <c r="SRV109" s="101"/>
      <c r="SRW109" s="99"/>
      <c r="SRX109" s="100"/>
      <c r="SRY109" s="98"/>
      <c r="SRZ109" s="152"/>
      <c r="SSA109" s="152"/>
      <c r="SSB109" s="112"/>
      <c r="SSC109" s="32"/>
      <c r="SSD109" s="101"/>
      <c r="SSE109" s="99"/>
      <c r="SSF109" s="100"/>
      <c r="SSG109" s="98"/>
      <c r="SSH109" s="152"/>
      <c r="SSI109" s="152"/>
      <c r="SSJ109" s="112"/>
      <c r="SSK109" s="32"/>
      <c r="SSL109" s="101"/>
      <c r="SSM109" s="99"/>
      <c r="SSN109" s="100"/>
      <c r="SSO109" s="98"/>
      <c r="SSP109" s="152"/>
      <c r="SSQ109" s="152"/>
      <c r="SSR109" s="112"/>
      <c r="SSS109" s="32"/>
      <c r="SST109" s="101"/>
      <c r="SSU109" s="99"/>
      <c r="SSV109" s="100"/>
      <c r="SSW109" s="98"/>
      <c r="SSX109" s="152"/>
      <c r="SSY109" s="152"/>
      <c r="SSZ109" s="112"/>
      <c r="STA109" s="32"/>
      <c r="STB109" s="101"/>
      <c r="STC109" s="99"/>
      <c r="STD109" s="100"/>
      <c r="STE109" s="98"/>
      <c r="STF109" s="152"/>
      <c r="STG109" s="152"/>
      <c r="STH109" s="112"/>
      <c r="STI109" s="32"/>
      <c r="STJ109" s="101"/>
      <c r="STK109" s="99"/>
      <c r="STL109" s="100"/>
      <c r="STM109" s="98"/>
      <c r="STN109" s="152"/>
      <c r="STO109" s="152"/>
      <c r="STP109" s="112"/>
      <c r="STQ109" s="32"/>
      <c r="STR109" s="101"/>
      <c r="STS109" s="99"/>
      <c r="STT109" s="100"/>
      <c r="STU109" s="98"/>
      <c r="STV109" s="152"/>
      <c r="STW109" s="152"/>
      <c r="STX109" s="112"/>
      <c r="STY109" s="32"/>
      <c r="STZ109" s="101"/>
      <c r="SUA109" s="99"/>
      <c r="SUB109" s="100"/>
      <c r="SUC109" s="98"/>
      <c r="SUD109" s="152"/>
      <c r="SUE109" s="152"/>
      <c r="SUF109" s="112"/>
      <c r="SUG109" s="32"/>
      <c r="SUH109" s="101"/>
      <c r="SUI109" s="99"/>
      <c r="SUJ109" s="100"/>
      <c r="SUK109" s="98"/>
      <c r="SUL109" s="152"/>
      <c r="SUM109" s="152"/>
      <c r="SUN109" s="112"/>
      <c r="SUO109" s="32"/>
      <c r="SUP109" s="101"/>
      <c r="SUQ109" s="99"/>
      <c r="SUR109" s="100"/>
      <c r="SUS109" s="98"/>
      <c r="SUT109" s="152"/>
      <c r="SUU109" s="152"/>
      <c r="SUV109" s="112"/>
      <c r="SUW109" s="32"/>
      <c r="SUX109" s="101"/>
      <c r="SUY109" s="99"/>
      <c r="SUZ109" s="100"/>
      <c r="SVA109" s="98"/>
      <c r="SVB109" s="152"/>
      <c r="SVC109" s="152"/>
      <c r="SVD109" s="112"/>
      <c r="SVE109" s="32"/>
      <c r="SVF109" s="101"/>
      <c r="SVG109" s="99"/>
      <c r="SVH109" s="100"/>
      <c r="SVI109" s="98"/>
      <c r="SVJ109" s="152"/>
      <c r="SVK109" s="152"/>
      <c r="SVL109" s="112"/>
      <c r="SVM109" s="32"/>
      <c r="SVN109" s="101"/>
      <c r="SVO109" s="99"/>
      <c r="SVP109" s="100"/>
      <c r="SVQ109" s="98"/>
      <c r="SVR109" s="152"/>
      <c r="SVS109" s="152"/>
      <c r="SVT109" s="112"/>
      <c r="SVU109" s="32"/>
      <c r="SVV109" s="101"/>
      <c r="SVW109" s="99"/>
      <c r="SVX109" s="100"/>
      <c r="SVY109" s="98"/>
      <c r="SVZ109" s="152"/>
      <c r="SWA109" s="152"/>
      <c r="SWB109" s="112"/>
      <c r="SWC109" s="32"/>
      <c r="SWD109" s="101"/>
      <c r="SWE109" s="99"/>
      <c r="SWF109" s="100"/>
      <c r="SWG109" s="98"/>
      <c r="SWH109" s="152"/>
      <c r="SWI109" s="152"/>
      <c r="SWJ109" s="112"/>
      <c r="SWK109" s="32"/>
      <c r="SWL109" s="101"/>
      <c r="SWM109" s="99"/>
      <c r="SWN109" s="100"/>
      <c r="SWO109" s="98"/>
      <c r="SWP109" s="152"/>
      <c r="SWQ109" s="152"/>
      <c r="SWR109" s="112"/>
      <c r="SWS109" s="32"/>
      <c r="SWT109" s="101"/>
      <c r="SWU109" s="99"/>
      <c r="SWV109" s="100"/>
      <c r="SWW109" s="98"/>
      <c r="SWX109" s="152"/>
      <c r="SWY109" s="152"/>
      <c r="SWZ109" s="112"/>
      <c r="SXA109" s="32"/>
      <c r="SXB109" s="101"/>
      <c r="SXC109" s="99"/>
      <c r="SXD109" s="100"/>
      <c r="SXE109" s="98"/>
      <c r="SXF109" s="152"/>
      <c r="SXG109" s="152"/>
      <c r="SXH109" s="112"/>
      <c r="SXI109" s="32"/>
      <c r="SXJ109" s="101"/>
      <c r="SXK109" s="99"/>
      <c r="SXL109" s="100"/>
      <c r="SXM109" s="98"/>
      <c r="SXN109" s="152"/>
      <c r="SXO109" s="152"/>
      <c r="SXP109" s="112"/>
      <c r="SXQ109" s="32"/>
      <c r="SXR109" s="101"/>
      <c r="SXS109" s="99"/>
      <c r="SXT109" s="100"/>
      <c r="SXU109" s="98"/>
      <c r="SXV109" s="152"/>
      <c r="SXW109" s="152"/>
      <c r="SXX109" s="112"/>
      <c r="SXY109" s="32"/>
      <c r="SXZ109" s="101"/>
      <c r="SYA109" s="99"/>
      <c r="SYB109" s="100"/>
      <c r="SYC109" s="98"/>
      <c r="SYD109" s="152"/>
      <c r="SYE109" s="152"/>
      <c r="SYF109" s="112"/>
      <c r="SYG109" s="32"/>
      <c r="SYH109" s="101"/>
      <c r="SYI109" s="99"/>
      <c r="SYJ109" s="100"/>
      <c r="SYK109" s="98"/>
      <c r="SYL109" s="152"/>
      <c r="SYM109" s="152"/>
      <c r="SYN109" s="112"/>
      <c r="SYO109" s="32"/>
      <c r="SYP109" s="101"/>
      <c r="SYQ109" s="99"/>
      <c r="SYR109" s="100"/>
      <c r="SYS109" s="98"/>
      <c r="SYT109" s="152"/>
      <c r="SYU109" s="152"/>
      <c r="SYV109" s="112"/>
      <c r="SYW109" s="32"/>
      <c r="SYX109" s="101"/>
      <c r="SYY109" s="99"/>
      <c r="SYZ109" s="100"/>
      <c r="SZA109" s="98"/>
      <c r="SZB109" s="152"/>
      <c r="SZC109" s="152"/>
      <c r="SZD109" s="112"/>
      <c r="SZE109" s="32"/>
      <c r="SZF109" s="101"/>
      <c r="SZG109" s="99"/>
      <c r="SZH109" s="100"/>
      <c r="SZI109" s="98"/>
      <c r="SZJ109" s="152"/>
      <c r="SZK109" s="152"/>
      <c r="SZL109" s="112"/>
      <c r="SZM109" s="32"/>
      <c r="SZN109" s="101"/>
      <c r="SZO109" s="99"/>
      <c r="SZP109" s="100"/>
      <c r="SZQ109" s="98"/>
      <c r="SZR109" s="152"/>
      <c r="SZS109" s="152"/>
      <c r="SZT109" s="112"/>
      <c r="SZU109" s="32"/>
      <c r="SZV109" s="101"/>
      <c r="SZW109" s="99"/>
      <c r="SZX109" s="100"/>
      <c r="SZY109" s="98"/>
      <c r="SZZ109" s="152"/>
      <c r="TAA109" s="152"/>
      <c r="TAB109" s="112"/>
      <c r="TAC109" s="32"/>
      <c r="TAD109" s="101"/>
      <c r="TAE109" s="99"/>
      <c r="TAF109" s="100"/>
      <c r="TAG109" s="98"/>
      <c r="TAH109" s="152"/>
      <c r="TAI109" s="152"/>
      <c r="TAJ109" s="112"/>
      <c r="TAK109" s="32"/>
      <c r="TAL109" s="101"/>
      <c r="TAM109" s="99"/>
      <c r="TAN109" s="100"/>
      <c r="TAO109" s="98"/>
      <c r="TAP109" s="152"/>
      <c r="TAQ109" s="152"/>
      <c r="TAR109" s="112"/>
      <c r="TAS109" s="32"/>
      <c r="TAT109" s="101"/>
      <c r="TAU109" s="99"/>
      <c r="TAV109" s="100"/>
      <c r="TAW109" s="98"/>
      <c r="TAX109" s="152"/>
      <c r="TAY109" s="152"/>
      <c r="TAZ109" s="112"/>
      <c r="TBA109" s="32"/>
      <c r="TBB109" s="101"/>
      <c r="TBC109" s="99"/>
      <c r="TBD109" s="100"/>
      <c r="TBE109" s="98"/>
      <c r="TBF109" s="152"/>
      <c r="TBG109" s="152"/>
      <c r="TBH109" s="112"/>
      <c r="TBI109" s="32"/>
      <c r="TBJ109" s="101"/>
      <c r="TBK109" s="99"/>
      <c r="TBL109" s="100"/>
      <c r="TBM109" s="98"/>
      <c r="TBN109" s="152"/>
      <c r="TBO109" s="152"/>
      <c r="TBP109" s="112"/>
      <c r="TBQ109" s="32"/>
      <c r="TBR109" s="101"/>
      <c r="TBS109" s="99"/>
      <c r="TBT109" s="100"/>
      <c r="TBU109" s="98"/>
      <c r="TBV109" s="152"/>
      <c r="TBW109" s="152"/>
      <c r="TBX109" s="112"/>
      <c r="TBY109" s="32"/>
      <c r="TBZ109" s="101"/>
      <c r="TCA109" s="99"/>
      <c r="TCB109" s="100"/>
      <c r="TCC109" s="98"/>
      <c r="TCD109" s="152"/>
      <c r="TCE109" s="152"/>
      <c r="TCF109" s="112"/>
      <c r="TCG109" s="32"/>
      <c r="TCH109" s="101"/>
      <c r="TCI109" s="99"/>
      <c r="TCJ109" s="100"/>
      <c r="TCK109" s="98"/>
      <c r="TCL109" s="152"/>
      <c r="TCM109" s="152"/>
      <c r="TCN109" s="112"/>
      <c r="TCO109" s="32"/>
      <c r="TCP109" s="101"/>
      <c r="TCQ109" s="99"/>
      <c r="TCR109" s="100"/>
      <c r="TCS109" s="98"/>
      <c r="TCT109" s="152"/>
      <c r="TCU109" s="152"/>
      <c r="TCV109" s="112"/>
      <c r="TCW109" s="32"/>
      <c r="TCX109" s="101"/>
      <c r="TCY109" s="99"/>
      <c r="TCZ109" s="100"/>
      <c r="TDA109" s="98"/>
      <c r="TDB109" s="152"/>
      <c r="TDC109" s="152"/>
      <c r="TDD109" s="112"/>
      <c r="TDE109" s="32"/>
      <c r="TDF109" s="101"/>
      <c r="TDG109" s="99"/>
      <c r="TDH109" s="100"/>
      <c r="TDI109" s="98"/>
      <c r="TDJ109" s="152"/>
      <c r="TDK109" s="152"/>
      <c r="TDL109" s="112"/>
      <c r="TDM109" s="32"/>
      <c r="TDN109" s="101"/>
      <c r="TDO109" s="99"/>
      <c r="TDP109" s="100"/>
      <c r="TDQ109" s="98"/>
      <c r="TDR109" s="152"/>
      <c r="TDS109" s="152"/>
      <c r="TDT109" s="112"/>
      <c r="TDU109" s="32"/>
      <c r="TDV109" s="101"/>
      <c r="TDW109" s="99"/>
      <c r="TDX109" s="100"/>
      <c r="TDY109" s="98"/>
      <c r="TDZ109" s="152"/>
      <c r="TEA109" s="152"/>
      <c r="TEB109" s="112"/>
      <c r="TEC109" s="32"/>
      <c r="TED109" s="101"/>
      <c r="TEE109" s="99"/>
      <c r="TEF109" s="100"/>
      <c r="TEG109" s="98"/>
      <c r="TEH109" s="152"/>
      <c r="TEI109" s="152"/>
      <c r="TEJ109" s="112"/>
      <c r="TEK109" s="32"/>
      <c r="TEL109" s="101"/>
      <c r="TEM109" s="99"/>
      <c r="TEN109" s="100"/>
      <c r="TEO109" s="98"/>
      <c r="TEP109" s="152"/>
      <c r="TEQ109" s="152"/>
      <c r="TER109" s="112"/>
      <c r="TES109" s="32"/>
      <c r="TET109" s="101"/>
      <c r="TEU109" s="99"/>
      <c r="TEV109" s="100"/>
      <c r="TEW109" s="98"/>
      <c r="TEX109" s="152"/>
      <c r="TEY109" s="152"/>
      <c r="TEZ109" s="112"/>
      <c r="TFA109" s="32"/>
      <c r="TFB109" s="101"/>
      <c r="TFC109" s="99"/>
      <c r="TFD109" s="100"/>
      <c r="TFE109" s="98"/>
      <c r="TFF109" s="152"/>
      <c r="TFG109" s="152"/>
      <c r="TFH109" s="112"/>
      <c r="TFI109" s="32"/>
      <c r="TFJ109" s="101"/>
      <c r="TFK109" s="99"/>
      <c r="TFL109" s="100"/>
      <c r="TFM109" s="98"/>
      <c r="TFN109" s="152"/>
      <c r="TFO109" s="152"/>
      <c r="TFP109" s="112"/>
      <c r="TFQ109" s="32"/>
      <c r="TFR109" s="101"/>
      <c r="TFS109" s="99"/>
      <c r="TFT109" s="100"/>
      <c r="TFU109" s="98"/>
      <c r="TFV109" s="152"/>
      <c r="TFW109" s="152"/>
      <c r="TFX109" s="112"/>
      <c r="TFY109" s="32"/>
      <c r="TFZ109" s="101"/>
      <c r="TGA109" s="99"/>
      <c r="TGB109" s="100"/>
      <c r="TGC109" s="98"/>
      <c r="TGD109" s="152"/>
      <c r="TGE109" s="152"/>
      <c r="TGF109" s="112"/>
      <c r="TGG109" s="32"/>
      <c r="TGH109" s="101"/>
      <c r="TGI109" s="99"/>
      <c r="TGJ109" s="100"/>
      <c r="TGK109" s="98"/>
      <c r="TGL109" s="152"/>
      <c r="TGM109" s="152"/>
      <c r="TGN109" s="112"/>
      <c r="TGO109" s="32"/>
      <c r="TGP109" s="101"/>
      <c r="TGQ109" s="99"/>
      <c r="TGR109" s="100"/>
      <c r="TGS109" s="98"/>
      <c r="TGT109" s="152"/>
      <c r="TGU109" s="152"/>
      <c r="TGV109" s="112"/>
      <c r="TGW109" s="32"/>
      <c r="TGX109" s="101"/>
      <c r="TGY109" s="99"/>
      <c r="TGZ109" s="100"/>
      <c r="THA109" s="98"/>
      <c r="THB109" s="152"/>
      <c r="THC109" s="152"/>
      <c r="THD109" s="112"/>
      <c r="THE109" s="32"/>
      <c r="THF109" s="101"/>
      <c r="THG109" s="99"/>
      <c r="THH109" s="100"/>
      <c r="THI109" s="98"/>
      <c r="THJ109" s="152"/>
      <c r="THK109" s="152"/>
      <c r="THL109" s="112"/>
      <c r="THM109" s="32"/>
      <c r="THN109" s="101"/>
      <c r="THO109" s="99"/>
      <c r="THP109" s="100"/>
      <c r="THQ109" s="98"/>
      <c r="THR109" s="152"/>
      <c r="THS109" s="152"/>
      <c r="THT109" s="112"/>
      <c r="THU109" s="32"/>
      <c r="THV109" s="101"/>
      <c r="THW109" s="99"/>
      <c r="THX109" s="100"/>
      <c r="THY109" s="98"/>
      <c r="THZ109" s="152"/>
      <c r="TIA109" s="152"/>
      <c r="TIB109" s="112"/>
      <c r="TIC109" s="32"/>
      <c r="TID109" s="101"/>
      <c r="TIE109" s="99"/>
      <c r="TIF109" s="100"/>
      <c r="TIG109" s="98"/>
      <c r="TIH109" s="152"/>
      <c r="TII109" s="152"/>
      <c r="TIJ109" s="112"/>
      <c r="TIK109" s="32"/>
      <c r="TIL109" s="101"/>
      <c r="TIM109" s="99"/>
      <c r="TIN109" s="100"/>
      <c r="TIO109" s="98"/>
      <c r="TIP109" s="152"/>
      <c r="TIQ109" s="152"/>
      <c r="TIR109" s="112"/>
      <c r="TIS109" s="32"/>
      <c r="TIT109" s="101"/>
      <c r="TIU109" s="99"/>
      <c r="TIV109" s="100"/>
      <c r="TIW109" s="98"/>
      <c r="TIX109" s="152"/>
      <c r="TIY109" s="152"/>
      <c r="TIZ109" s="112"/>
      <c r="TJA109" s="32"/>
      <c r="TJB109" s="101"/>
      <c r="TJC109" s="99"/>
      <c r="TJD109" s="100"/>
      <c r="TJE109" s="98"/>
      <c r="TJF109" s="152"/>
      <c r="TJG109" s="152"/>
      <c r="TJH109" s="112"/>
      <c r="TJI109" s="32"/>
      <c r="TJJ109" s="101"/>
      <c r="TJK109" s="99"/>
      <c r="TJL109" s="100"/>
      <c r="TJM109" s="98"/>
      <c r="TJN109" s="152"/>
      <c r="TJO109" s="152"/>
      <c r="TJP109" s="112"/>
      <c r="TJQ109" s="32"/>
      <c r="TJR109" s="101"/>
      <c r="TJS109" s="99"/>
      <c r="TJT109" s="100"/>
      <c r="TJU109" s="98"/>
      <c r="TJV109" s="152"/>
      <c r="TJW109" s="152"/>
      <c r="TJX109" s="112"/>
      <c r="TJY109" s="32"/>
      <c r="TJZ109" s="101"/>
      <c r="TKA109" s="99"/>
      <c r="TKB109" s="100"/>
      <c r="TKC109" s="98"/>
      <c r="TKD109" s="152"/>
      <c r="TKE109" s="152"/>
      <c r="TKF109" s="112"/>
      <c r="TKG109" s="32"/>
      <c r="TKH109" s="101"/>
      <c r="TKI109" s="99"/>
      <c r="TKJ109" s="100"/>
      <c r="TKK109" s="98"/>
      <c r="TKL109" s="152"/>
      <c r="TKM109" s="152"/>
      <c r="TKN109" s="112"/>
      <c r="TKO109" s="32"/>
      <c r="TKP109" s="101"/>
      <c r="TKQ109" s="99"/>
      <c r="TKR109" s="100"/>
      <c r="TKS109" s="98"/>
      <c r="TKT109" s="152"/>
      <c r="TKU109" s="152"/>
      <c r="TKV109" s="112"/>
      <c r="TKW109" s="32"/>
      <c r="TKX109" s="101"/>
      <c r="TKY109" s="99"/>
      <c r="TKZ109" s="100"/>
      <c r="TLA109" s="98"/>
      <c r="TLB109" s="152"/>
      <c r="TLC109" s="152"/>
      <c r="TLD109" s="112"/>
      <c r="TLE109" s="32"/>
      <c r="TLF109" s="101"/>
      <c r="TLG109" s="99"/>
      <c r="TLH109" s="100"/>
      <c r="TLI109" s="98"/>
      <c r="TLJ109" s="152"/>
      <c r="TLK109" s="152"/>
      <c r="TLL109" s="112"/>
      <c r="TLM109" s="32"/>
      <c r="TLN109" s="101"/>
      <c r="TLO109" s="99"/>
      <c r="TLP109" s="100"/>
      <c r="TLQ109" s="98"/>
      <c r="TLR109" s="152"/>
      <c r="TLS109" s="152"/>
      <c r="TLT109" s="112"/>
      <c r="TLU109" s="32"/>
      <c r="TLV109" s="101"/>
      <c r="TLW109" s="99"/>
      <c r="TLX109" s="100"/>
      <c r="TLY109" s="98"/>
      <c r="TLZ109" s="152"/>
      <c r="TMA109" s="152"/>
      <c r="TMB109" s="112"/>
      <c r="TMC109" s="32"/>
      <c r="TMD109" s="101"/>
      <c r="TME109" s="99"/>
      <c r="TMF109" s="100"/>
      <c r="TMG109" s="98"/>
      <c r="TMH109" s="152"/>
      <c r="TMI109" s="152"/>
      <c r="TMJ109" s="112"/>
      <c r="TMK109" s="32"/>
      <c r="TML109" s="101"/>
      <c r="TMM109" s="99"/>
      <c r="TMN109" s="100"/>
      <c r="TMO109" s="98"/>
      <c r="TMP109" s="152"/>
      <c r="TMQ109" s="152"/>
      <c r="TMR109" s="112"/>
      <c r="TMS109" s="32"/>
      <c r="TMT109" s="101"/>
      <c r="TMU109" s="99"/>
      <c r="TMV109" s="100"/>
      <c r="TMW109" s="98"/>
      <c r="TMX109" s="152"/>
      <c r="TMY109" s="152"/>
      <c r="TMZ109" s="112"/>
      <c r="TNA109" s="32"/>
      <c r="TNB109" s="101"/>
      <c r="TNC109" s="99"/>
      <c r="TND109" s="100"/>
      <c r="TNE109" s="98"/>
      <c r="TNF109" s="152"/>
      <c r="TNG109" s="152"/>
      <c r="TNH109" s="112"/>
      <c r="TNI109" s="32"/>
      <c r="TNJ109" s="101"/>
      <c r="TNK109" s="99"/>
      <c r="TNL109" s="100"/>
      <c r="TNM109" s="98"/>
      <c r="TNN109" s="152"/>
      <c r="TNO109" s="152"/>
      <c r="TNP109" s="112"/>
      <c r="TNQ109" s="32"/>
      <c r="TNR109" s="101"/>
      <c r="TNS109" s="99"/>
      <c r="TNT109" s="100"/>
      <c r="TNU109" s="98"/>
      <c r="TNV109" s="152"/>
      <c r="TNW109" s="152"/>
      <c r="TNX109" s="112"/>
      <c r="TNY109" s="32"/>
      <c r="TNZ109" s="101"/>
      <c r="TOA109" s="99"/>
      <c r="TOB109" s="100"/>
      <c r="TOC109" s="98"/>
      <c r="TOD109" s="152"/>
      <c r="TOE109" s="152"/>
      <c r="TOF109" s="112"/>
      <c r="TOG109" s="32"/>
      <c r="TOH109" s="101"/>
      <c r="TOI109" s="99"/>
      <c r="TOJ109" s="100"/>
      <c r="TOK109" s="98"/>
      <c r="TOL109" s="152"/>
      <c r="TOM109" s="152"/>
      <c r="TON109" s="112"/>
      <c r="TOO109" s="32"/>
      <c r="TOP109" s="101"/>
      <c r="TOQ109" s="99"/>
      <c r="TOR109" s="100"/>
      <c r="TOS109" s="98"/>
      <c r="TOT109" s="152"/>
      <c r="TOU109" s="152"/>
      <c r="TOV109" s="112"/>
      <c r="TOW109" s="32"/>
      <c r="TOX109" s="101"/>
      <c r="TOY109" s="99"/>
      <c r="TOZ109" s="100"/>
      <c r="TPA109" s="98"/>
      <c r="TPB109" s="152"/>
      <c r="TPC109" s="152"/>
      <c r="TPD109" s="112"/>
      <c r="TPE109" s="32"/>
      <c r="TPF109" s="101"/>
      <c r="TPG109" s="99"/>
      <c r="TPH109" s="100"/>
      <c r="TPI109" s="98"/>
      <c r="TPJ109" s="152"/>
      <c r="TPK109" s="152"/>
      <c r="TPL109" s="112"/>
      <c r="TPM109" s="32"/>
      <c r="TPN109" s="101"/>
      <c r="TPO109" s="99"/>
      <c r="TPP109" s="100"/>
      <c r="TPQ109" s="98"/>
      <c r="TPR109" s="152"/>
      <c r="TPS109" s="152"/>
      <c r="TPT109" s="112"/>
      <c r="TPU109" s="32"/>
      <c r="TPV109" s="101"/>
      <c r="TPW109" s="99"/>
      <c r="TPX109" s="100"/>
      <c r="TPY109" s="98"/>
      <c r="TPZ109" s="152"/>
      <c r="TQA109" s="152"/>
      <c r="TQB109" s="112"/>
      <c r="TQC109" s="32"/>
      <c r="TQD109" s="101"/>
      <c r="TQE109" s="99"/>
      <c r="TQF109" s="100"/>
      <c r="TQG109" s="98"/>
      <c r="TQH109" s="152"/>
      <c r="TQI109" s="152"/>
      <c r="TQJ109" s="112"/>
      <c r="TQK109" s="32"/>
      <c r="TQL109" s="101"/>
      <c r="TQM109" s="99"/>
      <c r="TQN109" s="100"/>
      <c r="TQO109" s="98"/>
      <c r="TQP109" s="152"/>
      <c r="TQQ109" s="152"/>
      <c r="TQR109" s="112"/>
      <c r="TQS109" s="32"/>
      <c r="TQT109" s="101"/>
      <c r="TQU109" s="99"/>
      <c r="TQV109" s="100"/>
      <c r="TQW109" s="98"/>
      <c r="TQX109" s="152"/>
      <c r="TQY109" s="152"/>
      <c r="TQZ109" s="112"/>
      <c r="TRA109" s="32"/>
      <c r="TRB109" s="101"/>
      <c r="TRC109" s="99"/>
      <c r="TRD109" s="100"/>
      <c r="TRE109" s="98"/>
      <c r="TRF109" s="152"/>
      <c r="TRG109" s="152"/>
      <c r="TRH109" s="112"/>
      <c r="TRI109" s="32"/>
      <c r="TRJ109" s="101"/>
      <c r="TRK109" s="99"/>
      <c r="TRL109" s="100"/>
      <c r="TRM109" s="98"/>
      <c r="TRN109" s="152"/>
      <c r="TRO109" s="152"/>
      <c r="TRP109" s="112"/>
      <c r="TRQ109" s="32"/>
      <c r="TRR109" s="101"/>
      <c r="TRS109" s="99"/>
      <c r="TRT109" s="100"/>
      <c r="TRU109" s="98"/>
      <c r="TRV109" s="152"/>
      <c r="TRW109" s="152"/>
      <c r="TRX109" s="112"/>
      <c r="TRY109" s="32"/>
      <c r="TRZ109" s="101"/>
      <c r="TSA109" s="99"/>
      <c r="TSB109" s="100"/>
      <c r="TSC109" s="98"/>
      <c r="TSD109" s="152"/>
      <c r="TSE109" s="152"/>
      <c r="TSF109" s="112"/>
      <c r="TSG109" s="32"/>
      <c r="TSH109" s="101"/>
      <c r="TSI109" s="99"/>
      <c r="TSJ109" s="100"/>
      <c r="TSK109" s="98"/>
      <c r="TSL109" s="152"/>
      <c r="TSM109" s="152"/>
      <c r="TSN109" s="112"/>
      <c r="TSO109" s="32"/>
      <c r="TSP109" s="101"/>
      <c r="TSQ109" s="99"/>
      <c r="TSR109" s="100"/>
      <c r="TSS109" s="98"/>
      <c r="TST109" s="152"/>
      <c r="TSU109" s="152"/>
      <c r="TSV109" s="112"/>
      <c r="TSW109" s="32"/>
      <c r="TSX109" s="101"/>
      <c r="TSY109" s="99"/>
      <c r="TSZ109" s="100"/>
      <c r="TTA109" s="98"/>
      <c r="TTB109" s="152"/>
      <c r="TTC109" s="152"/>
      <c r="TTD109" s="112"/>
      <c r="TTE109" s="32"/>
      <c r="TTF109" s="101"/>
      <c r="TTG109" s="99"/>
      <c r="TTH109" s="100"/>
      <c r="TTI109" s="98"/>
      <c r="TTJ109" s="152"/>
      <c r="TTK109" s="152"/>
      <c r="TTL109" s="112"/>
      <c r="TTM109" s="32"/>
      <c r="TTN109" s="101"/>
      <c r="TTO109" s="99"/>
      <c r="TTP109" s="100"/>
      <c r="TTQ109" s="98"/>
      <c r="TTR109" s="152"/>
      <c r="TTS109" s="152"/>
      <c r="TTT109" s="112"/>
      <c r="TTU109" s="32"/>
      <c r="TTV109" s="101"/>
      <c r="TTW109" s="99"/>
      <c r="TTX109" s="100"/>
      <c r="TTY109" s="98"/>
      <c r="TTZ109" s="152"/>
      <c r="TUA109" s="152"/>
      <c r="TUB109" s="112"/>
      <c r="TUC109" s="32"/>
      <c r="TUD109" s="101"/>
      <c r="TUE109" s="99"/>
      <c r="TUF109" s="100"/>
      <c r="TUG109" s="98"/>
      <c r="TUH109" s="152"/>
      <c r="TUI109" s="152"/>
      <c r="TUJ109" s="112"/>
      <c r="TUK109" s="32"/>
      <c r="TUL109" s="101"/>
      <c r="TUM109" s="99"/>
      <c r="TUN109" s="100"/>
      <c r="TUO109" s="98"/>
      <c r="TUP109" s="152"/>
      <c r="TUQ109" s="152"/>
      <c r="TUR109" s="112"/>
      <c r="TUS109" s="32"/>
      <c r="TUT109" s="101"/>
      <c r="TUU109" s="99"/>
      <c r="TUV109" s="100"/>
      <c r="TUW109" s="98"/>
      <c r="TUX109" s="152"/>
      <c r="TUY109" s="152"/>
      <c r="TUZ109" s="112"/>
      <c r="TVA109" s="32"/>
      <c r="TVB109" s="101"/>
      <c r="TVC109" s="99"/>
      <c r="TVD109" s="100"/>
      <c r="TVE109" s="98"/>
      <c r="TVF109" s="152"/>
      <c r="TVG109" s="152"/>
      <c r="TVH109" s="112"/>
      <c r="TVI109" s="32"/>
      <c r="TVJ109" s="101"/>
      <c r="TVK109" s="99"/>
      <c r="TVL109" s="100"/>
      <c r="TVM109" s="98"/>
      <c r="TVN109" s="152"/>
      <c r="TVO109" s="152"/>
      <c r="TVP109" s="112"/>
      <c r="TVQ109" s="32"/>
      <c r="TVR109" s="101"/>
      <c r="TVS109" s="99"/>
      <c r="TVT109" s="100"/>
      <c r="TVU109" s="98"/>
      <c r="TVV109" s="152"/>
      <c r="TVW109" s="152"/>
      <c r="TVX109" s="112"/>
      <c r="TVY109" s="32"/>
      <c r="TVZ109" s="101"/>
      <c r="TWA109" s="99"/>
      <c r="TWB109" s="100"/>
      <c r="TWC109" s="98"/>
      <c r="TWD109" s="152"/>
      <c r="TWE109" s="152"/>
      <c r="TWF109" s="112"/>
      <c r="TWG109" s="32"/>
      <c r="TWH109" s="101"/>
      <c r="TWI109" s="99"/>
      <c r="TWJ109" s="100"/>
      <c r="TWK109" s="98"/>
      <c r="TWL109" s="152"/>
      <c r="TWM109" s="152"/>
      <c r="TWN109" s="112"/>
      <c r="TWO109" s="32"/>
      <c r="TWP109" s="101"/>
      <c r="TWQ109" s="99"/>
      <c r="TWR109" s="100"/>
      <c r="TWS109" s="98"/>
      <c r="TWT109" s="152"/>
      <c r="TWU109" s="152"/>
      <c r="TWV109" s="112"/>
      <c r="TWW109" s="32"/>
      <c r="TWX109" s="101"/>
      <c r="TWY109" s="99"/>
      <c r="TWZ109" s="100"/>
      <c r="TXA109" s="98"/>
      <c r="TXB109" s="152"/>
      <c r="TXC109" s="152"/>
      <c r="TXD109" s="112"/>
      <c r="TXE109" s="32"/>
      <c r="TXF109" s="101"/>
      <c r="TXG109" s="99"/>
      <c r="TXH109" s="100"/>
      <c r="TXI109" s="98"/>
      <c r="TXJ109" s="152"/>
      <c r="TXK109" s="152"/>
      <c r="TXL109" s="112"/>
      <c r="TXM109" s="32"/>
      <c r="TXN109" s="101"/>
      <c r="TXO109" s="99"/>
      <c r="TXP109" s="100"/>
      <c r="TXQ109" s="98"/>
      <c r="TXR109" s="152"/>
      <c r="TXS109" s="152"/>
      <c r="TXT109" s="112"/>
      <c r="TXU109" s="32"/>
      <c r="TXV109" s="101"/>
      <c r="TXW109" s="99"/>
      <c r="TXX109" s="100"/>
      <c r="TXY109" s="98"/>
      <c r="TXZ109" s="152"/>
      <c r="TYA109" s="152"/>
      <c r="TYB109" s="112"/>
      <c r="TYC109" s="32"/>
      <c r="TYD109" s="101"/>
      <c r="TYE109" s="99"/>
      <c r="TYF109" s="100"/>
      <c r="TYG109" s="98"/>
      <c r="TYH109" s="152"/>
      <c r="TYI109" s="152"/>
      <c r="TYJ109" s="112"/>
      <c r="TYK109" s="32"/>
      <c r="TYL109" s="101"/>
      <c r="TYM109" s="99"/>
      <c r="TYN109" s="100"/>
      <c r="TYO109" s="98"/>
      <c r="TYP109" s="152"/>
      <c r="TYQ109" s="152"/>
      <c r="TYR109" s="112"/>
      <c r="TYS109" s="32"/>
      <c r="TYT109" s="101"/>
      <c r="TYU109" s="99"/>
      <c r="TYV109" s="100"/>
      <c r="TYW109" s="98"/>
      <c r="TYX109" s="152"/>
      <c r="TYY109" s="152"/>
      <c r="TYZ109" s="112"/>
      <c r="TZA109" s="32"/>
      <c r="TZB109" s="101"/>
      <c r="TZC109" s="99"/>
      <c r="TZD109" s="100"/>
      <c r="TZE109" s="98"/>
      <c r="TZF109" s="152"/>
      <c r="TZG109" s="152"/>
      <c r="TZH109" s="112"/>
      <c r="TZI109" s="32"/>
      <c r="TZJ109" s="101"/>
      <c r="TZK109" s="99"/>
      <c r="TZL109" s="100"/>
      <c r="TZM109" s="98"/>
      <c r="TZN109" s="152"/>
      <c r="TZO109" s="152"/>
      <c r="TZP109" s="112"/>
      <c r="TZQ109" s="32"/>
      <c r="TZR109" s="101"/>
      <c r="TZS109" s="99"/>
      <c r="TZT109" s="100"/>
      <c r="TZU109" s="98"/>
      <c r="TZV109" s="152"/>
      <c r="TZW109" s="152"/>
      <c r="TZX109" s="112"/>
      <c r="TZY109" s="32"/>
      <c r="TZZ109" s="101"/>
      <c r="UAA109" s="99"/>
      <c r="UAB109" s="100"/>
      <c r="UAC109" s="98"/>
      <c r="UAD109" s="152"/>
      <c r="UAE109" s="152"/>
      <c r="UAF109" s="112"/>
      <c r="UAG109" s="32"/>
      <c r="UAH109" s="101"/>
      <c r="UAI109" s="99"/>
      <c r="UAJ109" s="100"/>
      <c r="UAK109" s="98"/>
      <c r="UAL109" s="152"/>
      <c r="UAM109" s="152"/>
      <c r="UAN109" s="112"/>
      <c r="UAO109" s="32"/>
      <c r="UAP109" s="101"/>
      <c r="UAQ109" s="99"/>
      <c r="UAR109" s="100"/>
      <c r="UAS109" s="98"/>
      <c r="UAT109" s="152"/>
      <c r="UAU109" s="152"/>
      <c r="UAV109" s="112"/>
      <c r="UAW109" s="32"/>
      <c r="UAX109" s="101"/>
      <c r="UAY109" s="99"/>
      <c r="UAZ109" s="100"/>
      <c r="UBA109" s="98"/>
      <c r="UBB109" s="152"/>
      <c r="UBC109" s="152"/>
      <c r="UBD109" s="112"/>
      <c r="UBE109" s="32"/>
      <c r="UBF109" s="101"/>
      <c r="UBG109" s="99"/>
      <c r="UBH109" s="100"/>
      <c r="UBI109" s="98"/>
      <c r="UBJ109" s="152"/>
      <c r="UBK109" s="152"/>
      <c r="UBL109" s="112"/>
      <c r="UBM109" s="32"/>
      <c r="UBN109" s="101"/>
      <c r="UBO109" s="99"/>
      <c r="UBP109" s="100"/>
      <c r="UBQ109" s="98"/>
      <c r="UBR109" s="152"/>
      <c r="UBS109" s="152"/>
      <c r="UBT109" s="112"/>
      <c r="UBU109" s="32"/>
      <c r="UBV109" s="101"/>
      <c r="UBW109" s="99"/>
      <c r="UBX109" s="100"/>
      <c r="UBY109" s="98"/>
      <c r="UBZ109" s="152"/>
      <c r="UCA109" s="152"/>
      <c r="UCB109" s="112"/>
      <c r="UCC109" s="32"/>
      <c r="UCD109" s="101"/>
      <c r="UCE109" s="99"/>
      <c r="UCF109" s="100"/>
      <c r="UCG109" s="98"/>
      <c r="UCH109" s="152"/>
      <c r="UCI109" s="152"/>
      <c r="UCJ109" s="112"/>
      <c r="UCK109" s="32"/>
      <c r="UCL109" s="101"/>
      <c r="UCM109" s="99"/>
      <c r="UCN109" s="100"/>
      <c r="UCO109" s="98"/>
      <c r="UCP109" s="152"/>
      <c r="UCQ109" s="152"/>
      <c r="UCR109" s="112"/>
      <c r="UCS109" s="32"/>
      <c r="UCT109" s="101"/>
      <c r="UCU109" s="99"/>
      <c r="UCV109" s="100"/>
      <c r="UCW109" s="98"/>
      <c r="UCX109" s="152"/>
      <c r="UCY109" s="152"/>
      <c r="UCZ109" s="112"/>
      <c r="UDA109" s="32"/>
      <c r="UDB109" s="101"/>
      <c r="UDC109" s="99"/>
      <c r="UDD109" s="100"/>
      <c r="UDE109" s="98"/>
      <c r="UDF109" s="152"/>
      <c r="UDG109" s="152"/>
      <c r="UDH109" s="112"/>
      <c r="UDI109" s="32"/>
      <c r="UDJ109" s="101"/>
      <c r="UDK109" s="99"/>
      <c r="UDL109" s="100"/>
      <c r="UDM109" s="98"/>
      <c r="UDN109" s="152"/>
      <c r="UDO109" s="152"/>
      <c r="UDP109" s="112"/>
      <c r="UDQ109" s="32"/>
      <c r="UDR109" s="101"/>
      <c r="UDS109" s="99"/>
      <c r="UDT109" s="100"/>
      <c r="UDU109" s="98"/>
      <c r="UDV109" s="152"/>
      <c r="UDW109" s="152"/>
      <c r="UDX109" s="112"/>
      <c r="UDY109" s="32"/>
      <c r="UDZ109" s="101"/>
      <c r="UEA109" s="99"/>
      <c r="UEB109" s="100"/>
      <c r="UEC109" s="98"/>
      <c r="UED109" s="152"/>
      <c r="UEE109" s="152"/>
      <c r="UEF109" s="112"/>
      <c r="UEG109" s="32"/>
      <c r="UEH109" s="101"/>
      <c r="UEI109" s="99"/>
      <c r="UEJ109" s="100"/>
      <c r="UEK109" s="98"/>
      <c r="UEL109" s="152"/>
      <c r="UEM109" s="152"/>
      <c r="UEN109" s="112"/>
      <c r="UEO109" s="32"/>
      <c r="UEP109" s="101"/>
      <c r="UEQ109" s="99"/>
      <c r="UER109" s="100"/>
      <c r="UES109" s="98"/>
      <c r="UET109" s="152"/>
      <c r="UEU109" s="152"/>
      <c r="UEV109" s="112"/>
      <c r="UEW109" s="32"/>
      <c r="UEX109" s="101"/>
      <c r="UEY109" s="99"/>
      <c r="UEZ109" s="100"/>
      <c r="UFA109" s="98"/>
      <c r="UFB109" s="152"/>
      <c r="UFC109" s="152"/>
      <c r="UFD109" s="112"/>
      <c r="UFE109" s="32"/>
      <c r="UFF109" s="101"/>
      <c r="UFG109" s="99"/>
      <c r="UFH109" s="100"/>
      <c r="UFI109" s="98"/>
      <c r="UFJ109" s="152"/>
      <c r="UFK109" s="152"/>
      <c r="UFL109" s="112"/>
      <c r="UFM109" s="32"/>
      <c r="UFN109" s="101"/>
      <c r="UFO109" s="99"/>
      <c r="UFP109" s="100"/>
      <c r="UFQ109" s="98"/>
      <c r="UFR109" s="152"/>
      <c r="UFS109" s="152"/>
      <c r="UFT109" s="112"/>
      <c r="UFU109" s="32"/>
      <c r="UFV109" s="101"/>
      <c r="UFW109" s="99"/>
      <c r="UFX109" s="100"/>
      <c r="UFY109" s="98"/>
      <c r="UFZ109" s="152"/>
      <c r="UGA109" s="152"/>
      <c r="UGB109" s="112"/>
      <c r="UGC109" s="32"/>
      <c r="UGD109" s="101"/>
      <c r="UGE109" s="99"/>
      <c r="UGF109" s="100"/>
      <c r="UGG109" s="98"/>
      <c r="UGH109" s="152"/>
      <c r="UGI109" s="152"/>
      <c r="UGJ109" s="112"/>
      <c r="UGK109" s="32"/>
      <c r="UGL109" s="101"/>
      <c r="UGM109" s="99"/>
      <c r="UGN109" s="100"/>
      <c r="UGO109" s="98"/>
      <c r="UGP109" s="152"/>
      <c r="UGQ109" s="152"/>
      <c r="UGR109" s="112"/>
      <c r="UGS109" s="32"/>
      <c r="UGT109" s="101"/>
      <c r="UGU109" s="99"/>
      <c r="UGV109" s="100"/>
      <c r="UGW109" s="98"/>
      <c r="UGX109" s="152"/>
      <c r="UGY109" s="152"/>
      <c r="UGZ109" s="112"/>
      <c r="UHA109" s="32"/>
      <c r="UHB109" s="101"/>
      <c r="UHC109" s="99"/>
      <c r="UHD109" s="100"/>
      <c r="UHE109" s="98"/>
      <c r="UHF109" s="152"/>
      <c r="UHG109" s="152"/>
      <c r="UHH109" s="112"/>
      <c r="UHI109" s="32"/>
      <c r="UHJ109" s="101"/>
      <c r="UHK109" s="99"/>
      <c r="UHL109" s="100"/>
      <c r="UHM109" s="98"/>
      <c r="UHN109" s="152"/>
      <c r="UHO109" s="152"/>
      <c r="UHP109" s="112"/>
      <c r="UHQ109" s="32"/>
      <c r="UHR109" s="101"/>
      <c r="UHS109" s="99"/>
      <c r="UHT109" s="100"/>
      <c r="UHU109" s="98"/>
      <c r="UHV109" s="152"/>
      <c r="UHW109" s="152"/>
      <c r="UHX109" s="112"/>
      <c r="UHY109" s="32"/>
      <c r="UHZ109" s="101"/>
      <c r="UIA109" s="99"/>
      <c r="UIB109" s="100"/>
      <c r="UIC109" s="98"/>
      <c r="UID109" s="152"/>
      <c r="UIE109" s="152"/>
      <c r="UIF109" s="112"/>
      <c r="UIG109" s="32"/>
      <c r="UIH109" s="101"/>
      <c r="UII109" s="99"/>
      <c r="UIJ109" s="100"/>
      <c r="UIK109" s="98"/>
      <c r="UIL109" s="152"/>
      <c r="UIM109" s="152"/>
      <c r="UIN109" s="112"/>
      <c r="UIO109" s="32"/>
      <c r="UIP109" s="101"/>
      <c r="UIQ109" s="99"/>
      <c r="UIR109" s="100"/>
      <c r="UIS109" s="98"/>
      <c r="UIT109" s="152"/>
      <c r="UIU109" s="152"/>
      <c r="UIV109" s="112"/>
      <c r="UIW109" s="32"/>
      <c r="UIX109" s="101"/>
      <c r="UIY109" s="99"/>
      <c r="UIZ109" s="100"/>
      <c r="UJA109" s="98"/>
      <c r="UJB109" s="152"/>
      <c r="UJC109" s="152"/>
      <c r="UJD109" s="112"/>
      <c r="UJE109" s="32"/>
      <c r="UJF109" s="101"/>
      <c r="UJG109" s="99"/>
      <c r="UJH109" s="100"/>
      <c r="UJI109" s="98"/>
      <c r="UJJ109" s="152"/>
      <c r="UJK109" s="152"/>
      <c r="UJL109" s="112"/>
      <c r="UJM109" s="32"/>
      <c r="UJN109" s="101"/>
      <c r="UJO109" s="99"/>
      <c r="UJP109" s="100"/>
      <c r="UJQ109" s="98"/>
      <c r="UJR109" s="152"/>
      <c r="UJS109" s="152"/>
      <c r="UJT109" s="112"/>
      <c r="UJU109" s="32"/>
      <c r="UJV109" s="101"/>
      <c r="UJW109" s="99"/>
      <c r="UJX109" s="100"/>
      <c r="UJY109" s="98"/>
      <c r="UJZ109" s="152"/>
      <c r="UKA109" s="152"/>
      <c r="UKB109" s="112"/>
      <c r="UKC109" s="32"/>
      <c r="UKD109" s="101"/>
      <c r="UKE109" s="99"/>
      <c r="UKF109" s="100"/>
      <c r="UKG109" s="98"/>
      <c r="UKH109" s="152"/>
      <c r="UKI109" s="152"/>
      <c r="UKJ109" s="112"/>
      <c r="UKK109" s="32"/>
      <c r="UKL109" s="101"/>
      <c r="UKM109" s="99"/>
      <c r="UKN109" s="100"/>
      <c r="UKO109" s="98"/>
      <c r="UKP109" s="152"/>
      <c r="UKQ109" s="152"/>
      <c r="UKR109" s="112"/>
      <c r="UKS109" s="32"/>
      <c r="UKT109" s="101"/>
      <c r="UKU109" s="99"/>
      <c r="UKV109" s="100"/>
      <c r="UKW109" s="98"/>
      <c r="UKX109" s="152"/>
      <c r="UKY109" s="152"/>
      <c r="UKZ109" s="112"/>
      <c r="ULA109" s="32"/>
      <c r="ULB109" s="101"/>
      <c r="ULC109" s="99"/>
      <c r="ULD109" s="100"/>
      <c r="ULE109" s="98"/>
      <c r="ULF109" s="152"/>
      <c r="ULG109" s="152"/>
      <c r="ULH109" s="112"/>
      <c r="ULI109" s="32"/>
      <c r="ULJ109" s="101"/>
      <c r="ULK109" s="99"/>
      <c r="ULL109" s="100"/>
      <c r="ULM109" s="98"/>
      <c r="ULN109" s="152"/>
      <c r="ULO109" s="152"/>
      <c r="ULP109" s="112"/>
      <c r="ULQ109" s="32"/>
      <c r="ULR109" s="101"/>
      <c r="ULS109" s="99"/>
      <c r="ULT109" s="100"/>
      <c r="ULU109" s="98"/>
      <c r="ULV109" s="152"/>
      <c r="ULW109" s="152"/>
      <c r="ULX109" s="112"/>
      <c r="ULY109" s="32"/>
      <c r="ULZ109" s="101"/>
      <c r="UMA109" s="99"/>
      <c r="UMB109" s="100"/>
      <c r="UMC109" s="98"/>
      <c r="UMD109" s="152"/>
      <c r="UME109" s="152"/>
      <c r="UMF109" s="112"/>
      <c r="UMG109" s="32"/>
      <c r="UMH109" s="101"/>
      <c r="UMI109" s="99"/>
      <c r="UMJ109" s="100"/>
      <c r="UMK109" s="98"/>
      <c r="UML109" s="152"/>
      <c r="UMM109" s="152"/>
      <c r="UMN109" s="112"/>
      <c r="UMO109" s="32"/>
      <c r="UMP109" s="101"/>
      <c r="UMQ109" s="99"/>
      <c r="UMR109" s="100"/>
      <c r="UMS109" s="98"/>
      <c r="UMT109" s="152"/>
      <c r="UMU109" s="152"/>
      <c r="UMV109" s="112"/>
      <c r="UMW109" s="32"/>
      <c r="UMX109" s="101"/>
      <c r="UMY109" s="99"/>
      <c r="UMZ109" s="100"/>
      <c r="UNA109" s="98"/>
      <c r="UNB109" s="152"/>
      <c r="UNC109" s="152"/>
      <c r="UND109" s="112"/>
      <c r="UNE109" s="32"/>
      <c r="UNF109" s="101"/>
      <c r="UNG109" s="99"/>
      <c r="UNH109" s="100"/>
      <c r="UNI109" s="98"/>
      <c r="UNJ109" s="152"/>
      <c r="UNK109" s="152"/>
      <c r="UNL109" s="112"/>
      <c r="UNM109" s="32"/>
      <c r="UNN109" s="101"/>
      <c r="UNO109" s="99"/>
      <c r="UNP109" s="100"/>
      <c r="UNQ109" s="98"/>
      <c r="UNR109" s="152"/>
      <c r="UNS109" s="152"/>
      <c r="UNT109" s="112"/>
      <c r="UNU109" s="32"/>
      <c r="UNV109" s="101"/>
      <c r="UNW109" s="99"/>
      <c r="UNX109" s="100"/>
      <c r="UNY109" s="98"/>
      <c r="UNZ109" s="152"/>
      <c r="UOA109" s="152"/>
      <c r="UOB109" s="112"/>
      <c r="UOC109" s="32"/>
      <c r="UOD109" s="101"/>
      <c r="UOE109" s="99"/>
      <c r="UOF109" s="100"/>
      <c r="UOG109" s="98"/>
      <c r="UOH109" s="152"/>
      <c r="UOI109" s="152"/>
      <c r="UOJ109" s="112"/>
      <c r="UOK109" s="32"/>
      <c r="UOL109" s="101"/>
      <c r="UOM109" s="99"/>
      <c r="UON109" s="100"/>
      <c r="UOO109" s="98"/>
      <c r="UOP109" s="152"/>
      <c r="UOQ109" s="152"/>
      <c r="UOR109" s="112"/>
      <c r="UOS109" s="32"/>
      <c r="UOT109" s="101"/>
      <c r="UOU109" s="99"/>
      <c r="UOV109" s="100"/>
      <c r="UOW109" s="98"/>
      <c r="UOX109" s="152"/>
      <c r="UOY109" s="152"/>
      <c r="UOZ109" s="112"/>
      <c r="UPA109" s="32"/>
      <c r="UPB109" s="101"/>
      <c r="UPC109" s="99"/>
      <c r="UPD109" s="100"/>
      <c r="UPE109" s="98"/>
      <c r="UPF109" s="152"/>
      <c r="UPG109" s="152"/>
      <c r="UPH109" s="112"/>
      <c r="UPI109" s="32"/>
      <c r="UPJ109" s="101"/>
      <c r="UPK109" s="99"/>
      <c r="UPL109" s="100"/>
      <c r="UPM109" s="98"/>
      <c r="UPN109" s="152"/>
      <c r="UPO109" s="152"/>
      <c r="UPP109" s="112"/>
      <c r="UPQ109" s="32"/>
      <c r="UPR109" s="101"/>
      <c r="UPS109" s="99"/>
      <c r="UPT109" s="100"/>
      <c r="UPU109" s="98"/>
      <c r="UPV109" s="152"/>
      <c r="UPW109" s="152"/>
      <c r="UPX109" s="112"/>
      <c r="UPY109" s="32"/>
      <c r="UPZ109" s="101"/>
      <c r="UQA109" s="99"/>
      <c r="UQB109" s="100"/>
      <c r="UQC109" s="98"/>
      <c r="UQD109" s="152"/>
      <c r="UQE109" s="152"/>
      <c r="UQF109" s="112"/>
      <c r="UQG109" s="32"/>
      <c r="UQH109" s="101"/>
      <c r="UQI109" s="99"/>
      <c r="UQJ109" s="100"/>
      <c r="UQK109" s="98"/>
      <c r="UQL109" s="152"/>
      <c r="UQM109" s="152"/>
      <c r="UQN109" s="112"/>
      <c r="UQO109" s="32"/>
      <c r="UQP109" s="101"/>
      <c r="UQQ109" s="99"/>
      <c r="UQR109" s="100"/>
      <c r="UQS109" s="98"/>
      <c r="UQT109" s="152"/>
      <c r="UQU109" s="152"/>
      <c r="UQV109" s="112"/>
      <c r="UQW109" s="32"/>
      <c r="UQX109" s="101"/>
      <c r="UQY109" s="99"/>
      <c r="UQZ109" s="100"/>
      <c r="URA109" s="98"/>
      <c r="URB109" s="152"/>
      <c r="URC109" s="152"/>
      <c r="URD109" s="112"/>
      <c r="URE109" s="32"/>
      <c r="URF109" s="101"/>
      <c r="URG109" s="99"/>
      <c r="URH109" s="100"/>
      <c r="URI109" s="98"/>
      <c r="URJ109" s="152"/>
      <c r="URK109" s="152"/>
      <c r="URL109" s="112"/>
      <c r="URM109" s="32"/>
      <c r="URN109" s="101"/>
      <c r="URO109" s="99"/>
      <c r="URP109" s="100"/>
      <c r="URQ109" s="98"/>
      <c r="URR109" s="152"/>
      <c r="URS109" s="152"/>
      <c r="URT109" s="112"/>
      <c r="URU109" s="32"/>
      <c r="URV109" s="101"/>
      <c r="URW109" s="99"/>
      <c r="URX109" s="100"/>
      <c r="URY109" s="98"/>
      <c r="URZ109" s="152"/>
      <c r="USA109" s="152"/>
      <c r="USB109" s="112"/>
      <c r="USC109" s="32"/>
      <c r="USD109" s="101"/>
      <c r="USE109" s="99"/>
      <c r="USF109" s="100"/>
      <c r="USG109" s="98"/>
      <c r="USH109" s="152"/>
      <c r="USI109" s="152"/>
      <c r="USJ109" s="112"/>
      <c r="USK109" s="32"/>
      <c r="USL109" s="101"/>
      <c r="USM109" s="99"/>
      <c r="USN109" s="100"/>
      <c r="USO109" s="98"/>
      <c r="USP109" s="152"/>
      <c r="USQ109" s="152"/>
      <c r="USR109" s="112"/>
      <c r="USS109" s="32"/>
      <c r="UST109" s="101"/>
      <c r="USU109" s="99"/>
      <c r="USV109" s="100"/>
      <c r="USW109" s="98"/>
      <c r="USX109" s="152"/>
      <c r="USY109" s="152"/>
      <c r="USZ109" s="112"/>
      <c r="UTA109" s="32"/>
      <c r="UTB109" s="101"/>
      <c r="UTC109" s="99"/>
      <c r="UTD109" s="100"/>
      <c r="UTE109" s="98"/>
      <c r="UTF109" s="152"/>
      <c r="UTG109" s="152"/>
      <c r="UTH109" s="112"/>
      <c r="UTI109" s="32"/>
      <c r="UTJ109" s="101"/>
      <c r="UTK109" s="99"/>
      <c r="UTL109" s="100"/>
      <c r="UTM109" s="98"/>
      <c r="UTN109" s="152"/>
      <c r="UTO109" s="152"/>
      <c r="UTP109" s="112"/>
      <c r="UTQ109" s="32"/>
      <c r="UTR109" s="101"/>
      <c r="UTS109" s="99"/>
      <c r="UTT109" s="100"/>
      <c r="UTU109" s="98"/>
      <c r="UTV109" s="152"/>
      <c r="UTW109" s="152"/>
      <c r="UTX109" s="112"/>
      <c r="UTY109" s="32"/>
      <c r="UTZ109" s="101"/>
      <c r="UUA109" s="99"/>
      <c r="UUB109" s="100"/>
      <c r="UUC109" s="98"/>
      <c r="UUD109" s="152"/>
      <c r="UUE109" s="152"/>
      <c r="UUF109" s="112"/>
      <c r="UUG109" s="32"/>
      <c r="UUH109" s="101"/>
      <c r="UUI109" s="99"/>
      <c r="UUJ109" s="100"/>
      <c r="UUK109" s="98"/>
      <c r="UUL109" s="152"/>
      <c r="UUM109" s="152"/>
      <c r="UUN109" s="112"/>
      <c r="UUO109" s="32"/>
      <c r="UUP109" s="101"/>
      <c r="UUQ109" s="99"/>
      <c r="UUR109" s="100"/>
      <c r="UUS109" s="98"/>
      <c r="UUT109" s="152"/>
      <c r="UUU109" s="152"/>
      <c r="UUV109" s="112"/>
      <c r="UUW109" s="32"/>
      <c r="UUX109" s="101"/>
      <c r="UUY109" s="99"/>
      <c r="UUZ109" s="100"/>
      <c r="UVA109" s="98"/>
      <c r="UVB109" s="152"/>
      <c r="UVC109" s="152"/>
      <c r="UVD109" s="112"/>
      <c r="UVE109" s="32"/>
      <c r="UVF109" s="101"/>
      <c r="UVG109" s="99"/>
      <c r="UVH109" s="100"/>
      <c r="UVI109" s="98"/>
      <c r="UVJ109" s="152"/>
      <c r="UVK109" s="152"/>
      <c r="UVL109" s="112"/>
      <c r="UVM109" s="32"/>
      <c r="UVN109" s="101"/>
      <c r="UVO109" s="99"/>
      <c r="UVP109" s="100"/>
      <c r="UVQ109" s="98"/>
      <c r="UVR109" s="152"/>
      <c r="UVS109" s="152"/>
      <c r="UVT109" s="112"/>
      <c r="UVU109" s="32"/>
      <c r="UVV109" s="101"/>
      <c r="UVW109" s="99"/>
      <c r="UVX109" s="100"/>
      <c r="UVY109" s="98"/>
      <c r="UVZ109" s="152"/>
      <c r="UWA109" s="152"/>
      <c r="UWB109" s="112"/>
      <c r="UWC109" s="32"/>
      <c r="UWD109" s="101"/>
      <c r="UWE109" s="99"/>
      <c r="UWF109" s="100"/>
      <c r="UWG109" s="98"/>
      <c r="UWH109" s="152"/>
      <c r="UWI109" s="152"/>
      <c r="UWJ109" s="112"/>
      <c r="UWK109" s="32"/>
      <c r="UWL109" s="101"/>
      <c r="UWM109" s="99"/>
      <c r="UWN109" s="100"/>
      <c r="UWO109" s="98"/>
      <c r="UWP109" s="152"/>
      <c r="UWQ109" s="152"/>
      <c r="UWR109" s="112"/>
      <c r="UWS109" s="32"/>
      <c r="UWT109" s="101"/>
      <c r="UWU109" s="99"/>
      <c r="UWV109" s="100"/>
      <c r="UWW109" s="98"/>
      <c r="UWX109" s="152"/>
      <c r="UWY109" s="152"/>
      <c r="UWZ109" s="112"/>
      <c r="UXA109" s="32"/>
      <c r="UXB109" s="101"/>
      <c r="UXC109" s="99"/>
      <c r="UXD109" s="100"/>
      <c r="UXE109" s="98"/>
      <c r="UXF109" s="152"/>
      <c r="UXG109" s="152"/>
      <c r="UXH109" s="112"/>
      <c r="UXI109" s="32"/>
      <c r="UXJ109" s="101"/>
      <c r="UXK109" s="99"/>
      <c r="UXL109" s="100"/>
      <c r="UXM109" s="98"/>
      <c r="UXN109" s="152"/>
      <c r="UXO109" s="152"/>
      <c r="UXP109" s="112"/>
      <c r="UXQ109" s="32"/>
      <c r="UXR109" s="101"/>
      <c r="UXS109" s="99"/>
      <c r="UXT109" s="100"/>
      <c r="UXU109" s="98"/>
      <c r="UXV109" s="152"/>
      <c r="UXW109" s="152"/>
      <c r="UXX109" s="112"/>
      <c r="UXY109" s="32"/>
      <c r="UXZ109" s="101"/>
      <c r="UYA109" s="99"/>
      <c r="UYB109" s="100"/>
      <c r="UYC109" s="98"/>
      <c r="UYD109" s="152"/>
      <c r="UYE109" s="152"/>
      <c r="UYF109" s="112"/>
      <c r="UYG109" s="32"/>
      <c r="UYH109" s="101"/>
      <c r="UYI109" s="99"/>
      <c r="UYJ109" s="100"/>
      <c r="UYK109" s="98"/>
      <c r="UYL109" s="152"/>
      <c r="UYM109" s="152"/>
      <c r="UYN109" s="112"/>
      <c r="UYO109" s="32"/>
      <c r="UYP109" s="101"/>
      <c r="UYQ109" s="99"/>
      <c r="UYR109" s="100"/>
      <c r="UYS109" s="98"/>
      <c r="UYT109" s="152"/>
      <c r="UYU109" s="152"/>
      <c r="UYV109" s="112"/>
      <c r="UYW109" s="32"/>
      <c r="UYX109" s="101"/>
      <c r="UYY109" s="99"/>
      <c r="UYZ109" s="100"/>
      <c r="UZA109" s="98"/>
      <c r="UZB109" s="152"/>
      <c r="UZC109" s="152"/>
      <c r="UZD109" s="112"/>
      <c r="UZE109" s="32"/>
      <c r="UZF109" s="101"/>
      <c r="UZG109" s="99"/>
      <c r="UZH109" s="100"/>
      <c r="UZI109" s="98"/>
      <c r="UZJ109" s="152"/>
      <c r="UZK109" s="152"/>
      <c r="UZL109" s="112"/>
      <c r="UZM109" s="32"/>
      <c r="UZN109" s="101"/>
      <c r="UZO109" s="99"/>
      <c r="UZP109" s="100"/>
      <c r="UZQ109" s="98"/>
      <c r="UZR109" s="152"/>
      <c r="UZS109" s="152"/>
      <c r="UZT109" s="112"/>
      <c r="UZU109" s="32"/>
      <c r="UZV109" s="101"/>
      <c r="UZW109" s="99"/>
      <c r="UZX109" s="100"/>
      <c r="UZY109" s="98"/>
      <c r="UZZ109" s="152"/>
      <c r="VAA109" s="152"/>
      <c r="VAB109" s="112"/>
      <c r="VAC109" s="32"/>
      <c r="VAD109" s="101"/>
      <c r="VAE109" s="99"/>
      <c r="VAF109" s="100"/>
      <c r="VAG109" s="98"/>
      <c r="VAH109" s="152"/>
      <c r="VAI109" s="152"/>
      <c r="VAJ109" s="112"/>
      <c r="VAK109" s="32"/>
      <c r="VAL109" s="101"/>
      <c r="VAM109" s="99"/>
      <c r="VAN109" s="100"/>
      <c r="VAO109" s="98"/>
      <c r="VAP109" s="152"/>
      <c r="VAQ109" s="152"/>
      <c r="VAR109" s="112"/>
      <c r="VAS109" s="32"/>
      <c r="VAT109" s="101"/>
      <c r="VAU109" s="99"/>
      <c r="VAV109" s="100"/>
      <c r="VAW109" s="98"/>
      <c r="VAX109" s="152"/>
      <c r="VAY109" s="152"/>
      <c r="VAZ109" s="112"/>
      <c r="VBA109" s="32"/>
      <c r="VBB109" s="101"/>
      <c r="VBC109" s="99"/>
      <c r="VBD109" s="100"/>
      <c r="VBE109" s="98"/>
      <c r="VBF109" s="152"/>
      <c r="VBG109" s="152"/>
      <c r="VBH109" s="112"/>
      <c r="VBI109" s="32"/>
      <c r="VBJ109" s="101"/>
      <c r="VBK109" s="99"/>
      <c r="VBL109" s="100"/>
      <c r="VBM109" s="98"/>
      <c r="VBN109" s="152"/>
      <c r="VBO109" s="152"/>
      <c r="VBP109" s="112"/>
      <c r="VBQ109" s="32"/>
      <c r="VBR109" s="101"/>
      <c r="VBS109" s="99"/>
      <c r="VBT109" s="100"/>
      <c r="VBU109" s="98"/>
      <c r="VBV109" s="152"/>
      <c r="VBW109" s="152"/>
      <c r="VBX109" s="112"/>
      <c r="VBY109" s="32"/>
      <c r="VBZ109" s="101"/>
      <c r="VCA109" s="99"/>
      <c r="VCB109" s="100"/>
      <c r="VCC109" s="98"/>
      <c r="VCD109" s="152"/>
      <c r="VCE109" s="152"/>
      <c r="VCF109" s="112"/>
      <c r="VCG109" s="32"/>
      <c r="VCH109" s="101"/>
      <c r="VCI109" s="99"/>
      <c r="VCJ109" s="100"/>
      <c r="VCK109" s="98"/>
      <c r="VCL109" s="152"/>
      <c r="VCM109" s="152"/>
      <c r="VCN109" s="112"/>
      <c r="VCO109" s="32"/>
      <c r="VCP109" s="101"/>
      <c r="VCQ109" s="99"/>
      <c r="VCR109" s="100"/>
      <c r="VCS109" s="98"/>
      <c r="VCT109" s="152"/>
      <c r="VCU109" s="152"/>
      <c r="VCV109" s="112"/>
      <c r="VCW109" s="32"/>
      <c r="VCX109" s="101"/>
      <c r="VCY109" s="99"/>
      <c r="VCZ109" s="100"/>
      <c r="VDA109" s="98"/>
      <c r="VDB109" s="152"/>
      <c r="VDC109" s="152"/>
      <c r="VDD109" s="112"/>
      <c r="VDE109" s="32"/>
      <c r="VDF109" s="101"/>
      <c r="VDG109" s="99"/>
      <c r="VDH109" s="100"/>
      <c r="VDI109" s="98"/>
      <c r="VDJ109" s="152"/>
      <c r="VDK109" s="152"/>
      <c r="VDL109" s="112"/>
      <c r="VDM109" s="32"/>
      <c r="VDN109" s="101"/>
      <c r="VDO109" s="99"/>
      <c r="VDP109" s="100"/>
      <c r="VDQ109" s="98"/>
      <c r="VDR109" s="152"/>
      <c r="VDS109" s="152"/>
      <c r="VDT109" s="112"/>
      <c r="VDU109" s="32"/>
      <c r="VDV109" s="101"/>
      <c r="VDW109" s="99"/>
      <c r="VDX109" s="100"/>
      <c r="VDY109" s="98"/>
      <c r="VDZ109" s="152"/>
      <c r="VEA109" s="152"/>
      <c r="VEB109" s="112"/>
      <c r="VEC109" s="32"/>
      <c r="VED109" s="101"/>
      <c r="VEE109" s="99"/>
      <c r="VEF109" s="100"/>
      <c r="VEG109" s="98"/>
      <c r="VEH109" s="152"/>
      <c r="VEI109" s="152"/>
      <c r="VEJ109" s="112"/>
      <c r="VEK109" s="32"/>
      <c r="VEL109" s="101"/>
      <c r="VEM109" s="99"/>
      <c r="VEN109" s="100"/>
      <c r="VEO109" s="98"/>
      <c r="VEP109" s="152"/>
      <c r="VEQ109" s="152"/>
      <c r="VER109" s="112"/>
      <c r="VES109" s="32"/>
      <c r="VET109" s="101"/>
      <c r="VEU109" s="99"/>
      <c r="VEV109" s="100"/>
      <c r="VEW109" s="98"/>
      <c r="VEX109" s="152"/>
      <c r="VEY109" s="152"/>
      <c r="VEZ109" s="112"/>
      <c r="VFA109" s="32"/>
      <c r="VFB109" s="101"/>
      <c r="VFC109" s="99"/>
      <c r="VFD109" s="100"/>
      <c r="VFE109" s="98"/>
      <c r="VFF109" s="152"/>
      <c r="VFG109" s="152"/>
      <c r="VFH109" s="112"/>
      <c r="VFI109" s="32"/>
      <c r="VFJ109" s="101"/>
      <c r="VFK109" s="99"/>
      <c r="VFL109" s="100"/>
      <c r="VFM109" s="98"/>
      <c r="VFN109" s="152"/>
      <c r="VFO109" s="152"/>
      <c r="VFP109" s="112"/>
      <c r="VFQ109" s="32"/>
      <c r="VFR109" s="101"/>
      <c r="VFS109" s="99"/>
      <c r="VFT109" s="100"/>
      <c r="VFU109" s="98"/>
      <c r="VFV109" s="152"/>
      <c r="VFW109" s="152"/>
      <c r="VFX109" s="112"/>
      <c r="VFY109" s="32"/>
      <c r="VFZ109" s="101"/>
      <c r="VGA109" s="99"/>
      <c r="VGB109" s="100"/>
      <c r="VGC109" s="98"/>
      <c r="VGD109" s="152"/>
      <c r="VGE109" s="152"/>
      <c r="VGF109" s="112"/>
      <c r="VGG109" s="32"/>
      <c r="VGH109" s="101"/>
      <c r="VGI109" s="99"/>
      <c r="VGJ109" s="100"/>
      <c r="VGK109" s="98"/>
      <c r="VGL109" s="152"/>
      <c r="VGM109" s="152"/>
      <c r="VGN109" s="112"/>
      <c r="VGO109" s="32"/>
      <c r="VGP109" s="101"/>
      <c r="VGQ109" s="99"/>
      <c r="VGR109" s="100"/>
      <c r="VGS109" s="98"/>
      <c r="VGT109" s="152"/>
      <c r="VGU109" s="152"/>
      <c r="VGV109" s="112"/>
      <c r="VGW109" s="32"/>
      <c r="VGX109" s="101"/>
      <c r="VGY109" s="99"/>
      <c r="VGZ109" s="100"/>
      <c r="VHA109" s="98"/>
      <c r="VHB109" s="152"/>
      <c r="VHC109" s="152"/>
      <c r="VHD109" s="112"/>
      <c r="VHE109" s="32"/>
      <c r="VHF109" s="101"/>
      <c r="VHG109" s="99"/>
      <c r="VHH109" s="100"/>
      <c r="VHI109" s="98"/>
      <c r="VHJ109" s="152"/>
      <c r="VHK109" s="152"/>
      <c r="VHL109" s="112"/>
      <c r="VHM109" s="32"/>
      <c r="VHN109" s="101"/>
      <c r="VHO109" s="99"/>
      <c r="VHP109" s="100"/>
      <c r="VHQ109" s="98"/>
      <c r="VHR109" s="152"/>
      <c r="VHS109" s="152"/>
      <c r="VHT109" s="112"/>
      <c r="VHU109" s="32"/>
      <c r="VHV109" s="101"/>
      <c r="VHW109" s="99"/>
      <c r="VHX109" s="100"/>
      <c r="VHY109" s="98"/>
      <c r="VHZ109" s="152"/>
      <c r="VIA109" s="152"/>
      <c r="VIB109" s="112"/>
      <c r="VIC109" s="32"/>
      <c r="VID109" s="101"/>
      <c r="VIE109" s="99"/>
      <c r="VIF109" s="100"/>
      <c r="VIG109" s="98"/>
      <c r="VIH109" s="152"/>
      <c r="VII109" s="152"/>
      <c r="VIJ109" s="112"/>
      <c r="VIK109" s="32"/>
      <c r="VIL109" s="101"/>
      <c r="VIM109" s="99"/>
      <c r="VIN109" s="100"/>
      <c r="VIO109" s="98"/>
      <c r="VIP109" s="152"/>
      <c r="VIQ109" s="152"/>
      <c r="VIR109" s="112"/>
      <c r="VIS109" s="32"/>
      <c r="VIT109" s="101"/>
      <c r="VIU109" s="99"/>
      <c r="VIV109" s="100"/>
      <c r="VIW109" s="98"/>
      <c r="VIX109" s="152"/>
      <c r="VIY109" s="152"/>
      <c r="VIZ109" s="112"/>
      <c r="VJA109" s="32"/>
      <c r="VJB109" s="101"/>
      <c r="VJC109" s="99"/>
      <c r="VJD109" s="100"/>
      <c r="VJE109" s="98"/>
      <c r="VJF109" s="152"/>
      <c r="VJG109" s="152"/>
      <c r="VJH109" s="112"/>
      <c r="VJI109" s="32"/>
      <c r="VJJ109" s="101"/>
      <c r="VJK109" s="99"/>
      <c r="VJL109" s="100"/>
      <c r="VJM109" s="98"/>
      <c r="VJN109" s="152"/>
      <c r="VJO109" s="152"/>
      <c r="VJP109" s="112"/>
      <c r="VJQ109" s="32"/>
      <c r="VJR109" s="101"/>
      <c r="VJS109" s="99"/>
      <c r="VJT109" s="100"/>
      <c r="VJU109" s="98"/>
      <c r="VJV109" s="152"/>
      <c r="VJW109" s="152"/>
      <c r="VJX109" s="112"/>
      <c r="VJY109" s="32"/>
      <c r="VJZ109" s="101"/>
      <c r="VKA109" s="99"/>
      <c r="VKB109" s="100"/>
      <c r="VKC109" s="98"/>
      <c r="VKD109" s="152"/>
      <c r="VKE109" s="152"/>
      <c r="VKF109" s="112"/>
      <c r="VKG109" s="32"/>
      <c r="VKH109" s="101"/>
      <c r="VKI109" s="99"/>
      <c r="VKJ109" s="100"/>
      <c r="VKK109" s="98"/>
      <c r="VKL109" s="152"/>
      <c r="VKM109" s="152"/>
      <c r="VKN109" s="112"/>
      <c r="VKO109" s="32"/>
      <c r="VKP109" s="101"/>
      <c r="VKQ109" s="99"/>
      <c r="VKR109" s="100"/>
      <c r="VKS109" s="98"/>
      <c r="VKT109" s="152"/>
      <c r="VKU109" s="152"/>
      <c r="VKV109" s="112"/>
      <c r="VKW109" s="32"/>
      <c r="VKX109" s="101"/>
      <c r="VKY109" s="99"/>
      <c r="VKZ109" s="100"/>
      <c r="VLA109" s="98"/>
      <c r="VLB109" s="152"/>
      <c r="VLC109" s="152"/>
      <c r="VLD109" s="112"/>
      <c r="VLE109" s="32"/>
      <c r="VLF109" s="101"/>
      <c r="VLG109" s="99"/>
      <c r="VLH109" s="100"/>
      <c r="VLI109" s="98"/>
      <c r="VLJ109" s="152"/>
      <c r="VLK109" s="152"/>
      <c r="VLL109" s="112"/>
      <c r="VLM109" s="32"/>
      <c r="VLN109" s="101"/>
      <c r="VLO109" s="99"/>
      <c r="VLP109" s="100"/>
      <c r="VLQ109" s="98"/>
      <c r="VLR109" s="152"/>
      <c r="VLS109" s="152"/>
      <c r="VLT109" s="112"/>
      <c r="VLU109" s="32"/>
      <c r="VLV109" s="101"/>
      <c r="VLW109" s="99"/>
      <c r="VLX109" s="100"/>
      <c r="VLY109" s="98"/>
      <c r="VLZ109" s="152"/>
      <c r="VMA109" s="152"/>
      <c r="VMB109" s="112"/>
      <c r="VMC109" s="32"/>
      <c r="VMD109" s="101"/>
      <c r="VME109" s="99"/>
      <c r="VMF109" s="100"/>
      <c r="VMG109" s="98"/>
      <c r="VMH109" s="152"/>
      <c r="VMI109" s="152"/>
      <c r="VMJ109" s="112"/>
      <c r="VMK109" s="32"/>
      <c r="VML109" s="101"/>
      <c r="VMM109" s="99"/>
      <c r="VMN109" s="100"/>
      <c r="VMO109" s="98"/>
      <c r="VMP109" s="152"/>
      <c r="VMQ109" s="152"/>
      <c r="VMR109" s="112"/>
      <c r="VMS109" s="32"/>
      <c r="VMT109" s="101"/>
      <c r="VMU109" s="99"/>
      <c r="VMV109" s="100"/>
      <c r="VMW109" s="98"/>
      <c r="VMX109" s="152"/>
      <c r="VMY109" s="152"/>
      <c r="VMZ109" s="112"/>
      <c r="VNA109" s="32"/>
      <c r="VNB109" s="101"/>
      <c r="VNC109" s="99"/>
      <c r="VND109" s="100"/>
      <c r="VNE109" s="98"/>
      <c r="VNF109" s="152"/>
      <c r="VNG109" s="152"/>
      <c r="VNH109" s="112"/>
      <c r="VNI109" s="32"/>
      <c r="VNJ109" s="101"/>
      <c r="VNK109" s="99"/>
      <c r="VNL109" s="100"/>
      <c r="VNM109" s="98"/>
      <c r="VNN109" s="152"/>
      <c r="VNO109" s="152"/>
      <c r="VNP109" s="112"/>
      <c r="VNQ109" s="32"/>
      <c r="VNR109" s="101"/>
      <c r="VNS109" s="99"/>
      <c r="VNT109" s="100"/>
      <c r="VNU109" s="98"/>
      <c r="VNV109" s="152"/>
      <c r="VNW109" s="152"/>
      <c r="VNX109" s="112"/>
      <c r="VNY109" s="32"/>
      <c r="VNZ109" s="101"/>
      <c r="VOA109" s="99"/>
      <c r="VOB109" s="100"/>
      <c r="VOC109" s="98"/>
      <c r="VOD109" s="152"/>
      <c r="VOE109" s="152"/>
      <c r="VOF109" s="112"/>
      <c r="VOG109" s="32"/>
      <c r="VOH109" s="101"/>
      <c r="VOI109" s="99"/>
      <c r="VOJ109" s="100"/>
      <c r="VOK109" s="98"/>
      <c r="VOL109" s="152"/>
      <c r="VOM109" s="152"/>
      <c r="VON109" s="112"/>
      <c r="VOO109" s="32"/>
      <c r="VOP109" s="101"/>
      <c r="VOQ109" s="99"/>
      <c r="VOR109" s="100"/>
      <c r="VOS109" s="98"/>
      <c r="VOT109" s="152"/>
      <c r="VOU109" s="152"/>
      <c r="VOV109" s="112"/>
      <c r="VOW109" s="32"/>
      <c r="VOX109" s="101"/>
      <c r="VOY109" s="99"/>
      <c r="VOZ109" s="100"/>
      <c r="VPA109" s="98"/>
      <c r="VPB109" s="152"/>
      <c r="VPC109" s="152"/>
      <c r="VPD109" s="112"/>
      <c r="VPE109" s="32"/>
      <c r="VPF109" s="101"/>
      <c r="VPG109" s="99"/>
      <c r="VPH109" s="100"/>
      <c r="VPI109" s="98"/>
      <c r="VPJ109" s="152"/>
      <c r="VPK109" s="152"/>
      <c r="VPL109" s="112"/>
      <c r="VPM109" s="32"/>
      <c r="VPN109" s="101"/>
      <c r="VPO109" s="99"/>
      <c r="VPP109" s="100"/>
      <c r="VPQ109" s="98"/>
      <c r="VPR109" s="152"/>
      <c r="VPS109" s="152"/>
      <c r="VPT109" s="112"/>
      <c r="VPU109" s="32"/>
      <c r="VPV109" s="101"/>
      <c r="VPW109" s="99"/>
      <c r="VPX109" s="100"/>
      <c r="VPY109" s="98"/>
      <c r="VPZ109" s="152"/>
      <c r="VQA109" s="152"/>
      <c r="VQB109" s="112"/>
      <c r="VQC109" s="32"/>
      <c r="VQD109" s="101"/>
      <c r="VQE109" s="99"/>
      <c r="VQF109" s="100"/>
      <c r="VQG109" s="98"/>
      <c r="VQH109" s="152"/>
      <c r="VQI109" s="152"/>
      <c r="VQJ109" s="112"/>
      <c r="VQK109" s="32"/>
      <c r="VQL109" s="101"/>
      <c r="VQM109" s="99"/>
      <c r="VQN109" s="100"/>
      <c r="VQO109" s="98"/>
      <c r="VQP109" s="152"/>
      <c r="VQQ109" s="152"/>
      <c r="VQR109" s="112"/>
      <c r="VQS109" s="32"/>
      <c r="VQT109" s="101"/>
      <c r="VQU109" s="99"/>
      <c r="VQV109" s="100"/>
      <c r="VQW109" s="98"/>
      <c r="VQX109" s="152"/>
      <c r="VQY109" s="152"/>
      <c r="VQZ109" s="112"/>
      <c r="VRA109" s="32"/>
      <c r="VRB109" s="101"/>
      <c r="VRC109" s="99"/>
      <c r="VRD109" s="100"/>
      <c r="VRE109" s="98"/>
      <c r="VRF109" s="152"/>
      <c r="VRG109" s="152"/>
      <c r="VRH109" s="112"/>
      <c r="VRI109" s="32"/>
      <c r="VRJ109" s="101"/>
      <c r="VRK109" s="99"/>
      <c r="VRL109" s="100"/>
      <c r="VRM109" s="98"/>
      <c r="VRN109" s="152"/>
      <c r="VRO109" s="152"/>
      <c r="VRP109" s="112"/>
      <c r="VRQ109" s="32"/>
      <c r="VRR109" s="101"/>
      <c r="VRS109" s="99"/>
      <c r="VRT109" s="100"/>
      <c r="VRU109" s="98"/>
      <c r="VRV109" s="152"/>
      <c r="VRW109" s="152"/>
      <c r="VRX109" s="112"/>
      <c r="VRY109" s="32"/>
      <c r="VRZ109" s="101"/>
      <c r="VSA109" s="99"/>
      <c r="VSB109" s="100"/>
      <c r="VSC109" s="98"/>
      <c r="VSD109" s="152"/>
      <c r="VSE109" s="152"/>
      <c r="VSF109" s="112"/>
      <c r="VSG109" s="32"/>
      <c r="VSH109" s="101"/>
      <c r="VSI109" s="99"/>
      <c r="VSJ109" s="100"/>
      <c r="VSK109" s="98"/>
      <c r="VSL109" s="152"/>
      <c r="VSM109" s="152"/>
      <c r="VSN109" s="112"/>
      <c r="VSO109" s="32"/>
      <c r="VSP109" s="101"/>
      <c r="VSQ109" s="99"/>
      <c r="VSR109" s="100"/>
      <c r="VSS109" s="98"/>
      <c r="VST109" s="152"/>
      <c r="VSU109" s="152"/>
      <c r="VSV109" s="112"/>
      <c r="VSW109" s="32"/>
      <c r="VSX109" s="101"/>
      <c r="VSY109" s="99"/>
      <c r="VSZ109" s="100"/>
      <c r="VTA109" s="98"/>
      <c r="VTB109" s="152"/>
      <c r="VTC109" s="152"/>
      <c r="VTD109" s="112"/>
      <c r="VTE109" s="32"/>
      <c r="VTF109" s="101"/>
      <c r="VTG109" s="99"/>
      <c r="VTH109" s="100"/>
      <c r="VTI109" s="98"/>
      <c r="VTJ109" s="152"/>
      <c r="VTK109" s="152"/>
      <c r="VTL109" s="112"/>
      <c r="VTM109" s="32"/>
      <c r="VTN109" s="101"/>
      <c r="VTO109" s="99"/>
      <c r="VTP109" s="100"/>
      <c r="VTQ109" s="98"/>
      <c r="VTR109" s="152"/>
      <c r="VTS109" s="152"/>
      <c r="VTT109" s="112"/>
      <c r="VTU109" s="32"/>
      <c r="VTV109" s="101"/>
      <c r="VTW109" s="99"/>
      <c r="VTX109" s="100"/>
      <c r="VTY109" s="98"/>
      <c r="VTZ109" s="152"/>
      <c r="VUA109" s="152"/>
      <c r="VUB109" s="112"/>
      <c r="VUC109" s="32"/>
      <c r="VUD109" s="101"/>
      <c r="VUE109" s="99"/>
      <c r="VUF109" s="100"/>
      <c r="VUG109" s="98"/>
      <c r="VUH109" s="152"/>
      <c r="VUI109" s="152"/>
      <c r="VUJ109" s="112"/>
      <c r="VUK109" s="32"/>
      <c r="VUL109" s="101"/>
      <c r="VUM109" s="99"/>
      <c r="VUN109" s="100"/>
      <c r="VUO109" s="98"/>
      <c r="VUP109" s="152"/>
      <c r="VUQ109" s="152"/>
      <c r="VUR109" s="112"/>
      <c r="VUS109" s="32"/>
      <c r="VUT109" s="101"/>
      <c r="VUU109" s="99"/>
      <c r="VUV109" s="100"/>
      <c r="VUW109" s="98"/>
      <c r="VUX109" s="152"/>
      <c r="VUY109" s="152"/>
      <c r="VUZ109" s="112"/>
      <c r="VVA109" s="32"/>
      <c r="VVB109" s="101"/>
      <c r="VVC109" s="99"/>
      <c r="VVD109" s="100"/>
      <c r="VVE109" s="98"/>
      <c r="VVF109" s="152"/>
      <c r="VVG109" s="152"/>
      <c r="VVH109" s="112"/>
      <c r="VVI109" s="32"/>
      <c r="VVJ109" s="101"/>
      <c r="VVK109" s="99"/>
      <c r="VVL109" s="100"/>
      <c r="VVM109" s="98"/>
      <c r="VVN109" s="152"/>
      <c r="VVO109" s="152"/>
      <c r="VVP109" s="112"/>
      <c r="VVQ109" s="32"/>
      <c r="VVR109" s="101"/>
      <c r="VVS109" s="99"/>
      <c r="VVT109" s="100"/>
      <c r="VVU109" s="98"/>
      <c r="VVV109" s="152"/>
      <c r="VVW109" s="152"/>
      <c r="VVX109" s="112"/>
      <c r="VVY109" s="32"/>
      <c r="VVZ109" s="101"/>
      <c r="VWA109" s="99"/>
      <c r="VWB109" s="100"/>
      <c r="VWC109" s="98"/>
      <c r="VWD109" s="152"/>
      <c r="VWE109" s="152"/>
      <c r="VWF109" s="112"/>
      <c r="VWG109" s="32"/>
      <c r="VWH109" s="101"/>
      <c r="VWI109" s="99"/>
      <c r="VWJ109" s="100"/>
      <c r="VWK109" s="98"/>
      <c r="VWL109" s="152"/>
      <c r="VWM109" s="152"/>
      <c r="VWN109" s="112"/>
      <c r="VWO109" s="32"/>
      <c r="VWP109" s="101"/>
      <c r="VWQ109" s="99"/>
      <c r="VWR109" s="100"/>
      <c r="VWS109" s="98"/>
      <c r="VWT109" s="152"/>
      <c r="VWU109" s="152"/>
      <c r="VWV109" s="112"/>
      <c r="VWW109" s="32"/>
      <c r="VWX109" s="101"/>
      <c r="VWY109" s="99"/>
      <c r="VWZ109" s="100"/>
      <c r="VXA109" s="98"/>
      <c r="VXB109" s="152"/>
      <c r="VXC109" s="152"/>
      <c r="VXD109" s="112"/>
      <c r="VXE109" s="32"/>
      <c r="VXF109" s="101"/>
      <c r="VXG109" s="99"/>
      <c r="VXH109" s="100"/>
      <c r="VXI109" s="98"/>
      <c r="VXJ109" s="152"/>
      <c r="VXK109" s="152"/>
      <c r="VXL109" s="112"/>
      <c r="VXM109" s="32"/>
      <c r="VXN109" s="101"/>
      <c r="VXO109" s="99"/>
      <c r="VXP109" s="100"/>
      <c r="VXQ109" s="98"/>
      <c r="VXR109" s="152"/>
      <c r="VXS109" s="152"/>
      <c r="VXT109" s="112"/>
      <c r="VXU109" s="32"/>
      <c r="VXV109" s="101"/>
      <c r="VXW109" s="99"/>
      <c r="VXX109" s="100"/>
      <c r="VXY109" s="98"/>
      <c r="VXZ109" s="152"/>
      <c r="VYA109" s="152"/>
      <c r="VYB109" s="112"/>
      <c r="VYC109" s="32"/>
      <c r="VYD109" s="101"/>
      <c r="VYE109" s="99"/>
      <c r="VYF109" s="100"/>
      <c r="VYG109" s="98"/>
      <c r="VYH109" s="152"/>
      <c r="VYI109" s="152"/>
      <c r="VYJ109" s="112"/>
      <c r="VYK109" s="32"/>
      <c r="VYL109" s="101"/>
      <c r="VYM109" s="99"/>
      <c r="VYN109" s="100"/>
      <c r="VYO109" s="98"/>
      <c r="VYP109" s="152"/>
      <c r="VYQ109" s="152"/>
      <c r="VYR109" s="112"/>
      <c r="VYS109" s="32"/>
      <c r="VYT109" s="101"/>
      <c r="VYU109" s="99"/>
      <c r="VYV109" s="100"/>
      <c r="VYW109" s="98"/>
      <c r="VYX109" s="152"/>
      <c r="VYY109" s="152"/>
      <c r="VYZ109" s="112"/>
      <c r="VZA109" s="32"/>
      <c r="VZB109" s="101"/>
      <c r="VZC109" s="99"/>
      <c r="VZD109" s="100"/>
      <c r="VZE109" s="98"/>
      <c r="VZF109" s="152"/>
      <c r="VZG109" s="152"/>
      <c r="VZH109" s="112"/>
      <c r="VZI109" s="32"/>
      <c r="VZJ109" s="101"/>
      <c r="VZK109" s="99"/>
      <c r="VZL109" s="100"/>
      <c r="VZM109" s="98"/>
      <c r="VZN109" s="152"/>
      <c r="VZO109" s="152"/>
      <c r="VZP109" s="112"/>
      <c r="VZQ109" s="32"/>
      <c r="VZR109" s="101"/>
      <c r="VZS109" s="99"/>
      <c r="VZT109" s="100"/>
      <c r="VZU109" s="98"/>
      <c r="VZV109" s="152"/>
      <c r="VZW109" s="152"/>
      <c r="VZX109" s="112"/>
      <c r="VZY109" s="32"/>
      <c r="VZZ109" s="101"/>
      <c r="WAA109" s="99"/>
      <c r="WAB109" s="100"/>
      <c r="WAC109" s="98"/>
      <c r="WAD109" s="152"/>
      <c r="WAE109" s="152"/>
      <c r="WAF109" s="112"/>
      <c r="WAG109" s="32"/>
      <c r="WAH109" s="101"/>
      <c r="WAI109" s="99"/>
      <c r="WAJ109" s="100"/>
      <c r="WAK109" s="98"/>
      <c r="WAL109" s="152"/>
      <c r="WAM109" s="152"/>
      <c r="WAN109" s="112"/>
      <c r="WAO109" s="32"/>
      <c r="WAP109" s="101"/>
      <c r="WAQ109" s="99"/>
      <c r="WAR109" s="100"/>
      <c r="WAS109" s="98"/>
      <c r="WAT109" s="152"/>
      <c r="WAU109" s="152"/>
      <c r="WAV109" s="112"/>
      <c r="WAW109" s="32"/>
      <c r="WAX109" s="101"/>
      <c r="WAY109" s="99"/>
      <c r="WAZ109" s="100"/>
      <c r="WBA109" s="98"/>
      <c r="WBB109" s="152"/>
      <c r="WBC109" s="152"/>
      <c r="WBD109" s="112"/>
      <c r="WBE109" s="32"/>
      <c r="WBF109" s="101"/>
      <c r="WBG109" s="99"/>
      <c r="WBH109" s="100"/>
      <c r="WBI109" s="98"/>
      <c r="WBJ109" s="152"/>
      <c r="WBK109" s="152"/>
      <c r="WBL109" s="112"/>
      <c r="WBM109" s="32"/>
      <c r="WBN109" s="101"/>
      <c r="WBO109" s="99"/>
      <c r="WBP109" s="100"/>
      <c r="WBQ109" s="98"/>
      <c r="WBR109" s="152"/>
      <c r="WBS109" s="152"/>
      <c r="WBT109" s="112"/>
      <c r="WBU109" s="32"/>
      <c r="WBV109" s="101"/>
      <c r="WBW109" s="99"/>
      <c r="WBX109" s="100"/>
      <c r="WBY109" s="98"/>
      <c r="WBZ109" s="152"/>
      <c r="WCA109" s="152"/>
      <c r="WCB109" s="112"/>
      <c r="WCC109" s="32"/>
      <c r="WCD109" s="101"/>
      <c r="WCE109" s="99"/>
      <c r="WCF109" s="100"/>
      <c r="WCG109" s="98"/>
      <c r="WCH109" s="152"/>
      <c r="WCI109" s="152"/>
      <c r="WCJ109" s="112"/>
      <c r="WCK109" s="32"/>
      <c r="WCL109" s="101"/>
      <c r="WCM109" s="99"/>
      <c r="WCN109" s="100"/>
      <c r="WCO109" s="98"/>
      <c r="WCP109" s="152"/>
      <c r="WCQ109" s="152"/>
      <c r="WCR109" s="112"/>
      <c r="WCS109" s="32"/>
      <c r="WCT109" s="101"/>
      <c r="WCU109" s="99"/>
      <c r="WCV109" s="100"/>
      <c r="WCW109" s="98"/>
      <c r="WCX109" s="152"/>
      <c r="WCY109" s="152"/>
      <c r="WCZ109" s="112"/>
      <c r="WDA109" s="32"/>
      <c r="WDB109" s="101"/>
      <c r="WDC109" s="99"/>
      <c r="WDD109" s="100"/>
      <c r="WDE109" s="98"/>
      <c r="WDF109" s="152"/>
      <c r="WDG109" s="152"/>
      <c r="WDH109" s="112"/>
      <c r="WDI109" s="32"/>
      <c r="WDJ109" s="101"/>
      <c r="WDK109" s="99"/>
      <c r="WDL109" s="100"/>
      <c r="WDM109" s="98"/>
      <c r="WDN109" s="152"/>
      <c r="WDO109" s="152"/>
      <c r="WDP109" s="112"/>
      <c r="WDQ109" s="32"/>
      <c r="WDR109" s="101"/>
      <c r="WDS109" s="99"/>
      <c r="WDT109" s="100"/>
      <c r="WDU109" s="98"/>
      <c r="WDV109" s="152"/>
      <c r="WDW109" s="152"/>
      <c r="WDX109" s="112"/>
      <c r="WDY109" s="32"/>
      <c r="WDZ109" s="101"/>
      <c r="WEA109" s="99"/>
      <c r="WEB109" s="100"/>
      <c r="WEC109" s="98"/>
      <c r="WED109" s="152"/>
      <c r="WEE109" s="152"/>
      <c r="WEF109" s="112"/>
      <c r="WEG109" s="32"/>
      <c r="WEH109" s="101"/>
      <c r="WEI109" s="99"/>
      <c r="WEJ109" s="100"/>
      <c r="WEK109" s="98"/>
      <c r="WEL109" s="152"/>
      <c r="WEM109" s="152"/>
      <c r="WEN109" s="112"/>
      <c r="WEO109" s="32"/>
      <c r="WEP109" s="101"/>
      <c r="WEQ109" s="99"/>
      <c r="WER109" s="100"/>
      <c r="WES109" s="98"/>
      <c r="WET109" s="152"/>
      <c r="WEU109" s="152"/>
      <c r="WEV109" s="112"/>
      <c r="WEW109" s="32"/>
      <c r="WEX109" s="101"/>
      <c r="WEY109" s="99"/>
      <c r="WEZ109" s="100"/>
      <c r="WFA109" s="98"/>
      <c r="WFB109" s="152"/>
      <c r="WFC109" s="152"/>
      <c r="WFD109" s="112"/>
      <c r="WFE109" s="32"/>
      <c r="WFF109" s="101"/>
      <c r="WFG109" s="99"/>
      <c r="WFH109" s="100"/>
      <c r="WFI109" s="98"/>
      <c r="WFJ109" s="152"/>
      <c r="WFK109" s="152"/>
      <c r="WFL109" s="112"/>
      <c r="WFM109" s="32"/>
      <c r="WFN109" s="101"/>
      <c r="WFO109" s="99"/>
      <c r="WFP109" s="100"/>
      <c r="WFQ109" s="98"/>
      <c r="WFR109" s="152"/>
      <c r="WFS109" s="152"/>
      <c r="WFT109" s="112"/>
      <c r="WFU109" s="32"/>
      <c r="WFV109" s="101"/>
      <c r="WFW109" s="99"/>
      <c r="WFX109" s="100"/>
      <c r="WFY109" s="98"/>
      <c r="WFZ109" s="152"/>
      <c r="WGA109" s="152"/>
      <c r="WGB109" s="112"/>
      <c r="WGC109" s="32"/>
      <c r="WGD109" s="101"/>
      <c r="WGE109" s="99"/>
      <c r="WGF109" s="100"/>
      <c r="WGG109" s="98"/>
      <c r="WGH109" s="152"/>
      <c r="WGI109" s="152"/>
      <c r="WGJ109" s="112"/>
      <c r="WGK109" s="32"/>
      <c r="WGL109" s="101"/>
      <c r="WGM109" s="99"/>
      <c r="WGN109" s="100"/>
      <c r="WGO109" s="98"/>
      <c r="WGP109" s="152"/>
      <c r="WGQ109" s="152"/>
      <c r="WGR109" s="112"/>
      <c r="WGS109" s="32"/>
      <c r="WGT109" s="101"/>
      <c r="WGU109" s="99"/>
      <c r="WGV109" s="100"/>
      <c r="WGW109" s="98"/>
      <c r="WGX109" s="152"/>
      <c r="WGY109" s="152"/>
      <c r="WGZ109" s="112"/>
      <c r="WHA109" s="32"/>
      <c r="WHB109" s="101"/>
      <c r="WHC109" s="99"/>
      <c r="WHD109" s="100"/>
      <c r="WHE109" s="98"/>
      <c r="WHF109" s="152"/>
      <c r="WHG109" s="152"/>
      <c r="WHH109" s="112"/>
      <c r="WHI109" s="32"/>
      <c r="WHJ109" s="101"/>
      <c r="WHK109" s="99"/>
      <c r="WHL109" s="100"/>
      <c r="WHM109" s="98"/>
      <c r="WHN109" s="152"/>
      <c r="WHO109" s="152"/>
      <c r="WHP109" s="112"/>
      <c r="WHQ109" s="32"/>
      <c r="WHR109" s="101"/>
      <c r="WHS109" s="99"/>
      <c r="WHT109" s="100"/>
      <c r="WHU109" s="98"/>
      <c r="WHV109" s="152"/>
      <c r="WHW109" s="152"/>
      <c r="WHX109" s="112"/>
      <c r="WHY109" s="32"/>
      <c r="WHZ109" s="101"/>
      <c r="WIA109" s="99"/>
      <c r="WIB109" s="100"/>
      <c r="WIC109" s="98"/>
      <c r="WID109" s="152"/>
      <c r="WIE109" s="152"/>
      <c r="WIF109" s="112"/>
      <c r="WIG109" s="32"/>
      <c r="WIH109" s="101"/>
      <c r="WII109" s="99"/>
      <c r="WIJ109" s="100"/>
      <c r="WIK109" s="98"/>
      <c r="WIL109" s="152"/>
      <c r="WIM109" s="152"/>
      <c r="WIN109" s="112"/>
      <c r="WIO109" s="32"/>
      <c r="WIP109" s="101"/>
      <c r="WIQ109" s="99"/>
      <c r="WIR109" s="100"/>
      <c r="WIS109" s="98"/>
      <c r="WIT109" s="152"/>
      <c r="WIU109" s="152"/>
      <c r="WIV109" s="112"/>
      <c r="WIW109" s="32"/>
      <c r="WIX109" s="101"/>
      <c r="WIY109" s="99"/>
      <c r="WIZ109" s="100"/>
      <c r="WJA109" s="98"/>
      <c r="WJB109" s="152"/>
      <c r="WJC109" s="152"/>
      <c r="WJD109" s="112"/>
      <c r="WJE109" s="32"/>
      <c r="WJF109" s="101"/>
      <c r="WJG109" s="99"/>
      <c r="WJH109" s="100"/>
      <c r="WJI109" s="98"/>
      <c r="WJJ109" s="152"/>
      <c r="WJK109" s="152"/>
      <c r="WJL109" s="112"/>
      <c r="WJM109" s="32"/>
      <c r="WJN109" s="101"/>
      <c r="WJO109" s="99"/>
      <c r="WJP109" s="100"/>
      <c r="WJQ109" s="98"/>
      <c r="WJR109" s="152"/>
      <c r="WJS109" s="152"/>
      <c r="WJT109" s="112"/>
      <c r="WJU109" s="32"/>
      <c r="WJV109" s="101"/>
      <c r="WJW109" s="99"/>
      <c r="WJX109" s="100"/>
      <c r="WJY109" s="98"/>
      <c r="WJZ109" s="152"/>
      <c r="WKA109" s="152"/>
      <c r="WKB109" s="112"/>
      <c r="WKC109" s="32"/>
      <c r="WKD109" s="101"/>
      <c r="WKE109" s="99"/>
      <c r="WKF109" s="100"/>
      <c r="WKG109" s="98"/>
      <c r="WKH109" s="152"/>
      <c r="WKI109" s="152"/>
      <c r="WKJ109" s="112"/>
      <c r="WKK109" s="32"/>
      <c r="WKL109" s="101"/>
      <c r="WKM109" s="99"/>
      <c r="WKN109" s="100"/>
      <c r="WKO109" s="98"/>
      <c r="WKP109" s="152"/>
      <c r="WKQ109" s="152"/>
      <c r="WKR109" s="112"/>
      <c r="WKS109" s="32"/>
      <c r="WKT109" s="101"/>
      <c r="WKU109" s="99"/>
      <c r="WKV109" s="100"/>
      <c r="WKW109" s="98"/>
      <c r="WKX109" s="152"/>
      <c r="WKY109" s="152"/>
      <c r="WKZ109" s="112"/>
      <c r="WLA109" s="32"/>
      <c r="WLB109" s="101"/>
      <c r="WLC109" s="99"/>
      <c r="WLD109" s="100"/>
      <c r="WLE109" s="98"/>
      <c r="WLF109" s="152"/>
      <c r="WLG109" s="152"/>
      <c r="WLH109" s="112"/>
      <c r="WLI109" s="32"/>
      <c r="WLJ109" s="101"/>
      <c r="WLK109" s="99"/>
      <c r="WLL109" s="100"/>
      <c r="WLM109" s="98"/>
      <c r="WLN109" s="152"/>
      <c r="WLO109" s="152"/>
      <c r="WLP109" s="112"/>
      <c r="WLQ109" s="32"/>
      <c r="WLR109" s="101"/>
      <c r="WLS109" s="99"/>
      <c r="WLT109" s="100"/>
      <c r="WLU109" s="98"/>
      <c r="WLV109" s="152"/>
      <c r="WLW109" s="152"/>
      <c r="WLX109" s="112"/>
      <c r="WLY109" s="32"/>
      <c r="WLZ109" s="101"/>
      <c r="WMA109" s="99"/>
      <c r="WMB109" s="100"/>
      <c r="WMC109" s="98"/>
      <c r="WMD109" s="152"/>
      <c r="WME109" s="152"/>
      <c r="WMF109" s="112"/>
      <c r="WMG109" s="32"/>
      <c r="WMH109" s="101"/>
      <c r="WMI109" s="99"/>
      <c r="WMJ109" s="100"/>
      <c r="WMK109" s="98"/>
      <c r="WML109" s="152"/>
      <c r="WMM109" s="152"/>
      <c r="WMN109" s="112"/>
      <c r="WMO109" s="32"/>
      <c r="WMP109" s="101"/>
      <c r="WMQ109" s="99"/>
      <c r="WMR109" s="100"/>
      <c r="WMS109" s="98"/>
      <c r="WMT109" s="152"/>
      <c r="WMU109" s="152"/>
      <c r="WMV109" s="112"/>
      <c r="WMW109" s="32"/>
      <c r="WMX109" s="101"/>
      <c r="WMY109" s="99"/>
      <c r="WMZ109" s="100"/>
      <c r="WNA109" s="98"/>
      <c r="WNB109" s="152"/>
      <c r="WNC109" s="152"/>
      <c r="WND109" s="112"/>
      <c r="WNE109" s="32"/>
      <c r="WNF109" s="101"/>
      <c r="WNG109" s="99"/>
      <c r="WNH109" s="100"/>
      <c r="WNI109" s="98"/>
      <c r="WNJ109" s="152"/>
      <c r="WNK109" s="152"/>
      <c r="WNL109" s="112"/>
      <c r="WNM109" s="32"/>
      <c r="WNN109" s="101"/>
      <c r="WNO109" s="99"/>
      <c r="WNP109" s="100"/>
      <c r="WNQ109" s="98"/>
      <c r="WNR109" s="152"/>
      <c r="WNS109" s="152"/>
      <c r="WNT109" s="112"/>
      <c r="WNU109" s="32"/>
      <c r="WNV109" s="101"/>
      <c r="WNW109" s="99"/>
      <c r="WNX109" s="100"/>
      <c r="WNY109" s="98"/>
      <c r="WNZ109" s="152"/>
      <c r="WOA109" s="152"/>
      <c r="WOB109" s="112"/>
      <c r="WOC109" s="32"/>
      <c r="WOD109" s="101"/>
      <c r="WOE109" s="99"/>
      <c r="WOF109" s="100"/>
      <c r="WOG109" s="98"/>
      <c r="WOH109" s="152"/>
      <c r="WOI109" s="152"/>
      <c r="WOJ109" s="112"/>
      <c r="WOK109" s="32"/>
      <c r="WOL109" s="101"/>
      <c r="WOM109" s="99"/>
      <c r="WON109" s="100"/>
      <c r="WOO109" s="98"/>
      <c r="WOP109" s="152"/>
      <c r="WOQ109" s="152"/>
      <c r="WOR109" s="112"/>
      <c r="WOS109" s="32"/>
      <c r="WOT109" s="101"/>
      <c r="WOU109" s="99"/>
      <c r="WOV109" s="100"/>
      <c r="WOW109" s="98"/>
      <c r="WOX109" s="152"/>
      <c r="WOY109" s="152"/>
      <c r="WOZ109" s="112"/>
      <c r="WPA109" s="32"/>
      <c r="WPB109" s="101"/>
      <c r="WPC109" s="99"/>
      <c r="WPD109" s="100"/>
      <c r="WPE109" s="98"/>
      <c r="WPF109" s="152"/>
      <c r="WPG109" s="152"/>
      <c r="WPH109" s="112"/>
      <c r="WPI109" s="32"/>
      <c r="WPJ109" s="101"/>
      <c r="WPK109" s="99"/>
      <c r="WPL109" s="100"/>
      <c r="WPM109" s="98"/>
      <c r="WPN109" s="152"/>
      <c r="WPO109" s="152"/>
      <c r="WPP109" s="112"/>
      <c r="WPQ109" s="32"/>
      <c r="WPR109" s="101"/>
      <c r="WPS109" s="99"/>
      <c r="WPT109" s="100"/>
      <c r="WPU109" s="98"/>
      <c r="WPV109" s="152"/>
      <c r="WPW109" s="152"/>
      <c r="WPX109" s="112"/>
      <c r="WPY109" s="32"/>
      <c r="WPZ109" s="101"/>
      <c r="WQA109" s="99"/>
      <c r="WQB109" s="100"/>
      <c r="WQC109" s="98"/>
      <c r="WQD109" s="152"/>
      <c r="WQE109" s="152"/>
      <c r="WQF109" s="112"/>
      <c r="WQG109" s="32"/>
      <c r="WQH109" s="101"/>
      <c r="WQI109" s="99"/>
      <c r="WQJ109" s="100"/>
      <c r="WQK109" s="98"/>
      <c r="WQL109" s="152"/>
      <c r="WQM109" s="152"/>
      <c r="WQN109" s="112"/>
      <c r="WQO109" s="32"/>
      <c r="WQP109" s="101"/>
      <c r="WQQ109" s="99"/>
      <c r="WQR109" s="100"/>
      <c r="WQS109" s="98"/>
      <c r="WQT109" s="152"/>
      <c r="WQU109" s="152"/>
      <c r="WQV109" s="112"/>
      <c r="WQW109" s="32"/>
      <c r="WQX109" s="101"/>
      <c r="WQY109" s="99"/>
      <c r="WQZ109" s="100"/>
      <c r="WRA109" s="98"/>
      <c r="WRB109" s="152"/>
      <c r="WRC109" s="152"/>
      <c r="WRD109" s="112"/>
      <c r="WRE109" s="32"/>
      <c r="WRF109" s="101"/>
      <c r="WRG109" s="99"/>
      <c r="WRH109" s="100"/>
      <c r="WRI109" s="98"/>
      <c r="WRJ109" s="152"/>
      <c r="WRK109" s="152"/>
      <c r="WRL109" s="112"/>
      <c r="WRM109" s="32"/>
      <c r="WRN109" s="101"/>
      <c r="WRO109" s="99"/>
      <c r="WRP109" s="100"/>
      <c r="WRQ109" s="98"/>
      <c r="WRR109" s="152"/>
      <c r="WRS109" s="152"/>
      <c r="WRT109" s="112"/>
      <c r="WRU109" s="32"/>
      <c r="WRV109" s="101"/>
      <c r="WRW109" s="99"/>
      <c r="WRX109" s="100"/>
      <c r="WRY109" s="98"/>
      <c r="WRZ109" s="152"/>
      <c r="WSA109" s="152"/>
      <c r="WSB109" s="112"/>
      <c r="WSC109" s="32"/>
      <c r="WSD109" s="101"/>
      <c r="WSE109" s="99"/>
      <c r="WSF109" s="100"/>
      <c r="WSG109" s="98"/>
      <c r="WSH109" s="152"/>
      <c r="WSI109" s="152"/>
      <c r="WSJ109" s="112"/>
      <c r="WSK109" s="32"/>
      <c r="WSL109" s="101"/>
      <c r="WSM109" s="99"/>
      <c r="WSN109" s="100"/>
      <c r="WSO109" s="98"/>
      <c r="WSP109" s="152"/>
      <c r="WSQ109" s="152"/>
      <c r="WSR109" s="112"/>
      <c r="WSS109" s="32"/>
      <c r="WST109" s="101"/>
      <c r="WSU109" s="99"/>
      <c r="WSV109" s="100"/>
      <c r="WSW109" s="98"/>
      <c r="WSX109" s="152"/>
      <c r="WSY109" s="152"/>
      <c r="WSZ109" s="112"/>
      <c r="WTA109" s="32"/>
      <c r="WTB109" s="101"/>
      <c r="WTC109" s="99"/>
      <c r="WTD109" s="100"/>
      <c r="WTE109" s="98"/>
      <c r="WTF109" s="152"/>
      <c r="WTG109" s="152"/>
      <c r="WTH109" s="112"/>
      <c r="WTI109" s="32"/>
      <c r="WTJ109" s="101"/>
      <c r="WTK109" s="99"/>
      <c r="WTL109" s="100"/>
      <c r="WTM109" s="98"/>
      <c r="WTN109" s="152"/>
      <c r="WTO109" s="152"/>
      <c r="WTP109" s="112"/>
      <c r="WTQ109" s="32"/>
      <c r="WTR109" s="101"/>
      <c r="WTS109" s="99"/>
      <c r="WTT109" s="100"/>
      <c r="WTU109" s="98"/>
      <c r="WTV109" s="152"/>
      <c r="WTW109" s="152"/>
      <c r="WTX109" s="112"/>
      <c r="WTY109" s="32"/>
      <c r="WTZ109" s="101"/>
      <c r="WUA109" s="99"/>
      <c r="WUB109" s="100"/>
      <c r="WUC109" s="98"/>
      <c r="WUD109" s="152"/>
      <c r="WUE109" s="152"/>
      <c r="WUF109" s="112"/>
      <c r="WUG109" s="32"/>
      <c r="WUH109" s="101"/>
      <c r="WUI109" s="99"/>
      <c r="WUJ109" s="100"/>
      <c r="WUK109" s="98"/>
      <c r="WUL109" s="152"/>
      <c r="WUM109" s="152"/>
      <c r="WUN109" s="112"/>
      <c r="WUO109" s="32"/>
      <c r="WUP109" s="101"/>
      <c r="WUQ109" s="99"/>
      <c r="WUR109" s="100"/>
      <c r="WUS109" s="98"/>
      <c r="WUT109" s="152"/>
      <c r="WUU109" s="152"/>
      <c r="WUV109" s="112"/>
      <c r="WUW109" s="32"/>
      <c r="WUX109" s="101"/>
      <c r="WUY109" s="99"/>
      <c r="WUZ109" s="100"/>
      <c r="WVA109" s="98"/>
      <c r="WVB109" s="152"/>
      <c r="WVC109" s="152"/>
      <c r="WVD109" s="112"/>
      <c r="WVE109" s="32"/>
      <c r="WVF109" s="101"/>
      <c r="WVG109" s="99"/>
      <c r="WVH109" s="100"/>
      <c r="WVI109" s="98"/>
      <c r="WVJ109" s="152"/>
      <c r="WVK109" s="152"/>
      <c r="WVL109" s="112"/>
      <c r="WVM109" s="32"/>
      <c r="WVN109" s="101"/>
      <c r="WVO109" s="99"/>
      <c r="WVP109" s="100"/>
      <c r="WVQ109" s="98"/>
      <c r="WVR109" s="152"/>
      <c r="WVS109" s="152"/>
      <c r="WVT109" s="112"/>
      <c r="WVU109" s="32"/>
      <c r="WVV109" s="101"/>
      <c r="WVW109" s="99"/>
      <c r="WVX109" s="100"/>
      <c r="WVY109" s="98"/>
      <c r="WVZ109" s="152"/>
      <c r="WWA109" s="152"/>
      <c r="WWB109" s="112"/>
      <c r="WWC109" s="32"/>
      <c r="WWD109" s="101"/>
      <c r="WWE109" s="99"/>
      <c r="WWF109" s="100"/>
      <c r="WWG109" s="98"/>
      <c r="WWH109" s="152"/>
      <c r="WWI109" s="152"/>
      <c r="WWJ109" s="112"/>
      <c r="WWK109" s="32"/>
      <c r="WWL109" s="101"/>
      <c r="WWM109" s="99"/>
      <c r="WWN109" s="100"/>
      <c r="WWO109" s="98"/>
      <c r="WWP109" s="152"/>
      <c r="WWQ109" s="152"/>
      <c r="WWR109" s="112"/>
      <c r="WWS109" s="32"/>
      <c r="WWT109" s="101"/>
      <c r="WWU109" s="99"/>
      <c r="WWV109" s="100"/>
      <c r="WWW109" s="98"/>
      <c r="WWX109" s="152"/>
      <c r="WWY109" s="152"/>
      <c r="WWZ109" s="112"/>
      <c r="WXA109" s="32"/>
      <c r="WXB109" s="101"/>
      <c r="WXC109" s="99"/>
      <c r="WXD109" s="100"/>
      <c r="WXE109" s="98"/>
      <c r="WXF109" s="152"/>
      <c r="WXG109" s="152"/>
      <c r="WXH109" s="112"/>
      <c r="WXI109" s="32"/>
      <c r="WXJ109" s="101"/>
      <c r="WXK109" s="99"/>
      <c r="WXL109" s="100"/>
      <c r="WXM109" s="98"/>
      <c r="WXN109" s="152"/>
      <c r="WXO109" s="152"/>
      <c r="WXP109" s="112"/>
      <c r="WXQ109" s="32"/>
      <c r="WXR109" s="101"/>
      <c r="WXS109" s="99"/>
      <c r="WXT109" s="100"/>
      <c r="WXU109" s="98"/>
      <c r="WXV109" s="152"/>
      <c r="WXW109" s="152"/>
      <c r="WXX109" s="112"/>
      <c r="WXY109" s="32"/>
      <c r="WXZ109" s="101"/>
      <c r="WYA109" s="99"/>
      <c r="WYB109" s="100"/>
      <c r="WYC109" s="98"/>
      <c r="WYD109" s="152"/>
      <c r="WYE109" s="152"/>
      <c r="WYF109" s="112"/>
      <c r="WYG109" s="32"/>
      <c r="WYH109" s="101"/>
      <c r="WYI109" s="99"/>
      <c r="WYJ109" s="100"/>
      <c r="WYK109" s="98"/>
      <c r="WYL109" s="152"/>
      <c r="WYM109" s="152"/>
      <c r="WYN109" s="112"/>
      <c r="WYO109" s="32"/>
      <c r="WYP109" s="101"/>
      <c r="WYQ109" s="99"/>
      <c r="WYR109" s="100"/>
      <c r="WYS109" s="98"/>
      <c r="WYT109" s="152"/>
      <c r="WYU109" s="152"/>
      <c r="WYV109" s="112"/>
      <c r="WYW109" s="32"/>
      <c r="WYX109" s="101"/>
      <c r="WYY109" s="99"/>
      <c r="WYZ109" s="100"/>
      <c r="WZA109" s="98"/>
      <c r="WZB109" s="152"/>
      <c r="WZC109" s="152"/>
      <c r="WZD109" s="112"/>
      <c r="WZE109" s="32"/>
      <c r="WZF109" s="101"/>
      <c r="WZG109" s="99"/>
      <c r="WZH109" s="100"/>
      <c r="WZI109" s="98"/>
      <c r="WZJ109" s="152"/>
      <c r="WZK109" s="152"/>
      <c r="WZL109" s="112"/>
      <c r="WZM109" s="32"/>
      <c r="WZN109" s="101"/>
      <c r="WZO109" s="99"/>
      <c r="WZP109" s="100"/>
      <c r="WZQ109" s="98"/>
      <c r="WZR109" s="152"/>
      <c r="WZS109" s="152"/>
      <c r="WZT109" s="112"/>
      <c r="WZU109" s="32"/>
      <c r="WZV109" s="101"/>
      <c r="WZW109" s="99"/>
      <c r="WZX109" s="100"/>
      <c r="WZY109" s="98"/>
      <c r="WZZ109" s="152"/>
      <c r="XAA109" s="152"/>
      <c r="XAB109" s="112"/>
      <c r="XAC109" s="32"/>
      <c r="XAD109" s="101"/>
      <c r="XAE109" s="99"/>
      <c r="XAF109" s="100"/>
      <c r="XAG109" s="98"/>
      <c r="XAH109" s="152"/>
      <c r="XAI109" s="152"/>
      <c r="XAJ109" s="112"/>
      <c r="XAK109" s="32"/>
      <c r="XAL109" s="101"/>
      <c r="XAM109" s="99"/>
      <c r="XAN109" s="100"/>
      <c r="XAO109" s="98"/>
      <c r="XAP109" s="152"/>
      <c r="XAQ109" s="152"/>
      <c r="XAR109" s="112"/>
      <c r="XAS109" s="32"/>
      <c r="XAT109" s="101"/>
      <c r="XAU109" s="99"/>
      <c r="XAV109" s="100"/>
      <c r="XAW109" s="98"/>
      <c r="XAX109" s="152"/>
      <c r="XAY109" s="152"/>
      <c r="XAZ109" s="112"/>
      <c r="XBA109" s="32"/>
      <c r="XBB109" s="101"/>
      <c r="XBC109" s="99"/>
      <c r="XBD109" s="100"/>
      <c r="XBE109" s="98"/>
      <c r="XBF109" s="152"/>
      <c r="XBG109" s="152"/>
      <c r="XBH109" s="112"/>
      <c r="XBI109" s="32"/>
      <c r="XBJ109" s="101"/>
      <c r="XBK109" s="99"/>
      <c r="XBL109" s="100"/>
      <c r="XBM109" s="98"/>
      <c r="XBN109" s="152"/>
      <c r="XBO109" s="152"/>
      <c r="XBP109" s="112"/>
      <c r="XBQ109" s="32"/>
      <c r="XBR109" s="101"/>
      <c r="XBS109" s="99"/>
      <c r="XBT109" s="100"/>
      <c r="XBU109" s="98"/>
      <c r="XBV109" s="152"/>
      <c r="XBW109" s="152"/>
      <c r="XBX109" s="112"/>
      <c r="XBY109" s="32"/>
      <c r="XBZ109" s="101"/>
      <c r="XCA109" s="99"/>
      <c r="XCB109" s="100"/>
      <c r="XCC109" s="98"/>
      <c r="XCD109" s="152"/>
      <c r="XCE109" s="152"/>
      <c r="XCF109" s="112"/>
      <c r="XCG109" s="32"/>
      <c r="XCH109" s="101"/>
      <c r="XCI109" s="99"/>
      <c r="XCJ109" s="100"/>
      <c r="XCK109" s="98"/>
      <c r="XCL109" s="152"/>
      <c r="XCM109" s="152"/>
      <c r="XCN109" s="112"/>
      <c r="XCO109" s="32"/>
      <c r="XCP109" s="101"/>
      <c r="XCQ109" s="99"/>
      <c r="XCR109" s="100"/>
      <c r="XCS109" s="98"/>
      <c r="XCT109" s="152"/>
      <c r="XCU109" s="152"/>
      <c r="XCV109" s="112"/>
      <c r="XCW109" s="32"/>
      <c r="XCX109" s="101"/>
      <c r="XCY109" s="99"/>
      <c r="XCZ109" s="100"/>
      <c r="XDA109" s="98"/>
      <c r="XDB109" s="152"/>
      <c r="XDC109" s="152"/>
      <c r="XDD109" s="112"/>
      <c r="XDE109" s="32"/>
      <c r="XDF109" s="101"/>
      <c r="XDG109" s="99"/>
      <c r="XDH109" s="100"/>
      <c r="XDI109" s="98"/>
      <c r="XDJ109" s="152"/>
      <c r="XDK109" s="152"/>
      <c r="XDL109" s="112"/>
      <c r="XDM109" s="32"/>
      <c r="XDN109" s="101"/>
      <c r="XDO109" s="99"/>
      <c r="XDP109" s="100"/>
      <c r="XDQ109" s="98"/>
      <c r="XDR109" s="152"/>
      <c r="XDS109" s="152"/>
      <c r="XDT109" s="112"/>
      <c r="XDU109" s="32"/>
      <c r="XDV109" s="101"/>
      <c r="XDW109" s="99"/>
      <c r="XDX109" s="100"/>
      <c r="XDY109" s="98"/>
      <c r="XDZ109" s="152"/>
      <c r="XEA109" s="152"/>
      <c r="XEB109" s="112"/>
      <c r="XEC109" s="32"/>
      <c r="XED109" s="101"/>
      <c r="XEE109" s="99"/>
      <c r="XEF109" s="100"/>
      <c r="XEG109" s="98"/>
      <c r="XEH109" s="152"/>
      <c r="XEI109" s="152"/>
      <c r="XEJ109" s="112"/>
      <c r="XEK109" s="32"/>
      <c r="XEL109" s="101"/>
      <c r="XEM109" s="99"/>
      <c r="XEN109" s="100"/>
      <c r="XEO109" s="98"/>
      <c r="XEP109" s="152"/>
      <c r="XEQ109" s="152"/>
      <c r="XER109" s="112"/>
      <c r="XES109" s="32"/>
      <c r="XET109" s="101"/>
      <c r="XEU109" s="99"/>
      <c r="XEV109" s="100"/>
      <c r="XEW109" s="98"/>
      <c r="XEX109" s="152"/>
      <c r="XEY109" s="152"/>
      <c r="XEZ109" s="112"/>
      <c r="XFA109" s="32"/>
      <c r="XFB109" s="101"/>
      <c r="XFC109" s="99"/>
      <c r="XFD109" s="100"/>
    </row>
    <row r="110" spans="1:16384" s="154" customFormat="1" ht="34.5" customHeight="1" x14ac:dyDescent="0.25">
      <c r="A110" s="155"/>
      <c r="B110" s="27" t="s">
        <v>242</v>
      </c>
      <c r="C110" s="26">
        <v>1</v>
      </c>
      <c r="D110" s="110" t="s">
        <v>54</v>
      </c>
      <c r="E110" s="112" t="s">
        <v>65</v>
      </c>
      <c r="F110" s="32" t="s">
        <v>215</v>
      </c>
      <c r="G110" s="28" t="s">
        <v>296</v>
      </c>
      <c r="H110" s="26" t="s">
        <v>244</v>
      </c>
      <c r="I110" s="69">
        <v>430</v>
      </c>
      <c r="J110" s="120">
        <f>I110</f>
        <v>430</v>
      </c>
      <c r="K110" s="120">
        <f>J110</f>
        <v>430</v>
      </c>
      <c r="L110" s="156"/>
      <c r="M110" s="156"/>
      <c r="N110" s="156"/>
      <c r="O110" s="156"/>
      <c r="P110" s="156"/>
      <c r="Q110" s="156"/>
      <c r="R110" s="157"/>
      <c r="S110" s="156"/>
      <c r="T110" s="156"/>
    </row>
    <row r="111" spans="1:16384" s="162" customFormat="1" ht="34.5" customHeight="1" x14ac:dyDescent="0.25">
      <c r="A111" s="123" t="s">
        <v>517</v>
      </c>
      <c r="B111" s="105" t="s">
        <v>518</v>
      </c>
      <c r="C111" s="63"/>
      <c r="D111" s="158"/>
      <c r="E111" s="159"/>
      <c r="F111" s="104"/>
      <c r="G111" s="19"/>
      <c r="H111" s="63"/>
      <c r="I111" s="65">
        <f>SUM(I112)</f>
        <v>3000</v>
      </c>
      <c r="J111" s="65">
        <f t="shared" ref="J111:Q111" si="48">SUM(J112)</f>
        <v>3000</v>
      </c>
      <c r="K111" s="65">
        <f t="shared" si="48"/>
        <v>3000</v>
      </c>
      <c r="L111" s="65">
        <f t="shared" si="48"/>
        <v>0</v>
      </c>
      <c r="M111" s="65">
        <f t="shared" si="48"/>
        <v>0</v>
      </c>
      <c r="N111" s="65">
        <f t="shared" si="48"/>
        <v>0</v>
      </c>
      <c r="O111" s="65">
        <f t="shared" si="48"/>
        <v>0</v>
      </c>
      <c r="P111" s="65">
        <f t="shared" si="48"/>
        <v>0</v>
      </c>
      <c r="Q111" s="65">
        <f t="shared" si="48"/>
        <v>0</v>
      </c>
      <c r="R111" s="160"/>
      <c r="S111" s="161"/>
      <c r="T111" s="161"/>
    </row>
    <row r="112" spans="1:16384" s="102" customFormat="1" ht="33.75" customHeight="1" x14ac:dyDescent="0.25">
      <c r="A112" s="97"/>
      <c r="B112" s="98" t="s">
        <v>149</v>
      </c>
      <c r="C112" s="26">
        <v>1</v>
      </c>
      <c r="D112" s="26" t="s">
        <v>54</v>
      </c>
      <c r="E112" s="112" t="s">
        <v>51</v>
      </c>
      <c r="F112" s="32" t="s">
        <v>215</v>
      </c>
      <c r="G112" s="114" t="s">
        <v>292</v>
      </c>
      <c r="H112" s="99" t="s">
        <v>155</v>
      </c>
      <c r="I112" s="100">
        <v>3000</v>
      </c>
      <c r="J112" s="120">
        <f t="shared" ref="J112:K112" si="49">I112</f>
        <v>3000</v>
      </c>
      <c r="K112" s="120">
        <f t="shared" si="49"/>
        <v>3000</v>
      </c>
      <c r="L112" s="101"/>
      <c r="M112" s="101"/>
      <c r="N112" s="101"/>
      <c r="O112" s="101"/>
      <c r="P112" s="101"/>
      <c r="Q112" s="101"/>
      <c r="R112" s="99">
        <v>2023</v>
      </c>
      <c r="S112" s="101"/>
      <c r="T112" s="101"/>
    </row>
    <row r="113" spans="1:16384" s="169" customFormat="1" ht="45.75" customHeight="1" x14ac:dyDescent="0.25">
      <c r="A113" s="163" t="s">
        <v>519</v>
      </c>
      <c r="B113" s="164" t="s">
        <v>520</v>
      </c>
      <c r="C113" s="165"/>
      <c r="D113" s="165"/>
      <c r="E113" s="165"/>
      <c r="F113" s="166"/>
      <c r="G113" s="165"/>
      <c r="H113" s="165"/>
      <c r="I113" s="167">
        <f>I114+I116+I118+I120+I124+I126</f>
        <v>98200</v>
      </c>
      <c r="J113" s="167">
        <f t="shared" ref="J113:Q113" si="50">J114+J116+J118+J120+J124+J126</f>
        <v>98200</v>
      </c>
      <c r="K113" s="167">
        <f t="shared" si="50"/>
        <v>98200</v>
      </c>
      <c r="L113" s="167">
        <f t="shared" si="50"/>
        <v>0</v>
      </c>
      <c r="M113" s="167">
        <f t="shared" si="50"/>
        <v>0</v>
      </c>
      <c r="N113" s="167">
        <f t="shared" si="50"/>
        <v>0</v>
      </c>
      <c r="O113" s="167">
        <f t="shared" si="50"/>
        <v>0</v>
      </c>
      <c r="P113" s="167">
        <f t="shared" si="50"/>
        <v>0</v>
      </c>
      <c r="Q113" s="167">
        <f t="shared" si="50"/>
        <v>0</v>
      </c>
      <c r="R113" s="165"/>
      <c r="S113" s="164"/>
      <c r="T113" s="168"/>
    </row>
    <row r="114" spans="1:16384" s="169" customFormat="1" ht="41.1" customHeight="1" x14ac:dyDescent="0.25">
      <c r="A114" s="170" t="s">
        <v>521</v>
      </c>
      <c r="B114" s="164" t="s">
        <v>504</v>
      </c>
      <c r="C114" s="165"/>
      <c r="D114" s="165"/>
      <c r="E114" s="165"/>
      <c r="F114" s="166"/>
      <c r="G114" s="165"/>
      <c r="H114" s="165"/>
      <c r="I114" s="167">
        <f>I115</f>
        <v>12000</v>
      </c>
      <c r="J114" s="167">
        <f t="shared" ref="J114:Q114" si="51">J115</f>
        <v>12000</v>
      </c>
      <c r="K114" s="167">
        <f t="shared" si="51"/>
        <v>12000</v>
      </c>
      <c r="L114" s="167">
        <f t="shared" si="51"/>
        <v>0</v>
      </c>
      <c r="M114" s="167">
        <f t="shared" si="51"/>
        <v>0</v>
      </c>
      <c r="N114" s="167">
        <f t="shared" si="51"/>
        <v>0</v>
      </c>
      <c r="O114" s="167">
        <f t="shared" si="51"/>
        <v>0</v>
      </c>
      <c r="P114" s="167">
        <f t="shared" si="51"/>
        <v>0</v>
      </c>
      <c r="Q114" s="167">
        <f t="shared" si="51"/>
        <v>0</v>
      </c>
      <c r="R114" s="165"/>
      <c r="S114" s="164"/>
      <c r="T114" s="168"/>
    </row>
    <row r="115" spans="1:16384" s="169" customFormat="1" ht="63.75" customHeight="1" x14ac:dyDescent="0.25">
      <c r="A115" s="163"/>
      <c r="B115" s="171" t="s">
        <v>92</v>
      </c>
      <c r="C115" s="165">
        <v>1</v>
      </c>
      <c r="D115" s="172" t="s">
        <v>54</v>
      </c>
      <c r="E115" s="97" t="s">
        <v>50</v>
      </c>
      <c r="F115" s="171" t="s">
        <v>93</v>
      </c>
      <c r="G115" s="97" t="s">
        <v>94</v>
      </c>
      <c r="H115" s="97" t="s">
        <v>95</v>
      </c>
      <c r="I115" s="173">
        <f t="shared" si="25"/>
        <v>12000</v>
      </c>
      <c r="J115" s="173">
        <f t="shared" si="26"/>
        <v>12000</v>
      </c>
      <c r="K115" s="174">
        <v>12000</v>
      </c>
      <c r="L115" s="167"/>
      <c r="M115" s="167"/>
      <c r="N115" s="167"/>
      <c r="O115" s="167"/>
      <c r="P115" s="167"/>
      <c r="Q115" s="167"/>
      <c r="R115" s="172" t="s">
        <v>68</v>
      </c>
      <c r="S115" s="164"/>
      <c r="T115" s="168"/>
    </row>
    <row r="116" spans="1:16384" s="169" customFormat="1" ht="26.1" customHeight="1" x14ac:dyDescent="0.25">
      <c r="A116" s="170" t="s">
        <v>522</v>
      </c>
      <c r="B116" s="164" t="s">
        <v>514</v>
      </c>
      <c r="C116" s="165"/>
      <c r="D116" s="165"/>
      <c r="E116" s="165"/>
      <c r="F116" s="166"/>
      <c r="G116" s="165"/>
      <c r="H116" s="165"/>
      <c r="I116" s="167">
        <f>SUM(I117)</f>
        <v>4500</v>
      </c>
      <c r="J116" s="167">
        <f t="shared" ref="J116:Q116" si="52">SUM(J117)</f>
        <v>4500</v>
      </c>
      <c r="K116" s="167">
        <f t="shared" si="52"/>
        <v>4500</v>
      </c>
      <c r="L116" s="167">
        <f t="shared" si="52"/>
        <v>0</v>
      </c>
      <c r="M116" s="167">
        <f t="shared" si="52"/>
        <v>0</v>
      </c>
      <c r="N116" s="167">
        <f t="shared" si="52"/>
        <v>0</v>
      </c>
      <c r="O116" s="167">
        <f t="shared" si="52"/>
        <v>0</v>
      </c>
      <c r="P116" s="167">
        <f t="shared" si="52"/>
        <v>0</v>
      </c>
      <c r="Q116" s="167">
        <f t="shared" si="52"/>
        <v>0</v>
      </c>
      <c r="R116" s="165"/>
      <c r="S116" s="164"/>
      <c r="T116" s="168"/>
    </row>
    <row r="117" spans="1:16384" s="25" customFormat="1" ht="88.5" customHeight="1" x14ac:dyDescent="0.25">
      <c r="A117" s="171"/>
      <c r="B117" s="27" t="s">
        <v>220</v>
      </c>
      <c r="C117" s="23">
        <v>1</v>
      </c>
      <c r="D117" s="26" t="s">
        <v>54</v>
      </c>
      <c r="E117" s="97" t="s">
        <v>186</v>
      </c>
      <c r="F117" s="32" t="s">
        <v>222</v>
      </c>
      <c r="G117" s="97" t="s">
        <v>216</v>
      </c>
      <c r="H117" s="32" t="s">
        <v>221</v>
      </c>
      <c r="I117" s="69">
        <v>4500</v>
      </c>
      <c r="J117" s="175">
        <f>I117</f>
        <v>4500</v>
      </c>
      <c r="K117" s="176">
        <f>J117</f>
        <v>4500</v>
      </c>
      <c r="L117" s="109"/>
      <c r="M117" s="171"/>
      <c r="N117" s="109"/>
      <c r="O117" s="171"/>
      <c r="P117" s="109"/>
      <c r="Q117" s="171"/>
      <c r="R117" s="109">
        <v>2023</v>
      </c>
      <c r="S117" s="171"/>
      <c r="T117" s="109"/>
      <c r="U117" s="177"/>
      <c r="V117" s="109"/>
      <c r="W117" s="171"/>
      <c r="X117" s="109"/>
      <c r="Y117" s="171"/>
      <c r="Z117" s="109"/>
      <c r="AA117" s="171"/>
      <c r="AB117" s="109"/>
      <c r="AC117" s="171"/>
      <c r="AD117" s="109"/>
      <c r="AE117" s="171"/>
      <c r="AF117" s="109"/>
      <c r="AG117" s="171"/>
      <c r="AH117" s="109"/>
      <c r="AI117" s="171"/>
      <c r="AJ117" s="109"/>
      <c r="AK117" s="171"/>
      <c r="AL117" s="109"/>
      <c r="AM117" s="171"/>
      <c r="AN117" s="109"/>
      <c r="AO117" s="171"/>
      <c r="AP117" s="109"/>
      <c r="AQ117" s="171"/>
      <c r="AR117" s="109"/>
      <c r="AS117" s="171"/>
      <c r="AT117" s="109"/>
      <c r="AU117" s="171"/>
      <c r="AV117" s="109"/>
      <c r="AW117" s="171"/>
      <c r="AX117" s="109"/>
      <c r="AY117" s="171"/>
      <c r="AZ117" s="109"/>
      <c r="BA117" s="171"/>
      <c r="BB117" s="109"/>
      <c r="BC117" s="171"/>
      <c r="BD117" s="109"/>
      <c r="BE117" s="171"/>
      <c r="BF117" s="109"/>
      <c r="BG117" s="171"/>
      <c r="BH117" s="109"/>
      <c r="BI117" s="171"/>
      <c r="BJ117" s="109"/>
      <c r="BK117" s="171"/>
      <c r="BL117" s="109"/>
      <c r="BM117" s="171"/>
      <c r="BN117" s="109"/>
      <c r="BO117" s="171"/>
      <c r="BP117" s="109"/>
      <c r="BQ117" s="171"/>
      <c r="BR117" s="109"/>
      <c r="BS117" s="171"/>
      <c r="BT117" s="109"/>
      <c r="BU117" s="171"/>
      <c r="BV117" s="109"/>
      <c r="BW117" s="171"/>
      <c r="BX117" s="109"/>
      <c r="BY117" s="171"/>
      <c r="BZ117" s="109"/>
      <c r="CA117" s="171"/>
      <c r="CB117" s="109"/>
      <c r="CC117" s="171"/>
      <c r="CD117" s="109"/>
      <c r="CE117" s="171"/>
      <c r="CF117" s="109"/>
      <c r="CG117" s="171"/>
      <c r="CH117" s="109"/>
      <c r="CI117" s="171"/>
      <c r="CJ117" s="109"/>
      <c r="CK117" s="171"/>
      <c r="CL117" s="109"/>
      <c r="CM117" s="171"/>
      <c r="CN117" s="109"/>
      <c r="CO117" s="171"/>
      <c r="CP117" s="109"/>
      <c r="CQ117" s="171"/>
      <c r="CR117" s="109"/>
      <c r="CS117" s="171"/>
      <c r="CT117" s="109"/>
      <c r="CU117" s="171"/>
      <c r="CV117" s="109"/>
      <c r="CW117" s="171"/>
      <c r="CX117" s="109"/>
      <c r="CY117" s="171"/>
      <c r="CZ117" s="109"/>
      <c r="DA117" s="171"/>
      <c r="DB117" s="109"/>
      <c r="DC117" s="171"/>
      <c r="DD117" s="109"/>
      <c r="DE117" s="171"/>
      <c r="DF117" s="109"/>
      <c r="DG117" s="171"/>
      <c r="DH117" s="109"/>
      <c r="DI117" s="171"/>
      <c r="DJ117" s="109"/>
      <c r="DK117" s="171"/>
      <c r="DL117" s="109"/>
      <c r="DM117" s="171"/>
      <c r="DN117" s="109"/>
      <c r="DO117" s="171"/>
      <c r="DP117" s="109"/>
      <c r="DQ117" s="171"/>
      <c r="DR117" s="109"/>
      <c r="DS117" s="171"/>
      <c r="DT117" s="109"/>
      <c r="DU117" s="171"/>
      <c r="DV117" s="109"/>
      <c r="DW117" s="171"/>
      <c r="DX117" s="109"/>
      <c r="DY117" s="171"/>
      <c r="DZ117" s="109"/>
      <c r="EA117" s="171"/>
      <c r="EB117" s="109"/>
      <c r="EC117" s="171"/>
      <c r="ED117" s="109"/>
      <c r="EE117" s="171"/>
      <c r="EF117" s="109"/>
      <c r="EG117" s="171"/>
      <c r="EH117" s="109"/>
      <c r="EI117" s="171"/>
      <c r="EJ117" s="109"/>
      <c r="EK117" s="171"/>
      <c r="EL117" s="109"/>
      <c r="EM117" s="171"/>
      <c r="EN117" s="109"/>
      <c r="EO117" s="171"/>
      <c r="EP117" s="109"/>
      <c r="EQ117" s="171"/>
      <c r="ER117" s="109"/>
      <c r="ES117" s="171"/>
      <c r="ET117" s="109"/>
      <c r="EU117" s="171"/>
      <c r="EV117" s="109"/>
      <c r="EW117" s="171"/>
      <c r="EX117" s="109"/>
      <c r="EY117" s="171"/>
      <c r="EZ117" s="109"/>
      <c r="FA117" s="171"/>
      <c r="FB117" s="109"/>
      <c r="FC117" s="171"/>
      <c r="FD117" s="109"/>
      <c r="FE117" s="171"/>
      <c r="FF117" s="109"/>
      <c r="FG117" s="171"/>
      <c r="FH117" s="109"/>
      <c r="FI117" s="171"/>
      <c r="FJ117" s="109"/>
      <c r="FK117" s="171"/>
      <c r="FL117" s="109"/>
      <c r="FM117" s="171"/>
      <c r="FN117" s="109"/>
      <c r="FO117" s="171"/>
      <c r="FP117" s="109"/>
      <c r="FQ117" s="171"/>
      <c r="FR117" s="109"/>
      <c r="FS117" s="171"/>
      <c r="FT117" s="109"/>
      <c r="FU117" s="171"/>
      <c r="FV117" s="109"/>
      <c r="FW117" s="171"/>
      <c r="FX117" s="109"/>
      <c r="FY117" s="171"/>
      <c r="FZ117" s="109"/>
      <c r="GA117" s="171"/>
      <c r="GB117" s="109"/>
      <c r="GC117" s="171"/>
      <c r="GD117" s="109"/>
      <c r="GE117" s="171"/>
      <c r="GF117" s="109"/>
      <c r="GG117" s="171"/>
      <c r="GH117" s="109"/>
      <c r="GI117" s="171"/>
      <c r="GJ117" s="109"/>
      <c r="GK117" s="171"/>
      <c r="GL117" s="109"/>
      <c r="GM117" s="171"/>
      <c r="GN117" s="109"/>
      <c r="GO117" s="171"/>
      <c r="GP117" s="109"/>
      <c r="GQ117" s="171"/>
      <c r="GR117" s="109"/>
      <c r="GS117" s="171"/>
      <c r="GT117" s="109"/>
      <c r="GU117" s="171"/>
      <c r="GV117" s="109"/>
      <c r="GW117" s="171"/>
      <c r="GX117" s="109"/>
      <c r="GY117" s="171"/>
      <c r="GZ117" s="109"/>
      <c r="HA117" s="171"/>
      <c r="HB117" s="109"/>
      <c r="HC117" s="171"/>
      <c r="HD117" s="109"/>
      <c r="HE117" s="171"/>
      <c r="HF117" s="109"/>
      <c r="HG117" s="171"/>
      <c r="HH117" s="109"/>
      <c r="HI117" s="171"/>
      <c r="HJ117" s="109"/>
      <c r="HK117" s="171"/>
      <c r="HL117" s="109"/>
      <c r="HM117" s="171"/>
      <c r="HN117" s="109"/>
      <c r="HO117" s="171"/>
      <c r="HP117" s="109"/>
      <c r="HQ117" s="171"/>
      <c r="HR117" s="109"/>
      <c r="HS117" s="171"/>
      <c r="HT117" s="109"/>
      <c r="HU117" s="171"/>
      <c r="HV117" s="109"/>
      <c r="HW117" s="171"/>
      <c r="HX117" s="109"/>
      <c r="HY117" s="171"/>
      <c r="HZ117" s="109"/>
      <c r="IA117" s="171"/>
      <c r="IB117" s="109"/>
      <c r="IC117" s="171"/>
      <c r="ID117" s="109"/>
      <c r="IE117" s="171"/>
      <c r="IF117" s="109"/>
      <c r="IG117" s="171"/>
      <c r="IH117" s="109"/>
      <c r="II117" s="171"/>
      <c r="IJ117" s="109"/>
      <c r="IK117" s="171"/>
      <c r="IL117" s="109"/>
      <c r="IM117" s="171"/>
      <c r="IN117" s="109"/>
      <c r="IO117" s="171"/>
      <c r="IP117" s="109"/>
      <c r="IQ117" s="171"/>
      <c r="IR117" s="109"/>
      <c r="IS117" s="171"/>
      <c r="IT117" s="109"/>
      <c r="IU117" s="171"/>
      <c r="IV117" s="109"/>
      <c r="IW117" s="171"/>
      <c r="IX117" s="109"/>
      <c r="IY117" s="171"/>
      <c r="IZ117" s="109"/>
      <c r="JA117" s="171"/>
      <c r="JB117" s="109"/>
      <c r="JC117" s="171"/>
      <c r="JD117" s="109"/>
      <c r="JE117" s="171"/>
      <c r="JF117" s="109"/>
      <c r="JG117" s="171"/>
      <c r="JH117" s="109"/>
      <c r="JI117" s="171"/>
      <c r="JJ117" s="109"/>
      <c r="JK117" s="171"/>
      <c r="JL117" s="109"/>
      <c r="JM117" s="171"/>
      <c r="JN117" s="109"/>
      <c r="JO117" s="171"/>
      <c r="JP117" s="109"/>
      <c r="JQ117" s="171"/>
      <c r="JR117" s="109"/>
      <c r="JS117" s="171"/>
      <c r="JT117" s="109"/>
      <c r="JU117" s="171"/>
      <c r="JV117" s="109"/>
      <c r="JW117" s="171"/>
      <c r="JX117" s="109"/>
      <c r="JY117" s="171"/>
      <c r="JZ117" s="109"/>
      <c r="KA117" s="171"/>
      <c r="KB117" s="109"/>
      <c r="KC117" s="171"/>
      <c r="KD117" s="109"/>
      <c r="KE117" s="171"/>
      <c r="KF117" s="109"/>
      <c r="KG117" s="171"/>
      <c r="KH117" s="109"/>
      <c r="KI117" s="171"/>
      <c r="KJ117" s="109"/>
      <c r="KK117" s="171"/>
      <c r="KL117" s="109"/>
      <c r="KM117" s="171"/>
      <c r="KN117" s="109"/>
      <c r="KO117" s="171"/>
      <c r="KP117" s="109"/>
      <c r="KQ117" s="171"/>
      <c r="KR117" s="109"/>
      <c r="KS117" s="171"/>
      <c r="KT117" s="109"/>
      <c r="KU117" s="171"/>
      <c r="KV117" s="109"/>
      <c r="KW117" s="171"/>
      <c r="KX117" s="109"/>
      <c r="KY117" s="171"/>
      <c r="KZ117" s="109"/>
      <c r="LA117" s="171"/>
      <c r="LB117" s="109"/>
      <c r="LC117" s="171"/>
      <c r="LD117" s="109"/>
      <c r="LE117" s="171"/>
      <c r="LF117" s="109"/>
      <c r="LG117" s="171"/>
      <c r="LH117" s="109"/>
      <c r="LI117" s="171"/>
      <c r="LJ117" s="109"/>
      <c r="LK117" s="171"/>
      <c r="LL117" s="109"/>
      <c r="LM117" s="171"/>
      <c r="LN117" s="109"/>
      <c r="LO117" s="171"/>
      <c r="LP117" s="109"/>
      <c r="LQ117" s="171"/>
      <c r="LR117" s="109"/>
      <c r="LS117" s="171"/>
      <c r="LT117" s="109"/>
      <c r="LU117" s="171"/>
      <c r="LV117" s="109"/>
      <c r="LW117" s="171"/>
      <c r="LX117" s="109"/>
      <c r="LY117" s="171"/>
      <c r="LZ117" s="109"/>
      <c r="MA117" s="171"/>
      <c r="MB117" s="109"/>
      <c r="MC117" s="171"/>
      <c r="MD117" s="109"/>
      <c r="ME117" s="171"/>
      <c r="MF117" s="109"/>
      <c r="MG117" s="171"/>
      <c r="MH117" s="109"/>
      <c r="MI117" s="171"/>
      <c r="MJ117" s="109"/>
      <c r="MK117" s="171"/>
      <c r="ML117" s="109"/>
      <c r="MM117" s="171"/>
      <c r="MN117" s="109"/>
      <c r="MO117" s="171"/>
      <c r="MP117" s="109"/>
      <c r="MQ117" s="171"/>
      <c r="MR117" s="109"/>
      <c r="MS117" s="171"/>
      <c r="MT117" s="109"/>
      <c r="MU117" s="171"/>
      <c r="MV117" s="109"/>
      <c r="MW117" s="171"/>
      <c r="MX117" s="109"/>
      <c r="MY117" s="171"/>
      <c r="MZ117" s="109"/>
      <c r="NA117" s="171"/>
      <c r="NB117" s="109"/>
      <c r="NC117" s="171"/>
      <c r="ND117" s="109"/>
      <c r="NE117" s="171"/>
      <c r="NF117" s="109"/>
      <c r="NG117" s="171"/>
      <c r="NH117" s="109"/>
      <c r="NI117" s="171"/>
      <c r="NJ117" s="109"/>
      <c r="NK117" s="171"/>
      <c r="NL117" s="109"/>
      <c r="NM117" s="171"/>
      <c r="NN117" s="109"/>
      <c r="NO117" s="171"/>
      <c r="NP117" s="109"/>
      <c r="NQ117" s="171"/>
      <c r="NR117" s="109"/>
      <c r="NS117" s="171"/>
      <c r="NT117" s="109"/>
      <c r="NU117" s="171"/>
      <c r="NV117" s="109"/>
      <c r="NW117" s="171"/>
      <c r="NX117" s="109"/>
      <c r="NY117" s="171"/>
      <c r="NZ117" s="109"/>
      <c r="OA117" s="171"/>
      <c r="OB117" s="109"/>
      <c r="OC117" s="171"/>
      <c r="OD117" s="109"/>
      <c r="OE117" s="171"/>
      <c r="OF117" s="109"/>
      <c r="OG117" s="171"/>
      <c r="OH117" s="109"/>
      <c r="OI117" s="171"/>
      <c r="OJ117" s="109"/>
      <c r="OK117" s="171"/>
      <c r="OL117" s="109"/>
      <c r="OM117" s="171"/>
      <c r="ON117" s="109"/>
      <c r="OO117" s="171"/>
      <c r="OP117" s="109"/>
      <c r="OQ117" s="171"/>
      <c r="OR117" s="109"/>
      <c r="OS117" s="171"/>
      <c r="OT117" s="109"/>
      <c r="OU117" s="171"/>
      <c r="OV117" s="109"/>
      <c r="OW117" s="171"/>
      <c r="OX117" s="109"/>
      <c r="OY117" s="171"/>
      <c r="OZ117" s="109"/>
      <c r="PA117" s="171"/>
      <c r="PB117" s="109"/>
      <c r="PC117" s="171"/>
      <c r="PD117" s="109"/>
      <c r="PE117" s="171"/>
      <c r="PF117" s="109"/>
      <c r="PG117" s="171"/>
      <c r="PH117" s="109"/>
      <c r="PI117" s="171"/>
      <c r="PJ117" s="109"/>
      <c r="PK117" s="171"/>
      <c r="PL117" s="109"/>
      <c r="PM117" s="171"/>
      <c r="PN117" s="109"/>
      <c r="PO117" s="171"/>
      <c r="PP117" s="109"/>
      <c r="PQ117" s="171"/>
      <c r="PR117" s="109"/>
      <c r="PS117" s="171"/>
      <c r="PT117" s="109"/>
      <c r="PU117" s="171"/>
      <c r="PV117" s="109"/>
      <c r="PW117" s="171"/>
      <c r="PX117" s="109"/>
      <c r="PY117" s="171"/>
      <c r="PZ117" s="109"/>
      <c r="QA117" s="171"/>
      <c r="QB117" s="109"/>
      <c r="QC117" s="171"/>
      <c r="QD117" s="109"/>
      <c r="QE117" s="171"/>
      <c r="QF117" s="109"/>
      <c r="QG117" s="171"/>
      <c r="QH117" s="109"/>
      <c r="QI117" s="171"/>
      <c r="QJ117" s="109"/>
      <c r="QK117" s="171"/>
      <c r="QL117" s="109"/>
      <c r="QM117" s="171"/>
      <c r="QN117" s="109"/>
      <c r="QO117" s="171"/>
      <c r="QP117" s="109"/>
      <c r="QQ117" s="171"/>
      <c r="QR117" s="109"/>
      <c r="QS117" s="171"/>
      <c r="QT117" s="109"/>
      <c r="QU117" s="171"/>
      <c r="QV117" s="109"/>
      <c r="QW117" s="171"/>
      <c r="QX117" s="109"/>
      <c r="QY117" s="171"/>
      <c r="QZ117" s="109"/>
      <c r="RA117" s="171"/>
      <c r="RB117" s="109"/>
      <c r="RC117" s="171"/>
      <c r="RD117" s="109"/>
      <c r="RE117" s="171"/>
      <c r="RF117" s="109"/>
      <c r="RG117" s="171"/>
      <c r="RH117" s="109"/>
      <c r="RI117" s="171"/>
      <c r="RJ117" s="109"/>
      <c r="RK117" s="171"/>
      <c r="RL117" s="109"/>
      <c r="RM117" s="171"/>
      <c r="RN117" s="109"/>
      <c r="RO117" s="171"/>
      <c r="RP117" s="109"/>
      <c r="RQ117" s="171"/>
      <c r="RR117" s="109"/>
      <c r="RS117" s="171"/>
      <c r="RT117" s="109"/>
      <c r="RU117" s="171"/>
      <c r="RV117" s="109"/>
      <c r="RW117" s="171"/>
      <c r="RX117" s="109"/>
      <c r="RY117" s="171"/>
      <c r="RZ117" s="109"/>
      <c r="SA117" s="171"/>
      <c r="SB117" s="109"/>
      <c r="SC117" s="171"/>
      <c r="SD117" s="109"/>
      <c r="SE117" s="171"/>
      <c r="SF117" s="109"/>
      <c r="SG117" s="171"/>
      <c r="SH117" s="109"/>
      <c r="SI117" s="171"/>
      <c r="SJ117" s="109"/>
      <c r="SK117" s="171"/>
      <c r="SL117" s="109"/>
      <c r="SM117" s="171"/>
      <c r="SN117" s="109"/>
      <c r="SO117" s="171"/>
      <c r="SP117" s="109"/>
      <c r="SQ117" s="171"/>
      <c r="SR117" s="109"/>
      <c r="SS117" s="171"/>
      <c r="ST117" s="109"/>
      <c r="SU117" s="171"/>
      <c r="SV117" s="109"/>
      <c r="SW117" s="171"/>
      <c r="SX117" s="109"/>
      <c r="SY117" s="171"/>
      <c r="SZ117" s="109"/>
      <c r="TA117" s="171"/>
      <c r="TB117" s="109"/>
      <c r="TC117" s="171"/>
      <c r="TD117" s="109"/>
      <c r="TE117" s="171"/>
      <c r="TF117" s="109"/>
      <c r="TG117" s="171"/>
      <c r="TH117" s="109"/>
      <c r="TI117" s="171"/>
      <c r="TJ117" s="109"/>
      <c r="TK117" s="171"/>
      <c r="TL117" s="109"/>
      <c r="TM117" s="171"/>
      <c r="TN117" s="109"/>
      <c r="TO117" s="171"/>
      <c r="TP117" s="109"/>
      <c r="TQ117" s="171"/>
      <c r="TR117" s="109"/>
      <c r="TS117" s="171"/>
      <c r="TT117" s="109"/>
      <c r="TU117" s="171"/>
      <c r="TV117" s="109"/>
      <c r="TW117" s="171"/>
      <c r="TX117" s="109"/>
      <c r="TY117" s="171"/>
      <c r="TZ117" s="109"/>
      <c r="UA117" s="171"/>
      <c r="UB117" s="109"/>
      <c r="UC117" s="171"/>
      <c r="UD117" s="109"/>
      <c r="UE117" s="171"/>
      <c r="UF117" s="109"/>
      <c r="UG117" s="171"/>
      <c r="UH117" s="109"/>
      <c r="UI117" s="171"/>
      <c r="UJ117" s="109"/>
      <c r="UK117" s="171"/>
      <c r="UL117" s="109"/>
      <c r="UM117" s="171"/>
      <c r="UN117" s="109"/>
      <c r="UO117" s="171"/>
      <c r="UP117" s="109"/>
      <c r="UQ117" s="171"/>
      <c r="UR117" s="109"/>
      <c r="US117" s="171"/>
      <c r="UT117" s="109"/>
      <c r="UU117" s="171"/>
      <c r="UV117" s="109"/>
      <c r="UW117" s="171"/>
      <c r="UX117" s="109"/>
      <c r="UY117" s="171"/>
      <c r="UZ117" s="109"/>
      <c r="VA117" s="171"/>
      <c r="VB117" s="109"/>
      <c r="VC117" s="171"/>
      <c r="VD117" s="109"/>
      <c r="VE117" s="171"/>
      <c r="VF117" s="109"/>
      <c r="VG117" s="171"/>
      <c r="VH117" s="109"/>
      <c r="VI117" s="171"/>
      <c r="VJ117" s="109"/>
      <c r="VK117" s="171"/>
      <c r="VL117" s="109"/>
      <c r="VM117" s="171"/>
      <c r="VN117" s="109"/>
      <c r="VO117" s="171"/>
      <c r="VP117" s="109"/>
      <c r="VQ117" s="171"/>
      <c r="VR117" s="109"/>
      <c r="VS117" s="171"/>
      <c r="VT117" s="109"/>
      <c r="VU117" s="171"/>
      <c r="VV117" s="109"/>
      <c r="VW117" s="171"/>
      <c r="VX117" s="109"/>
      <c r="VY117" s="171"/>
      <c r="VZ117" s="109"/>
      <c r="WA117" s="171"/>
      <c r="WB117" s="109"/>
      <c r="WC117" s="171"/>
      <c r="WD117" s="109"/>
      <c r="WE117" s="171"/>
      <c r="WF117" s="109"/>
      <c r="WG117" s="171"/>
      <c r="WH117" s="109"/>
      <c r="WI117" s="171"/>
      <c r="WJ117" s="109"/>
      <c r="WK117" s="171"/>
      <c r="WL117" s="109"/>
      <c r="WM117" s="171"/>
      <c r="WN117" s="109"/>
      <c r="WO117" s="171"/>
      <c r="WP117" s="109"/>
      <c r="WQ117" s="171"/>
      <c r="WR117" s="109"/>
      <c r="WS117" s="171"/>
      <c r="WT117" s="109"/>
      <c r="WU117" s="171"/>
      <c r="WV117" s="109"/>
      <c r="WW117" s="171"/>
      <c r="WX117" s="109"/>
      <c r="WY117" s="171"/>
      <c r="WZ117" s="109"/>
      <c r="XA117" s="171"/>
      <c r="XB117" s="109"/>
      <c r="XC117" s="171"/>
      <c r="XD117" s="109"/>
      <c r="XE117" s="171"/>
      <c r="XF117" s="109"/>
      <c r="XG117" s="171"/>
      <c r="XH117" s="109"/>
      <c r="XI117" s="171"/>
      <c r="XJ117" s="109"/>
      <c r="XK117" s="171"/>
      <c r="XL117" s="109"/>
      <c r="XM117" s="171"/>
      <c r="XN117" s="109"/>
      <c r="XO117" s="171"/>
      <c r="XP117" s="109"/>
      <c r="XQ117" s="171"/>
      <c r="XR117" s="109"/>
      <c r="XS117" s="171"/>
      <c r="XT117" s="109"/>
      <c r="XU117" s="171"/>
      <c r="XV117" s="109"/>
      <c r="XW117" s="171"/>
      <c r="XX117" s="109"/>
      <c r="XY117" s="171"/>
      <c r="XZ117" s="109"/>
      <c r="YA117" s="171"/>
      <c r="YB117" s="109"/>
      <c r="YC117" s="171"/>
      <c r="YD117" s="109"/>
      <c r="YE117" s="171"/>
      <c r="YF117" s="109"/>
      <c r="YG117" s="171"/>
      <c r="YH117" s="109"/>
      <c r="YI117" s="171"/>
      <c r="YJ117" s="109"/>
      <c r="YK117" s="171"/>
      <c r="YL117" s="109"/>
      <c r="YM117" s="171"/>
      <c r="YN117" s="109"/>
      <c r="YO117" s="171"/>
      <c r="YP117" s="109"/>
      <c r="YQ117" s="171"/>
      <c r="YR117" s="109"/>
      <c r="YS117" s="171"/>
      <c r="YT117" s="109"/>
      <c r="YU117" s="171"/>
      <c r="YV117" s="109"/>
      <c r="YW117" s="171"/>
      <c r="YX117" s="109"/>
      <c r="YY117" s="171"/>
      <c r="YZ117" s="109"/>
      <c r="ZA117" s="171"/>
      <c r="ZB117" s="109"/>
      <c r="ZC117" s="171"/>
      <c r="ZD117" s="109"/>
      <c r="ZE117" s="171"/>
      <c r="ZF117" s="109"/>
      <c r="ZG117" s="171"/>
      <c r="ZH117" s="109"/>
      <c r="ZI117" s="171"/>
      <c r="ZJ117" s="109"/>
      <c r="ZK117" s="171"/>
      <c r="ZL117" s="109"/>
      <c r="ZM117" s="171"/>
      <c r="ZN117" s="109"/>
      <c r="ZO117" s="171"/>
      <c r="ZP117" s="109"/>
      <c r="ZQ117" s="171"/>
      <c r="ZR117" s="109"/>
      <c r="ZS117" s="171"/>
      <c r="ZT117" s="109"/>
      <c r="ZU117" s="171"/>
      <c r="ZV117" s="109"/>
      <c r="ZW117" s="171"/>
      <c r="ZX117" s="109"/>
      <c r="ZY117" s="171"/>
      <c r="ZZ117" s="109"/>
      <c r="AAA117" s="171"/>
      <c r="AAB117" s="109"/>
      <c r="AAC117" s="171"/>
      <c r="AAD117" s="109"/>
      <c r="AAE117" s="171"/>
      <c r="AAF117" s="109"/>
      <c r="AAG117" s="171"/>
      <c r="AAH117" s="109"/>
      <c r="AAI117" s="171"/>
      <c r="AAJ117" s="109"/>
      <c r="AAK117" s="171"/>
      <c r="AAL117" s="109"/>
      <c r="AAM117" s="171"/>
      <c r="AAN117" s="109"/>
      <c r="AAO117" s="171"/>
      <c r="AAP117" s="109"/>
      <c r="AAQ117" s="171"/>
      <c r="AAR117" s="109"/>
      <c r="AAS117" s="171"/>
      <c r="AAT117" s="109"/>
      <c r="AAU117" s="171"/>
      <c r="AAV117" s="109"/>
      <c r="AAW117" s="171"/>
      <c r="AAX117" s="109"/>
      <c r="AAY117" s="171"/>
      <c r="AAZ117" s="109"/>
      <c r="ABA117" s="171"/>
      <c r="ABB117" s="109"/>
      <c r="ABC117" s="171"/>
      <c r="ABD117" s="109"/>
      <c r="ABE117" s="171"/>
      <c r="ABF117" s="109"/>
      <c r="ABG117" s="171"/>
      <c r="ABH117" s="109"/>
      <c r="ABI117" s="171"/>
      <c r="ABJ117" s="109"/>
      <c r="ABK117" s="171"/>
      <c r="ABL117" s="109"/>
      <c r="ABM117" s="171"/>
      <c r="ABN117" s="109"/>
      <c r="ABO117" s="171"/>
      <c r="ABP117" s="109"/>
      <c r="ABQ117" s="171"/>
      <c r="ABR117" s="109"/>
      <c r="ABS117" s="171"/>
      <c r="ABT117" s="109"/>
      <c r="ABU117" s="171"/>
      <c r="ABV117" s="109"/>
      <c r="ABW117" s="171"/>
      <c r="ABX117" s="109"/>
      <c r="ABY117" s="171"/>
      <c r="ABZ117" s="109"/>
      <c r="ACA117" s="171"/>
      <c r="ACB117" s="109"/>
      <c r="ACC117" s="171"/>
      <c r="ACD117" s="109"/>
      <c r="ACE117" s="171"/>
      <c r="ACF117" s="109"/>
      <c r="ACG117" s="171"/>
      <c r="ACH117" s="109"/>
      <c r="ACI117" s="171"/>
      <c r="ACJ117" s="109"/>
      <c r="ACK117" s="171"/>
      <c r="ACL117" s="109"/>
      <c r="ACM117" s="171"/>
      <c r="ACN117" s="109"/>
      <c r="ACO117" s="171"/>
      <c r="ACP117" s="109"/>
      <c r="ACQ117" s="171"/>
      <c r="ACR117" s="109"/>
      <c r="ACS117" s="171"/>
      <c r="ACT117" s="109"/>
      <c r="ACU117" s="171"/>
      <c r="ACV117" s="109"/>
      <c r="ACW117" s="171"/>
      <c r="ACX117" s="109"/>
      <c r="ACY117" s="171"/>
      <c r="ACZ117" s="109"/>
      <c r="ADA117" s="171"/>
      <c r="ADB117" s="109"/>
      <c r="ADC117" s="171"/>
      <c r="ADD117" s="109"/>
      <c r="ADE117" s="171"/>
      <c r="ADF117" s="109"/>
      <c r="ADG117" s="171"/>
      <c r="ADH117" s="109"/>
      <c r="ADI117" s="171"/>
      <c r="ADJ117" s="109"/>
      <c r="ADK117" s="171"/>
      <c r="ADL117" s="109"/>
      <c r="ADM117" s="171"/>
      <c r="ADN117" s="109"/>
      <c r="ADO117" s="171"/>
      <c r="ADP117" s="109"/>
      <c r="ADQ117" s="171"/>
      <c r="ADR117" s="109"/>
      <c r="ADS117" s="171"/>
      <c r="ADT117" s="109"/>
      <c r="ADU117" s="171"/>
      <c r="ADV117" s="109"/>
      <c r="ADW117" s="171"/>
      <c r="ADX117" s="109"/>
      <c r="ADY117" s="171"/>
      <c r="ADZ117" s="109"/>
      <c r="AEA117" s="171"/>
      <c r="AEB117" s="109"/>
      <c r="AEC117" s="171"/>
      <c r="AED117" s="109"/>
      <c r="AEE117" s="171"/>
      <c r="AEF117" s="109"/>
      <c r="AEG117" s="171"/>
      <c r="AEH117" s="109"/>
      <c r="AEI117" s="171"/>
      <c r="AEJ117" s="109"/>
      <c r="AEK117" s="171"/>
      <c r="AEL117" s="109"/>
      <c r="AEM117" s="171"/>
      <c r="AEN117" s="109"/>
      <c r="AEO117" s="171"/>
      <c r="AEP117" s="109"/>
      <c r="AEQ117" s="171"/>
      <c r="AER117" s="109"/>
      <c r="AES117" s="171"/>
      <c r="AET117" s="109"/>
      <c r="AEU117" s="171"/>
      <c r="AEV117" s="109"/>
      <c r="AEW117" s="171"/>
      <c r="AEX117" s="109"/>
      <c r="AEY117" s="171"/>
      <c r="AEZ117" s="109"/>
      <c r="AFA117" s="171"/>
      <c r="AFB117" s="109"/>
      <c r="AFC117" s="171"/>
      <c r="AFD117" s="109"/>
      <c r="AFE117" s="171"/>
      <c r="AFF117" s="109"/>
      <c r="AFG117" s="171"/>
      <c r="AFH117" s="109"/>
      <c r="AFI117" s="171"/>
      <c r="AFJ117" s="109"/>
      <c r="AFK117" s="171"/>
      <c r="AFL117" s="109"/>
      <c r="AFM117" s="171"/>
      <c r="AFN117" s="109"/>
      <c r="AFO117" s="171"/>
      <c r="AFP117" s="109"/>
      <c r="AFQ117" s="171"/>
      <c r="AFR117" s="109"/>
      <c r="AFS117" s="171"/>
      <c r="AFT117" s="109"/>
      <c r="AFU117" s="171"/>
      <c r="AFV117" s="109"/>
      <c r="AFW117" s="171"/>
      <c r="AFX117" s="109"/>
      <c r="AFY117" s="171"/>
      <c r="AFZ117" s="109"/>
      <c r="AGA117" s="171"/>
      <c r="AGB117" s="109"/>
      <c r="AGC117" s="171"/>
      <c r="AGD117" s="109"/>
      <c r="AGE117" s="171"/>
      <c r="AGF117" s="109"/>
      <c r="AGG117" s="171"/>
      <c r="AGH117" s="109"/>
      <c r="AGI117" s="171"/>
      <c r="AGJ117" s="109"/>
      <c r="AGK117" s="171"/>
      <c r="AGL117" s="109"/>
      <c r="AGM117" s="171"/>
      <c r="AGN117" s="109"/>
      <c r="AGO117" s="171"/>
      <c r="AGP117" s="109"/>
      <c r="AGQ117" s="171"/>
      <c r="AGR117" s="109"/>
      <c r="AGS117" s="171"/>
      <c r="AGT117" s="109"/>
      <c r="AGU117" s="171"/>
      <c r="AGV117" s="109"/>
      <c r="AGW117" s="171"/>
      <c r="AGX117" s="109"/>
      <c r="AGY117" s="171"/>
      <c r="AGZ117" s="109"/>
      <c r="AHA117" s="171"/>
      <c r="AHB117" s="109"/>
      <c r="AHC117" s="171"/>
      <c r="AHD117" s="109"/>
      <c r="AHE117" s="171"/>
      <c r="AHF117" s="109"/>
      <c r="AHG117" s="171"/>
      <c r="AHH117" s="109"/>
      <c r="AHI117" s="171"/>
      <c r="AHJ117" s="109"/>
      <c r="AHK117" s="171"/>
      <c r="AHL117" s="109"/>
      <c r="AHM117" s="171"/>
      <c r="AHN117" s="109"/>
      <c r="AHO117" s="171"/>
      <c r="AHP117" s="109"/>
      <c r="AHQ117" s="171"/>
      <c r="AHR117" s="109"/>
      <c r="AHS117" s="171"/>
      <c r="AHT117" s="109"/>
      <c r="AHU117" s="171"/>
      <c r="AHV117" s="109"/>
      <c r="AHW117" s="171"/>
      <c r="AHX117" s="109"/>
      <c r="AHY117" s="171"/>
      <c r="AHZ117" s="109"/>
      <c r="AIA117" s="171"/>
      <c r="AIB117" s="109"/>
      <c r="AIC117" s="171"/>
      <c r="AID117" s="109"/>
      <c r="AIE117" s="171"/>
      <c r="AIF117" s="109"/>
      <c r="AIG117" s="171"/>
      <c r="AIH117" s="109"/>
      <c r="AII117" s="171"/>
      <c r="AIJ117" s="109"/>
      <c r="AIK117" s="171"/>
      <c r="AIL117" s="109"/>
      <c r="AIM117" s="171"/>
      <c r="AIN117" s="109"/>
      <c r="AIO117" s="171"/>
      <c r="AIP117" s="109"/>
      <c r="AIQ117" s="171"/>
      <c r="AIR117" s="109"/>
      <c r="AIS117" s="171"/>
      <c r="AIT117" s="109"/>
      <c r="AIU117" s="171"/>
      <c r="AIV117" s="109"/>
      <c r="AIW117" s="171"/>
      <c r="AIX117" s="109"/>
      <c r="AIY117" s="171"/>
      <c r="AIZ117" s="109"/>
      <c r="AJA117" s="171"/>
      <c r="AJB117" s="109"/>
      <c r="AJC117" s="171"/>
      <c r="AJD117" s="109"/>
      <c r="AJE117" s="171"/>
      <c r="AJF117" s="109"/>
      <c r="AJG117" s="171"/>
      <c r="AJH117" s="109"/>
      <c r="AJI117" s="171"/>
      <c r="AJJ117" s="109"/>
      <c r="AJK117" s="171"/>
      <c r="AJL117" s="109"/>
      <c r="AJM117" s="171"/>
      <c r="AJN117" s="109"/>
      <c r="AJO117" s="171"/>
      <c r="AJP117" s="109"/>
      <c r="AJQ117" s="171"/>
      <c r="AJR117" s="109"/>
      <c r="AJS117" s="171"/>
      <c r="AJT117" s="109"/>
      <c r="AJU117" s="171"/>
      <c r="AJV117" s="109"/>
      <c r="AJW117" s="171"/>
      <c r="AJX117" s="109"/>
      <c r="AJY117" s="171"/>
      <c r="AJZ117" s="109"/>
      <c r="AKA117" s="171"/>
      <c r="AKB117" s="109"/>
      <c r="AKC117" s="171"/>
      <c r="AKD117" s="109"/>
      <c r="AKE117" s="171"/>
      <c r="AKF117" s="109"/>
      <c r="AKG117" s="171"/>
      <c r="AKH117" s="109"/>
      <c r="AKI117" s="171"/>
      <c r="AKJ117" s="109"/>
      <c r="AKK117" s="171"/>
      <c r="AKL117" s="109"/>
      <c r="AKM117" s="171"/>
      <c r="AKN117" s="109"/>
      <c r="AKO117" s="171"/>
      <c r="AKP117" s="109"/>
      <c r="AKQ117" s="171"/>
      <c r="AKR117" s="109"/>
      <c r="AKS117" s="171"/>
      <c r="AKT117" s="109"/>
      <c r="AKU117" s="171"/>
      <c r="AKV117" s="109"/>
      <c r="AKW117" s="171"/>
      <c r="AKX117" s="109"/>
      <c r="AKY117" s="171"/>
      <c r="AKZ117" s="109"/>
      <c r="ALA117" s="171"/>
      <c r="ALB117" s="109"/>
      <c r="ALC117" s="171"/>
      <c r="ALD117" s="109"/>
      <c r="ALE117" s="171"/>
      <c r="ALF117" s="109"/>
      <c r="ALG117" s="171"/>
      <c r="ALH117" s="109"/>
      <c r="ALI117" s="171"/>
      <c r="ALJ117" s="109"/>
      <c r="ALK117" s="171"/>
      <c r="ALL117" s="109"/>
      <c r="ALM117" s="171"/>
      <c r="ALN117" s="109"/>
      <c r="ALO117" s="171"/>
      <c r="ALP117" s="109"/>
      <c r="ALQ117" s="171"/>
      <c r="ALR117" s="109"/>
      <c r="ALS117" s="171"/>
      <c r="ALT117" s="109"/>
      <c r="ALU117" s="171"/>
      <c r="ALV117" s="109"/>
      <c r="ALW117" s="171"/>
      <c r="ALX117" s="109"/>
      <c r="ALY117" s="171"/>
      <c r="ALZ117" s="109"/>
      <c r="AMA117" s="171"/>
      <c r="AMB117" s="109"/>
      <c r="AMC117" s="171"/>
      <c r="AMD117" s="109"/>
      <c r="AME117" s="171"/>
      <c r="AMF117" s="109"/>
      <c r="AMG117" s="171"/>
      <c r="AMH117" s="109"/>
      <c r="AMI117" s="171"/>
      <c r="AMJ117" s="109"/>
      <c r="AMK117" s="171"/>
      <c r="AML117" s="109"/>
      <c r="AMM117" s="171"/>
      <c r="AMN117" s="109"/>
      <c r="AMO117" s="171"/>
      <c r="AMP117" s="109"/>
      <c r="AMQ117" s="171"/>
      <c r="AMR117" s="109"/>
      <c r="AMS117" s="171"/>
      <c r="AMT117" s="109"/>
      <c r="AMU117" s="171"/>
      <c r="AMV117" s="109"/>
      <c r="AMW117" s="171"/>
      <c r="AMX117" s="109"/>
      <c r="AMY117" s="171"/>
      <c r="AMZ117" s="109"/>
      <c r="ANA117" s="171"/>
      <c r="ANB117" s="109"/>
      <c r="ANC117" s="171"/>
      <c r="AND117" s="109"/>
      <c r="ANE117" s="171"/>
      <c r="ANF117" s="109"/>
      <c r="ANG117" s="171"/>
      <c r="ANH117" s="109"/>
      <c r="ANI117" s="171"/>
      <c r="ANJ117" s="109"/>
      <c r="ANK117" s="171"/>
      <c r="ANL117" s="109"/>
      <c r="ANM117" s="171"/>
      <c r="ANN117" s="109"/>
      <c r="ANO117" s="171"/>
      <c r="ANP117" s="109"/>
      <c r="ANQ117" s="171"/>
      <c r="ANR117" s="109"/>
      <c r="ANS117" s="171"/>
      <c r="ANT117" s="109"/>
      <c r="ANU117" s="171"/>
      <c r="ANV117" s="109"/>
      <c r="ANW117" s="171"/>
      <c r="ANX117" s="109"/>
      <c r="ANY117" s="171"/>
      <c r="ANZ117" s="109"/>
      <c r="AOA117" s="171"/>
      <c r="AOB117" s="109"/>
      <c r="AOC117" s="171"/>
      <c r="AOD117" s="109"/>
      <c r="AOE117" s="171"/>
      <c r="AOF117" s="109"/>
      <c r="AOG117" s="171"/>
      <c r="AOH117" s="109"/>
      <c r="AOI117" s="171"/>
      <c r="AOJ117" s="109"/>
      <c r="AOK117" s="171"/>
      <c r="AOL117" s="109"/>
      <c r="AOM117" s="171"/>
      <c r="AON117" s="109"/>
      <c r="AOO117" s="171"/>
      <c r="AOP117" s="109"/>
      <c r="AOQ117" s="171"/>
      <c r="AOR117" s="109"/>
      <c r="AOS117" s="171"/>
      <c r="AOT117" s="109"/>
      <c r="AOU117" s="171"/>
      <c r="AOV117" s="109"/>
      <c r="AOW117" s="171"/>
      <c r="AOX117" s="109"/>
      <c r="AOY117" s="171"/>
      <c r="AOZ117" s="109"/>
      <c r="APA117" s="171"/>
      <c r="APB117" s="109"/>
      <c r="APC117" s="171"/>
      <c r="APD117" s="109"/>
      <c r="APE117" s="171"/>
      <c r="APF117" s="109"/>
      <c r="APG117" s="171"/>
      <c r="APH117" s="109"/>
      <c r="API117" s="171"/>
      <c r="APJ117" s="109"/>
      <c r="APK117" s="171"/>
      <c r="APL117" s="109"/>
      <c r="APM117" s="171"/>
      <c r="APN117" s="109"/>
      <c r="APO117" s="171"/>
      <c r="APP117" s="109"/>
      <c r="APQ117" s="171"/>
      <c r="APR117" s="109"/>
      <c r="APS117" s="171"/>
      <c r="APT117" s="109"/>
      <c r="APU117" s="171"/>
      <c r="APV117" s="109"/>
      <c r="APW117" s="171"/>
      <c r="APX117" s="109"/>
      <c r="APY117" s="171"/>
      <c r="APZ117" s="109"/>
      <c r="AQA117" s="171"/>
      <c r="AQB117" s="109"/>
      <c r="AQC117" s="171"/>
      <c r="AQD117" s="109"/>
      <c r="AQE117" s="171"/>
      <c r="AQF117" s="109"/>
      <c r="AQG117" s="171"/>
      <c r="AQH117" s="109"/>
      <c r="AQI117" s="171"/>
      <c r="AQJ117" s="109"/>
      <c r="AQK117" s="171"/>
      <c r="AQL117" s="109"/>
      <c r="AQM117" s="171"/>
      <c r="AQN117" s="109"/>
      <c r="AQO117" s="171"/>
      <c r="AQP117" s="109"/>
      <c r="AQQ117" s="171"/>
      <c r="AQR117" s="109"/>
      <c r="AQS117" s="171"/>
      <c r="AQT117" s="109"/>
      <c r="AQU117" s="171"/>
      <c r="AQV117" s="109"/>
      <c r="AQW117" s="171"/>
      <c r="AQX117" s="109"/>
      <c r="AQY117" s="171"/>
      <c r="AQZ117" s="109"/>
      <c r="ARA117" s="171"/>
      <c r="ARB117" s="109"/>
      <c r="ARC117" s="171"/>
      <c r="ARD117" s="109"/>
      <c r="ARE117" s="171"/>
      <c r="ARF117" s="109"/>
      <c r="ARG117" s="171"/>
      <c r="ARH117" s="109"/>
      <c r="ARI117" s="171"/>
      <c r="ARJ117" s="109"/>
      <c r="ARK117" s="171"/>
      <c r="ARL117" s="109"/>
      <c r="ARM117" s="171"/>
      <c r="ARN117" s="109"/>
      <c r="ARO117" s="171"/>
      <c r="ARP117" s="109"/>
      <c r="ARQ117" s="171"/>
      <c r="ARR117" s="109"/>
      <c r="ARS117" s="171"/>
      <c r="ART117" s="109"/>
      <c r="ARU117" s="171"/>
      <c r="ARV117" s="109"/>
      <c r="ARW117" s="171"/>
      <c r="ARX117" s="109"/>
      <c r="ARY117" s="171"/>
      <c r="ARZ117" s="109"/>
      <c r="ASA117" s="171"/>
      <c r="ASB117" s="109"/>
      <c r="ASC117" s="171"/>
      <c r="ASD117" s="109"/>
      <c r="ASE117" s="171"/>
      <c r="ASF117" s="109"/>
      <c r="ASG117" s="171"/>
      <c r="ASH117" s="109"/>
      <c r="ASI117" s="171"/>
      <c r="ASJ117" s="109"/>
      <c r="ASK117" s="171"/>
      <c r="ASL117" s="109"/>
      <c r="ASM117" s="171"/>
      <c r="ASN117" s="109"/>
      <c r="ASO117" s="171"/>
      <c r="ASP117" s="109"/>
      <c r="ASQ117" s="171"/>
      <c r="ASR117" s="109"/>
      <c r="ASS117" s="171"/>
      <c r="AST117" s="109"/>
      <c r="ASU117" s="171"/>
      <c r="ASV117" s="109"/>
      <c r="ASW117" s="171"/>
      <c r="ASX117" s="109"/>
      <c r="ASY117" s="171"/>
      <c r="ASZ117" s="109"/>
      <c r="ATA117" s="171"/>
      <c r="ATB117" s="109"/>
      <c r="ATC117" s="171"/>
      <c r="ATD117" s="109"/>
      <c r="ATE117" s="171"/>
      <c r="ATF117" s="109"/>
      <c r="ATG117" s="171"/>
      <c r="ATH117" s="109"/>
      <c r="ATI117" s="171"/>
      <c r="ATJ117" s="109"/>
      <c r="ATK117" s="171"/>
      <c r="ATL117" s="109"/>
      <c r="ATM117" s="171"/>
      <c r="ATN117" s="109"/>
      <c r="ATO117" s="171"/>
      <c r="ATP117" s="109"/>
      <c r="ATQ117" s="171"/>
      <c r="ATR117" s="109"/>
      <c r="ATS117" s="171"/>
      <c r="ATT117" s="109"/>
      <c r="ATU117" s="171"/>
      <c r="ATV117" s="109"/>
      <c r="ATW117" s="171"/>
      <c r="ATX117" s="109"/>
      <c r="ATY117" s="171"/>
      <c r="ATZ117" s="109"/>
      <c r="AUA117" s="171"/>
      <c r="AUB117" s="109"/>
      <c r="AUC117" s="171"/>
      <c r="AUD117" s="109"/>
      <c r="AUE117" s="171"/>
      <c r="AUF117" s="109"/>
      <c r="AUG117" s="171"/>
      <c r="AUH117" s="109"/>
      <c r="AUI117" s="171"/>
      <c r="AUJ117" s="109"/>
      <c r="AUK117" s="171"/>
      <c r="AUL117" s="109"/>
      <c r="AUM117" s="171"/>
      <c r="AUN117" s="109"/>
      <c r="AUO117" s="171"/>
      <c r="AUP117" s="109"/>
      <c r="AUQ117" s="171"/>
      <c r="AUR117" s="109"/>
      <c r="AUS117" s="171"/>
      <c r="AUT117" s="109"/>
      <c r="AUU117" s="171"/>
      <c r="AUV117" s="109"/>
      <c r="AUW117" s="171"/>
      <c r="AUX117" s="109"/>
      <c r="AUY117" s="171"/>
      <c r="AUZ117" s="109"/>
      <c r="AVA117" s="171"/>
      <c r="AVB117" s="109"/>
      <c r="AVC117" s="171"/>
      <c r="AVD117" s="109"/>
      <c r="AVE117" s="171"/>
      <c r="AVF117" s="109"/>
      <c r="AVG117" s="171"/>
      <c r="AVH117" s="109"/>
      <c r="AVI117" s="171"/>
      <c r="AVJ117" s="109"/>
      <c r="AVK117" s="171"/>
      <c r="AVL117" s="109"/>
      <c r="AVM117" s="171"/>
      <c r="AVN117" s="109"/>
      <c r="AVO117" s="171"/>
      <c r="AVP117" s="109"/>
      <c r="AVQ117" s="171"/>
      <c r="AVR117" s="109"/>
      <c r="AVS117" s="171"/>
      <c r="AVT117" s="109"/>
      <c r="AVU117" s="171"/>
      <c r="AVV117" s="109"/>
      <c r="AVW117" s="171"/>
      <c r="AVX117" s="109"/>
      <c r="AVY117" s="171"/>
      <c r="AVZ117" s="109"/>
      <c r="AWA117" s="171"/>
      <c r="AWB117" s="109"/>
      <c r="AWC117" s="171"/>
      <c r="AWD117" s="109"/>
      <c r="AWE117" s="171"/>
      <c r="AWF117" s="109"/>
      <c r="AWG117" s="171"/>
      <c r="AWH117" s="109"/>
      <c r="AWI117" s="171"/>
      <c r="AWJ117" s="109"/>
      <c r="AWK117" s="171"/>
      <c r="AWL117" s="109"/>
      <c r="AWM117" s="171"/>
      <c r="AWN117" s="109"/>
      <c r="AWO117" s="171"/>
      <c r="AWP117" s="109"/>
      <c r="AWQ117" s="171"/>
      <c r="AWR117" s="109"/>
      <c r="AWS117" s="171"/>
      <c r="AWT117" s="109"/>
      <c r="AWU117" s="171"/>
      <c r="AWV117" s="109"/>
      <c r="AWW117" s="171"/>
      <c r="AWX117" s="109"/>
      <c r="AWY117" s="171"/>
      <c r="AWZ117" s="109"/>
      <c r="AXA117" s="171"/>
      <c r="AXB117" s="109"/>
      <c r="AXC117" s="171"/>
      <c r="AXD117" s="109"/>
      <c r="AXE117" s="171"/>
      <c r="AXF117" s="109"/>
      <c r="AXG117" s="171"/>
      <c r="AXH117" s="109"/>
      <c r="AXI117" s="171"/>
      <c r="AXJ117" s="109"/>
      <c r="AXK117" s="171"/>
      <c r="AXL117" s="109"/>
      <c r="AXM117" s="171"/>
      <c r="AXN117" s="109"/>
      <c r="AXO117" s="171"/>
      <c r="AXP117" s="109"/>
      <c r="AXQ117" s="171"/>
      <c r="AXR117" s="109"/>
      <c r="AXS117" s="171"/>
      <c r="AXT117" s="109"/>
      <c r="AXU117" s="171"/>
      <c r="AXV117" s="109"/>
      <c r="AXW117" s="171"/>
      <c r="AXX117" s="109"/>
      <c r="AXY117" s="171"/>
      <c r="AXZ117" s="109"/>
      <c r="AYA117" s="171"/>
      <c r="AYB117" s="109"/>
      <c r="AYC117" s="171"/>
      <c r="AYD117" s="109"/>
      <c r="AYE117" s="171"/>
      <c r="AYF117" s="109"/>
      <c r="AYG117" s="171"/>
      <c r="AYH117" s="109"/>
      <c r="AYI117" s="171"/>
      <c r="AYJ117" s="109"/>
      <c r="AYK117" s="171"/>
      <c r="AYL117" s="109"/>
      <c r="AYM117" s="171"/>
      <c r="AYN117" s="109"/>
      <c r="AYO117" s="171"/>
      <c r="AYP117" s="109"/>
      <c r="AYQ117" s="171"/>
      <c r="AYR117" s="109"/>
      <c r="AYS117" s="171"/>
      <c r="AYT117" s="109"/>
      <c r="AYU117" s="171"/>
      <c r="AYV117" s="109"/>
      <c r="AYW117" s="171"/>
      <c r="AYX117" s="109"/>
      <c r="AYY117" s="171"/>
      <c r="AYZ117" s="109"/>
      <c r="AZA117" s="171"/>
      <c r="AZB117" s="109"/>
      <c r="AZC117" s="171"/>
      <c r="AZD117" s="109"/>
      <c r="AZE117" s="171"/>
      <c r="AZF117" s="109"/>
      <c r="AZG117" s="171"/>
      <c r="AZH117" s="109"/>
      <c r="AZI117" s="171"/>
      <c r="AZJ117" s="109"/>
      <c r="AZK117" s="171"/>
      <c r="AZL117" s="109"/>
      <c r="AZM117" s="171"/>
      <c r="AZN117" s="109"/>
      <c r="AZO117" s="171"/>
      <c r="AZP117" s="109"/>
      <c r="AZQ117" s="171"/>
      <c r="AZR117" s="109"/>
      <c r="AZS117" s="171"/>
      <c r="AZT117" s="109"/>
      <c r="AZU117" s="171"/>
      <c r="AZV117" s="109"/>
      <c r="AZW117" s="171"/>
      <c r="AZX117" s="109"/>
      <c r="AZY117" s="171"/>
      <c r="AZZ117" s="109"/>
      <c r="BAA117" s="171"/>
      <c r="BAB117" s="109"/>
      <c r="BAC117" s="171"/>
      <c r="BAD117" s="109"/>
      <c r="BAE117" s="171"/>
      <c r="BAF117" s="109"/>
      <c r="BAG117" s="171"/>
      <c r="BAH117" s="109"/>
      <c r="BAI117" s="171"/>
      <c r="BAJ117" s="109"/>
      <c r="BAK117" s="171"/>
      <c r="BAL117" s="109"/>
      <c r="BAM117" s="171"/>
      <c r="BAN117" s="109"/>
      <c r="BAO117" s="171"/>
      <c r="BAP117" s="109"/>
      <c r="BAQ117" s="171"/>
      <c r="BAR117" s="109"/>
      <c r="BAS117" s="171"/>
      <c r="BAT117" s="109"/>
      <c r="BAU117" s="171"/>
      <c r="BAV117" s="109"/>
      <c r="BAW117" s="171"/>
      <c r="BAX117" s="109"/>
      <c r="BAY117" s="171"/>
      <c r="BAZ117" s="109"/>
      <c r="BBA117" s="171"/>
      <c r="BBB117" s="109"/>
      <c r="BBC117" s="171"/>
      <c r="BBD117" s="109"/>
      <c r="BBE117" s="171"/>
      <c r="BBF117" s="109"/>
      <c r="BBG117" s="171"/>
      <c r="BBH117" s="109"/>
      <c r="BBI117" s="171"/>
      <c r="BBJ117" s="109"/>
      <c r="BBK117" s="171"/>
      <c r="BBL117" s="109"/>
      <c r="BBM117" s="171"/>
      <c r="BBN117" s="109"/>
      <c r="BBO117" s="171"/>
      <c r="BBP117" s="109"/>
      <c r="BBQ117" s="171"/>
      <c r="BBR117" s="109"/>
      <c r="BBS117" s="171"/>
      <c r="BBT117" s="109"/>
      <c r="BBU117" s="171"/>
      <c r="BBV117" s="109"/>
      <c r="BBW117" s="171"/>
      <c r="BBX117" s="109"/>
      <c r="BBY117" s="171"/>
      <c r="BBZ117" s="109"/>
      <c r="BCA117" s="171"/>
      <c r="BCB117" s="109"/>
      <c r="BCC117" s="171"/>
      <c r="BCD117" s="109"/>
      <c r="BCE117" s="171"/>
      <c r="BCF117" s="109"/>
      <c r="BCG117" s="171"/>
      <c r="BCH117" s="109"/>
      <c r="BCI117" s="171"/>
      <c r="BCJ117" s="109"/>
      <c r="BCK117" s="171"/>
      <c r="BCL117" s="109"/>
      <c r="BCM117" s="171"/>
      <c r="BCN117" s="109"/>
      <c r="BCO117" s="171"/>
      <c r="BCP117" s="109"/>
      <c r="BCQ117" s="171"/>
      <c r="BCR117" s="109"/>
      <c r="BCS117" s="171"/>
      <c r="BCT117" s="109"/>
      <c r="BCU117" s="171"/>
      <c r="BCV117" s="109"/>
      <c r="BCW117" s="171"/>
      <c r="BCX117" s="109"/>
      <c r="BCY117" s="171"/>
      <c r="BCZ117" s="109"/>
      <c r="BDA117" s="171"/>
      <c r="BDB117" s="109"/>
      <c r="BDC117" s="171"/>
      <c r="BDD117" s="109"/>
      <c r="BDE117" s="171"/>
      <c r="BDF117" s="109"/>
      <c r="BDG117" s="171"/>
      <c r="BDH117" s="109"/>
      <c r="BDI117" s="171"/>
      <c r="BDJ117" s="109"/>
      <c r="BDK117" s="171"/>
      <c r="BDL117" s="109"/>
      <c r="BDM117" s="171"/>
      <c r="BDN117" s="109"/>
      <c r="BDO117" s="171"/>
      <c r="BDP117" s="109"/>
      <c r="BDQ117" s="171"/>
      <c r="BDR117" s="109"/>
      <c r="BDS117" s="171"/>
      <c r="BDT117" s="109"/>
      <c r="BDU117" s="171"/>
      <c r="BDV117" s="109"/>
      <c r="BDW117" s="171"/>
      <c r="BDX117" s="109"/>
      <c r="BDY117" s="171"/>
      <c r="BDZ117" s="109"/>
      <c r="BEA117" s="171"/>
      <c r="BEB117" s="109"/>
      <c r="BEC117" s="171"/>
      <c r="BED117" s="109"/>
      <c r="BEE117" s="171"/>
      <c r="BEF117" s="109"/>
      <c r="BEG117" s="171"/>
      <c r="BEH117" s="109"/>
      <c r="BEI117" s="171"/>
      <c r="BEJ117" s="109"/>
      <c r="BEK117" s="171"/>
      <c r="BEL117" s="109"/>
      <c r="BEM117" s="171"/>
      <c r="BEN117" s="109"/>
      <c r="BEO117" s="171"/>
      <c r="BEP117" s="109"/>
      <c r="BEQ117" s="171"/>
      <c r="BER117" s="109"/>
      <c r="BES117" s="171"/>
      <c r="BET117" s="109"/>
      <c r="BEU117" s="171"/>
      <c r="BEV117" s="109"/>
      <c r="BEW117" s="171"/>
      <c r="BEX117" s="109"/>
      <c r="BEY117" s="171"/>
      <c r="BEZ117" s="109"/>
      <c r="BFA117" s="171"/>
      <c r="BFB117" s="109"/>
      <c r="BFC117" s="171"/>
      <c r="BFD117" s="109"/>
      <c r="BFE117" s="171"/>
      <c r="BFF117" s="109"/>
      <c r="BFG117" s="171"/>
      <c r="BFH117" s="109"/>
      <c r="BFI117" s="171"/>
      <c r="BFJ117" s="109"/>
      <c r="BFK117" s="171"/>
      <c r="BFL117" s="109"/>
      <c r="BFM117" s="171"/>
      <c r="BFN117" s="109"/>
      <c r="BFO117" s="171"/>
      <c r="BFP117" s="109"/>
      <c r="BFQ117" s="171"/>
      <c r="BFR117" s="109"/>
      <c r="BFS117" s="171"/>
      <c r="BFT117" s="109"/>
      <c r="BFU117" s="171"/>
      <c r="BFV117" s="109"/>
      <c r="BFW117" s="171"/>
      <c r="BFX117" s="109"/>
      <c r="BFY117" s="171"/>
      <c r="BFZ117" s="109"/>
      <c r="BGA117" s="171"/>
      <c r="BGB117" s="109"/>
      <c r="BGC117" s="171"/>
      <c r="BGD117" s="109"/>
      <c r="BGE117" s="171"/>
      <c r="BGF117" s="109"/>
      <c r="BGG117" s="171"/>
      <c r="BGH117" s="109"/>
      <c r="BGI117" s="171"/>
      <c r="BGJ117" s="109"/>
      <c r="BGK117" s="171"/>
      <c r="BGL117" s="109"/>
      <c r="BGM117" s="171"/>
      <c r="BGN117" s="109"/>
      <c r="BGO117" s="171"/>
      <c r="BGP117" s="109"/>
      <c r="BGQ117" s="171"/>
      <c r="BGR117" s="109"/>
      <c r="BGS117" s="171"/>
      <c r="BGT117" s="109"/>
      <c r="BGU117" s="171"/>
      <c r="BGV117" s="109"/>
      <c r="BGW117" s="171"/>
      <c r="BGX117" s="109"/>
      <c r="BGY117" s="171"/>
      <c r="BGZ117" s="109"/>
      <c r="BHA117" s="171"/>
      <c r="BHB117" s="109"/>
      <c r="BHC117" s="171"/>
      <c r="BHD117" s="109"/>
      <c r="BHE117" s="171"/>
      <c r="BHF117" s="109"/>
      <c r="BHG117" s="171"/>
      <c r="BHH117" s="109"/>
      <c r="BHI117" s="171"/>
      <c r="BHJ117" s="109"/>
      <c r="BHK117" s="171"/>
      <c r="BHL117" s="109"/>
      <c r="BHM117" s="171"/>
      <c r="BHN117" s="109"/>
      <c r="BHO117" s="171"/>
      <c r="BHP117" s="109"/>
      <c r="BHQ117" s="171"/>
      <c r="BHR117" s="109"/>
      <c r="BHS117" s="171"/>
      <c r="BHT117" s="109"/>
      <c r="BHU117" s="171"/>
      <c r="BHV117" s="109"/>
      <c r="BHW117" s="171"/>
      <c r="BHX117" s="109"/>
      <c r="BHY117" s="171"/>
      <c r="BHZ117" s="109"/>
      <c r="BIA117" s="171"/>
      <c r="BIB117" s="109"/>
      <c r="BIC117" s="171"/>
      <c r="BID117" s="109"/>
      <c r="BIE117" s="171"/>
      <c r="BIF117" s="109"/>
      <c r="BIG117" s="171"/>
      <c r="BIH117" s="109"/>
      <c r="BII117" s="171"/>
      <c r="BIJ117" s="109"/>
      <c r="BIK117" s="171"/>
      <c r="BIL117" s="109"/>
      <c r="BIM117" s="171"/>
      <c r="BIN117" s="109"/>
      <c r="BIO117" s="171"/>
      <c r="BIP117" s="109"/>
      <c r="BIQ117" s="171"/>
      <c r="BIR117" s="109"/>
      <c r="BIS117" s="171"/>
      <c r="BIT117" s="109"/>
      <c r="BIU117" s="171"/>
      <c r="BIV117" s="109"/>
      <c r="BIW117" s="171"/>
      <c r="BIX117" s="109"/>
      <c r="BIY117" s="171"/>
      <c r="BIZ117" s="109"/>
      <c r="BJA117" s="171"/>
      <c r="BJB117" s="109"/>
      <c r="BJC117" s="171"/>
      <c r="BJD117" s="109"/>
      <c r="BJE117" s="171"/>
      <c r="BJF117" s="109"/>
      <c r="BJG117" s="171"/>
      <c r="BJH117" s="109"/>
      <c r="BJI117" s="171"/>
      <c r="BJJ117" s="109"/>
      <c r="BJK117" s="171"/>
      <c r="BJL117" s="109"/>
      <c r="BJM117" s="171"/>
      <c r="BJN117" s="109"/>
      <c r="BJO117" s="171"/>
      <c r="BJP117" s="109"/>
      <c r="BJQ117" s="171"/>
      <c r="BJR117" s="109"/>
      <c r="BJS117" s="171"/>
      <c r="BJT117" s="109"/>
      <c r="BJU117" s="171"/>
      <c r="BJV117" s="109"/>
      <c r="BJW117" s="171"/>
      <c r="BJX117" s="109"/>
      <c r="BJY117" s="171"/>
      <c r="BJZ117" s="109"/>
      <c r="BKA117" s="171"/>
      <c r="BKB117" s="109"/>
      <c r="BKC117" s="171"/>
      <c r="BKD117" s="109"/>
      <c r="BKE117" s="171"/>
      <c r="BKF117" s="109"/>
      <c r="BKG117" s="171"/>
      <c r="BKH117" s="109"/>
      <c r="BKI117" s="171"/>
      <c r="BKJ117" s="109"/>
      <c r="BKK117" s="171"/>
      <c r="BKL117" s="109"/>
      <c r="BKM117" s="171"/>
      <c r="BKN117" s="109"/>
      <c r="BKO117" s="171"/>
      <c r="BKP117" s="109"/>
      <c r="BKQ117" s="171"/>
      <c r="BKR117" s="109"/>
      <c r="BKS117" s="171"/>
      <c r="BKT117" s="109"/>
      <c r="BKU117" s="171"/>
      <c r="BKV117" s="109"/>
      <c r="BKW117" s="171"/>
      <c r="BKX117" s="109"/>
      <c r="BKY117" s="171"/>
      <c r="BKZ117" s="109"/>
      <c r="BLA117" s="171"/>
      <c r="BLB117" s="109"/>
      <c r="BLC117" s="171"/>
      <c r="BLD117" s="109"/>
      <c r="BLE117" s="171"/>
      <c r="BLF117" s="109"/>
      <c r="BLG117" s="171"/>
      <c r="BLH117" s="109"/>
      <c r="BLI117" s="171"/>
      <c r="BLJ117" s="109"/>
      <c r="BLK117" s="171"/>
      <c r="BLL117" s="109"/>
      <c r="BLM117" s="171"/>
      <c r="BLN117" s="109"/>
      <c r="BLO117" s="171"/>
      <c r="BLP117" s="109"/>
      <c r="BLQ117" s="171"/>
      <c r="BLR117" s="109"/>
      <c r="BLS117" s="171"/>
      <c r="BLT117" s="109"/>
      <c r="BLU117" s="171"/>
      <c r="BLV117" s="109"/>
      <c r="BLW117" s="171"/>
      <c r="BLX117" s="109"/>
      <c r="BLY117" s="171"/>
      <c r="BLZ117" s="109"/>
      <c r="BMA117" s="171"/>
      <c r="BMB117" s="109"/>
      <c r="BMC117" s="171"/>
      <c r="BMD117" s="109"/>
      <c r="BME117" s="171"/>
      <c r="BMF117" s="109"/>
      <c r="BMG117" s="171"/>
      <c r="BMH117" s="109"/>
      <c r="BMI117" s="171"/>
      <c r="BMJ117" s="109"/>
      <c r="BMK117" s="171"/>
      <c r="BML117" s="109"/>
      <c r="BMM117" s="171"/>
      <c r="BMN117" s="109"/>
      <c r="BMO117" s="171"/>
      <c r="BMP117" s="109"/>
      <c r="BMQ117" s="171"/>
      <c r="BMR117" s="109"/>
      <c r="BMS117" s="171"/>
      <c r="BMT117" s="109"/>
      <c r="BMU117" s="171"/>
      <c r="BMV117" s="109"/>
      <c r="BMW117" s="171"/>
      <c r="BMX117" s="109"/>
      <c r="BMY117" s="171"/>
      <c r="BMZ117" s="109"/>
      <c r="BNA117" s="171"/>
      <c r="BNB117" s="109"/>
      <c r="BNC117" s="171"/>
      <c r="BND117" s="109"/>
      <c r="BNE117" s="171"/>
      <c r="BNF117" s="109"/>
      <c r="BNG117" s="171"/>
      <c r="BNH117" s="109"/>
      <c r="BNI117" s="171"/>
      <c r="BNJ117" s="109"/>
      <c r="BNK117" s="171"/>
      <c r="BNL117" s="109"/>
      <c r="BNM117" s="171"/>
      <c r="BNN117" s="109"/>
      <c r="BNO117" s="171"/>
      <c r="BNP117" s="109"/>
      <c r="BNQ117" s="171"/>
      <c r="BNR117" s="109"/>
      <c r="BNS117" s="171"/>
      <c r="BNT117" s="109"/>
      <c r="BNU117" s="171"/>
      <c r="BNV117" s="109"/>
      <c r="BNW117" s="171"/>
      <c r="BNX117" s="109"/>
      <c r="BNY117" s="171"/>
      <c r="BNZ117" s="109"/>
      <c r="BOA117" s="171"/>
      <c r="BOB117" s="109"/>
      <c r="BOC117" s="171"/>
      <c r="BOD117" s="109"/>
      <c r="BOE117" s="171"/>
      <c r="BOF117" s="109"/>
      <c r="BOG117" s="171"/>
      <c r="BOH117" s="109"/>
      <c r="BOI117" s="171"/>
      <c r="BOJ117" s="109"/>
      <c r="BOK117" s="171"/>
      <c r="BOL117" s="109"/>
      <c r="BOM117" s="171"/>
      <c r="BON117" s="109"/>
      <c r="BOO117" s="171"/>
      <c r="BOP117" s="109"/>
      <c r="BOQ117" s="171"/>
      <c r="BOR117" s="109"/>
      <c r="BOS117" s="171"/>
      <c r="BOT117" s="109"/>
      <c r="BOU117" s="171"/>
      <c r="BOV117" s="109"/>
      <c r="BOW117" s="171"/>
      <c r="BOX117" s="109"/>
      <c r="BOY117" s="171"/>
      <c r="BOZ117" s="109"/>
      <c r="BPA117" s="171"/>
      <c r="BPB117" s="109"/>
      <c r="BPC117" s="171"/>
      <c r="BPD117" s="109"/>
      <c r="BPE117" s="171"/>
      <c r="BPF117" s="109"/>
      <c r="BPG117" s="171"/>
      <c r="BPH117" s="109"/>
      <c r="BPI117" s="171"/>
      <c r="BPJ117" s="109"/>
      <c r="BPK117" s="171"/>
      <c r="BPL117" s="109"/>
      <c r="BPM117" s="171"/>
      <c r="BPN117" s="109"/>
      <c r="BPO117" s="171"/>
      <c r="BPP117" s="109"/>
      <c r="BPQ117" s="171"/>
      <c r="BPR117" s="109"/>
      <c r="BPS117" s="171"/>
      <c r="BPT117" s="109"/>
      <c r="BPU117" s="171"/>
      <c r="BPV117" s="109"/>
      <c r="BPW117" s="171"/>
      <c r="BPX117" s="109"/>
      <c r="BPY117" s="171"/>
      <c r="BPZ117" s="109"/>
      <c r="BQA117" s="171"/>
      <c r="BQB117" s="109"/>
      <c r="BQC117" s="171"/>
      <c r="BQD117" s="109"/>
      <c r="BQE117" s="171"/>
      <c r="BQF117" s="109"/>
      <c r="BQG117" s="171"/>
      <c r="BQH117" s="109"/>
      <c r="BQI117" s="171"/>
      <c r="BQJ117" s="109"/>
      <c r="BQK117" s="171"/>
      <c r="BQL117" s="109"/>
      <c r="BQM117" s="171"/>
      <c r="BQN117" s="109"/>
      <c r="BQO117" s="171"/>
      <c r="BQP117" s="109"/>
      <c r="BQQ117" s="171"/>
      <c r="BQR117" s="109"/>
      <c r="BQS117" s="171"/>
      <c r="BQT117" s="109"/>
      <c r="BQU117" s="171"/>
      <c r="BQV117" s="109"/>
      <c r="BQW117" s="171"/>
      <c r="BQX117" s="109"/>
      <c r="BQY117" s="171"/>
      <c r="BQZ117" s="109"/>
      <c r="BRA117" s="171"/>
      <c r="BRB117" s="109"/>
      <c r="BRC117" s="171"/>
      <c r="BRD117" s="109"/>
      <c r="BRE117" s="171"/>
      <c r="BRF117" s="109"/>
      <c r="BRG117" s="171"/>
      <c r="BRH117" s="109"/>
      <c r="BRI117" s="171"/>
      <c r="BRJ117" s="109"/>
      <c r="BRK117" s="171"/>
      <c r="BRL117" s="109"/>
      <c r="BRM117" s="171"/>
      <c r="BRN117" s="109"/>
      <c r="BRO117" s="171"/>
      <c r="BRP117" s="109"/>
      <c r="BRQ117" s="171"/>
      <c r="BRR117" s="109"/>
      <c r="BRS117" s="171"/>
      <c r="BRT117" s="109"/>
      <c r="BRU117" s="171"/>
      <c r="BRV117" s="109"/>
      <c r="BRW117" s="171"/>
      <c r="BRX117" s="109"/>
      <c r="BRY117" s="171"/>
      <c r="BRZ117" s="109"/>
      <c r="BSA117" s="171"/>
      <c r="BSB117" s="109"/>
      <c r="BSC117" s="171"/>
      <c r="BSD117" s="109"/>
      <c r="BSE117" s="171"/>
      <c r="BSF117" s="109"/>
      <c r="BSG117" s="171"/>
      <c r="BSH117" s="109"/>
      <c r="BSI117" s="171"/>
      <c r="BSJ117" s="109"/>
      <c r="BSK117" s="171"/>
      <c r="BSL117" s="109"/>
      <c r="BSM117" s="171"/>
      <c r="BSN117" s="109"/>
      <c r="BSO117" s="171"/>
      <c r="BSP117" s="109"/>
      <c r="BSQ117" s="171"/>
      <c r="BSR117" s="109"/>
      <c r="BSS117" s="171"/>
      <c r="BST117" s="109"/>
      <c r="BSU117" s="171"/>
      <c r="BSV117" s="109"/>
      <c r="BSW117" s="171"/>
      <c r="BSX117" s="109"/>
      <c r="BSY117" s="171"/>
      <c r="BSZ117" s="109"/>
      <c r="BTA117" s="171"/>
      <c r="BTB117" s="109"/>
      <c r="BTC117" s="171"/>
      <c r="BTD117" s="109"/>
      <c r="BTE117" s="171"/>
      <c r="BTF117" s="109"/>
      <c r="BTG117" s="171"/>
      <c r="BTH117" s="109"/>
      <c r="BTI117" s="171"/>
      <c r="BTJ117" s="109"/>
      <c r="BTK117" s="171"/>
      <c r="BTL117" s="109"/>
      <c r="BTM117" s="171"/>
      <c r="BTN117" s="109"/>
      <c r="BTO117" s="171"/>
      <c r="BTP117" s="109"/>
      <c r="BTQ117" s="171"/>
      <c r="BTR117" s="109"/>
      <c r="BTS117" s="171"/>
      <c r="BTT117" s="109"/>
      <c r="BTU117" s="171"/>
      <c r="BTV117" s="109"/>
      <c r="BTW117" s="171"/>
      <c r="BTX117" s="109"/>
      <c r="BTY117" s="171"/>
      <c r="BTZ117" s="109"/>
      <c r="BUA117" s="171"/>
      <c r="BUB117" s="109"/>
      <c r="BUC117" s="171"/>
      <c r="BUD117" s="109"/>
      <c r="BUE117" s="171"/>
      <c r="BUF117" s="109"/>
      <c r="BUG117" s="171"/>
      <c r="BUH117" s="109"/>
      <c r="BUI117" s="171"/>
      <c r="BUJ117" s="109"/>
      <c r="BUK117" s="171"/>
      <c r="BUL117" s="109"/>
      <c r="BUM117" s="171"/>
      <c r="BUN117" s="109"/>
      <c r="BUO117" s="171"/>
      <c r="BUP117" s="109"/>
      <c r="BUQ117" s="171"/>
      <c r="BUR117" s="109"/>
      <c r="BUS117" s="171"/>
      <c r="BUT117" s="109"/>
      <c r="BUU117" s="171"/>
      <c r="BUV117" s="109"/>
      <c r="BUW117" s="171"/>
      <c r="BUX117" s="109"/>
      <c r="BUY117" s="171"/>
      <c r="BUZ117" s="109"/>
      <c r="BVA117" s="171"/>
      <c r="BVB117" s="109"/>
      <c r="BVC117" s="171"/>
      <c r="BVD117" s="109"/>
      <c r="BVE117" s="171"/>
      <c r="BVF117" s="109"/>
      <c r="BVG117" s="171"/>
      <c r="BVH117" s="109"/>
      <c r="BVI117" s="171"/>
      <c r="BVJ117" s="109"/>
      <c r="BVK117" s="171"/>
      <c r="BVL117" s="109"/>
      <c r="BVM117" s="171"/>
      <c r="BVN117" s="109"/>
      <c r="BVO117" s="171"/>
      <c r="BVP117" s="109"/>
      <c r="BVQ117" s="171"/>
      <c r="BVR117" s="109"/>
      <c r="BVS117" s="171"/>
      <c r="BVT117" s="109"/>
      <c r="BVU117" s="171"/>
      <c r="BVV117" s="109"/>
      <c r="BVW117" s="171"/>
      <c r="BVX117" s="109"/>
      <c r="BVY117" s="171"/>
      <c r="BVZ117" s="109"/>
      <c r="BWA117" s="171"/>
      <c r="BWB117" s="109"/>
      <c r="BWC117" s="171"/>
      <c r="BWD117" s="109"/>
      <c r="BWE117" s="171"/>
      <c r="BWF117" s="109"/>
      <c r="BWG117" s="171"/>
      <c r="BWH117" s="109"/>
      <c r="BWI117" s="171"/>
      <c r="BWJ117" s="109"/>
      <c r="BWK117" s="171"/>
      <c r="BWL117" s="109"/>
      <c r="BWM117" s="171"/>
      <c r="BWN117" s="109"/>
      <c r="BWO117" s="171"/>
      <c r="BWP117" s="109"/>
      <c r="BWQ117" s="171"/>
      <c r="BWR117" s="109"/>
      <c r="BWS117" s="171"/>
      <c r="BWT117" s="109"/>
      <c r="BWU117" s="171"/>
      <c r="BWV117" s="109"/>
      <c r="BWW117" s="171"/>
      <c r="BWX117" s="109"/>
      <c r="BWY117" s="171"/>
      <c r="BWZ117" s="109"/>
      <c r="BXA117" s="171"/>
      <c r="BXB117" s="109"/>
      <c r="BXC117" s="171"/>
      <c r="BXD117" s="109"/>
      <c r="BXE117" s="171"/>
      <c r="BXF117" s="109"/>
      <c r="BXG117" s="171"/>
      <c r="BXH117" s="109"/>
      <c r="BXI117" s="171"/>
      <c r="BXJ117" s="109"/>
      <c r="BXK117" s="171"/>
      <c r="BXL117" s="109"/>
      <c r="BXM117" s="171"/>
      <c r="BXN117" s="109"/>
      <c r="BXO117" s="171"/>
      <c r="BXP117" s="109"/>
      <c r="BXQ117" s="171"/>
      <c r="BXR117" s="109"/>
      <c r="BXS117" s="171"/>
      <c r="BXT117" s="109"/>
      <c r="BXU117" s="171"/>
      <c r="BXV117" s="109"/>
      <c r="BXW117" s="171"/>
      <c r="BXX117" s="109"/>
      <c r="BXY117" s="171"/>
      <c r="BXZ117" s="109"/>
      <c r="BYA117" s="171"/>
      <c r="BYB117" s="109"/>
      <c r="BYC117" s="171"/>
      <c r="BYD117" s="109"/>
      <c r="BYE117" s="171"/>
      <c r="BYF117" s="109"/>
      <c r="BYG117" s="171"/>
      <c r="BYH117" s="109"/>
      <c r="BYI117" s="171"/>
      <c r="BYJ117" s="109"/>
      <c r="BYK117" s="171"/>
      <c r="BYL117" s="109"/>
      <c r="BYM117" s="171"/>
      <c r="BYN117" s="109"/>
      <c r="BYO117" s="171"/>
      <c r="BYP117" s="109"/>
      <c r="BYQ117" s="171"/>
      <c r="BYR117" s="109"/>
      <c r="BYS117" s="171"/>
      <c r="BYT117" s="109"/>
      <c r="BYU117" s="171"/>
      <c r="BYV117" s="109"/>
      <c r="BYW117" s="171"/>
      <c r="BYX117" s="109"/>
      <c r="BYY117" s="171"/>
      <c r="BYZ117" s="109"/>
      <c r="BZA117" s="171"/>
      <c r="BZB117" s="109"/>
      <c r="BZC117" s="171"/>
      <c r="BZD117" s="109"/>
      <c r="BZE117" s="171"/>
      <c r="BZF117" s="109"/>
      <c r="BZG117" s="171"/>
      <c r="BZH117" s="109"/>
      <c r="BZI117" s="171"/>
      <c r="BZJ117" s="109"/>
      <c r="BZK117" s="171"/>
      <c r="BZL117" s="109"/>
      <c r="BZM117" s="171"/>
      <c r="BZN117" s="109"/>
      <c r="BZO117" s="171"/>
      <c r="BZP117" s="109"/>
      <c r="BZQ117" s="171"/>
      <c r="BZR117" s="109"/>
      <c r="BZS117" s="171"/>
      <c r="BZT117" s="109"/>
      <c r="BZU117" s="171"/>
      <c r="BZV117" s="109"/>
      <c r="BZW117" s="171"/>
      <c r="BZX117" s="109"/>
      <c r="BZY117" s="171"/>
      <c r="BZZ117" s="109"/>
      <c r="CAA117" s="171"/>
      <c r="CAB117" s="109"/>
      <c r="CAC117" s="171"/>
      <c r="CAD117" s="109"/>
      <c r="CAE117" s="171"/>
      <c r="CAF117" s="109"/>
      <c r="CAG117" s="171"/>
      <c r="CAH117" s="109"/>
      <c r="CAI117" s="171"/>
      <c r="CAJ117" s="109"/>
      <c r="CAK117" s="171"/>
      <c r="CAL117" s="109"/>
      <c r="CAM117" s="171"/>
      <c r="CAN117" s="109"/>
      <c r="CAO117" s="171"/>
      <c r="CAP117" s="109"/>
      <c r="CAQ117" s="171"/>
      <c r="CAR117" s="109"/>
      <c r="CAS117" s="171"/>
      <c r="CAT117" s="109"/>
      <c r="CAU117" s="171"/>
      <c r="CAV117" s="109"/>
      <c r="CAW117" s="171"/>
      <c r="CAX117" s="109"/>
      <c r="CAY117" s="171"/>
      <c r="CAZ117" s="109"/>
      <c r="CBA117" s="171"/>
      <c r="CBB117" s="109"/>
      <c r="CBC117" s="171"/>
      <c r="CBD117" s="109"/>
      <c r="CBE117" s="171"/>
      <c r="CBF117" s="109"/>
      <c r="CBG117" s="171"/>
      <c r="CBH117" s="109"/>
      <c r="CBI117" s="171"/>
      <c r="CBJ117" s="109"/>
      <c r="CBK117" s="171"/>
      <c r="CBL117" s="109"/>
      <c r="CBM117" s="171"/>
      <c r="CBN117" s="109"/>
      <c r="CBO117" s="171"/>
      <c r="CBP117" s="109"/>
      <c r="CBQ117" s="171"/>
      <c r="CBR117" s="109"/>
      <c r="CBS117" s="171"/>
      <c r="CBT117" s="109"/>
      <c r="CBU117" s="171"/>
      <c r="CBV117" s="109"/>
      <c r="CBW117" s="171"/>
      <c r="CBX117" s="109"/>
      <c r="CBY117" s="171"/>
      <c r="CBZ117" s="109"/>
      <c r="CCA117" s="171"/>
      <c r="CCB117" s="109"/>
      <c r="CCC117" s="171"/>
      <c r="CCD117" s="109"/>
      <c r="CCE117" s="171"/>
      <c r="CCF117" s="109"/>
      <c r="CCG117" s="171"/>
      <c r="CCH117" s="109"/>
      <c r="CCI117" s="171"/>
      <c r="CCJ117" s="109"/>
      <c r="CCK117" s="171"/>
      <c r="CCL117" s="109"/>
      <c r="CCM117" s="171"/>
      <c r="CCN117" s="109"/>
      <c r="CCO117" s="171"/>
      <c r="CCP117" s="109"/>
      <c r="CCQ117" s="171"/>
      <c r="CCR117" s="109"/>
      <c r="CCS117" s="171"/>
      <c r="CCT117" s="109"/>
      <c r="CCU117" s="171"/>
      <c r="CCV117" s="109"/>
      <c r="CCW117" s="171"/>
      <c r="CCX117" s="109"/>
      <c r="CCY117" s="171"/>
      <c r="CCZ117" s="109"/>
      <c r="CDA117" s="171"/>
      <c r="CDB117" s="109"/>
      <c r="CDC117" s="171"/>
      <c r="CDD117" s="109"/>
      <c r="CDE117" s="171"/>
      <c r="CDF117" s="109"/>
      <c r="CDG117" s="171"/>
      <c r="CDH117" s="109"/>
      <c r="CDI117" s="171"/>
      <c r="CDJ117" s="109"/>
      <c r="CDK117" s="171"/>
      <c r="CDL117" s="109"/>
      <c r="CDM117" s="171"/>
      <c r="CDN117" s="109"/>
      <c r="CDO117" s="171"/>
      <c r="CDP117" s="109"/>
      <c r="CDQ117" s="171"/>
      <c r="CDR117" s="109"/>
      <c r="CDS117" s="171"/>
      <c r="CDT117" s="109"/>
      <c r="CDU117" s="171"/>
      <c r="CDV117" s="109"/>
      <c r="CDW117" s="171"/>
      <c r="CDX117" s="109"/>
      <c r="CDY117" s="171"/>
      <c r="CDZ117" s="109"/>
      <c r="CEA117" s="171"/>
      <c r="CEB117" s="109"/>
      <c r="CEC117" s="171"/>
      <c r="CED117" s="109"/>
      <c r="CEE117" s="171"/>
      <c r="CEF117" s="109"/>
      <c r="CEG117" s="171"/>
      <c r="CEH117" s="109"/>
      <c r="CEI117" s="171"/>
      <c r="CEJ117" s="109"/>
      <c r="CEK117" s="171"/>
      <c r="CEL117" s="109"/>
      <c r="CEM117" s="171"/>
      <c r="CEN117" s="109"/>
      <c r="CEO117" s="171"/>
      <c r="CEP117" s="109"/>
      <c r="CEQ117" s="171"/>
      <c r="CER117" s="109"/>
      <c r="CES117" s="171"/>
      <c r="CET117" s="109"/>
      <c r="CEU117" s="171"/>
      <c r="CEV117" s="109"/>
      <c r="CEW117" s="171"/>
      <c r="CEX117" s="109"/>
      <c r="CEY117" s="171"/>
      <c r="CEZ117" s="109"/>
      <c r="CFA117" s="171"/>
      <c r="CFB117" s="109"/>
      <c r="CFC117" s="171"/>
      <c r="CFD117" s="109"/>
      <c r="CFE117" s="171"/>
      <c r="CFF117" s="109"/>
      <c r="CFG117" s="171"/>
      <c r="CFH117" s="109"/>
      <c r="CFI117" s="171"/>
      <c r="CFJ117" s="109"/>
      <c r="CFK117" s="171"/>
      <c r="CFL117" s="109"/>
      <c r="CFM117" s="171"/>
      <c r="CFN117" s="109"/>
      <c r="CFO117" s="171"/>
      <c r="CFP117" s="109"/>
      <c r="CFQ117" s="171"/>
      <c r="CFR117" s="109"/>
      <c r="CFS117" s="171"/>
      <c r="CFT117" s="109"/>
      <c r="CFU117" s="171"/>
      <c r="CFV117" s="109"/>
      <c r="CFW117" s="171"/>
      <c r="CFX117" s="109"/>
      <c r="CFY117" s="171"/>
      <c r="CFZ117" s="109"/>
      <c r="CGA117" s="171"/>
      <c r="CGB117" s="109"/>
      <c r="CGC117" s="171"/>
      <c r="CGD117" s="109"/>
      <c r="CGE117" s="171"/>
      <c r="CGF117" s="109"/>
      <c r="CGG117" s="171"/>
      <c r="CGH117" s="109"/>
      <c r="CGI117" s="171"/>
      <c r="CGJ117" s="109"/>
      <c r="CGK117" s="171"/>
      <c r="CGL117" s="109"/>
      <c r="CGM117" s="171"/>
      <c r="CGN117" s="109"/>
      <c r="CGO117" s="171"/>
      <c r="CGP117" s="109"/>
      <c r="CGQ117" s="171"/>
      <c r="CGR117" s="109"/>
      <c r="CGS117" s="171"/>
      <c r="CGT117" s="109"/>
      <c r="CGU117" s="171"/>
      <c r="CGV117" s="109"/>
      <c r="CGW117" s="171"/>
      <c r="CGX117" s="109"/>
      <c r="CGY117" s="171"/>
      <c r="CGZ117" s="109"/>
      <c r="CHA117" s="171"/>
      <c r="CHB117" s="109"/>
      <c r="CHC117" s="171"/>
      <c r="CHD117" s="109"/>
      <c r="CHE117" s="171"/>
      <c r="CHF117" s="109"/>
      <c r="CHG117" s="171"/>
      <c r="CHH117" s="109"/>
      <c r="CHI117" s="171"/>
      <c r="CHJ117" s="109"/>
      <c r="CHK117" s="171"/>
      <c r="CHL117" s="109"/>
      <c r="CHM117" s="171"/>
      <c r="CHN117" s="109"/>
      <c r="CHO117" s="171"/>
      <c r="CHP117" s="109"/>
      <c r="CHQ117" s="171"/>
      <c r="CHR117" s="109"/>
      <c r="CHS117" s="171"/>
      <c r="CHT117" s="109"/>
      <c r="CHU117" s="171"/>
      <c r="CHV117" s="109"/>
      <c r="CHW117" s="171"/>
      <c r="CHX117" s="109"/>
      <c r="CHY117" s="171"/>
      <c r="CHZ117" s="109"/>
      <c r="CIA117" s="171"/>
      <c r="CIB117" s="109"/>
      <c r="CIC117" s="171"/>
      <c r="CID117" s="109"/>
      <c r="CIE117" s="171"/>
      <c r="CIF117" s="109"/>
      <c r="CIG117" s="171"/>
      <c r="CIH117" s="109"/>
      <c r="CII117" s="171"/>
      <c r="CIJ117" s="109"/>
      <c r="CIK117" s="171"/>
      <c r="CIL117" s="109"/>
      <c r="CIM117" s="171"/>
      <c r="CIN117" s="109"/>
      <c r="CIO117" s="171"/>
      <c r="CIP117" s="109"/>
      <c r="CIQ117" s="171"/>
      <c r="CIR117" s="109"/>
      <c r="CIS117" s="171"/>
      <c r="CIT117" s="109"/>
      <c r="CIU117" s="171"/>
      <c r="CIV117" s="109"/>
      <c r="CIW117" s="171"/>
      <c r="CIX117" s="109"/>
      <c r="CIY117" s="171"/>
      <c r="CIZ117" s="109"/>
      <c r="CJA117" s="171"/>
      <c r="CJB117" s="109"/>
      <c r="CJC117" s="171"/>
      <c r="CJD117" s="109"/>
      <c r="CJE117" s="171"/>
      <c r="CJF117" s="109"/>
      <c r="CJG117" s="171"/>
      <c r="CJH117" s="109"/>
      <c r="CJI117" s="171"/>
      <c r="CJJ117" s="109"/>
      <c r="CJK117" s="171"/>
      <c r="CJL117" s="109"/>
      <c r="CJM117" s="171"/>
      <c r="CJN117" s="109"/>
      <c r="CJO117" s="171"/>
      <c r="CJP117" s="109"/>
      <c r="CJQ117" s="171"/>
      <c r="CJR117" s="109"/>
      <c r="CJS117" s="171"/>
      <c r="CJT117" s="109"/>
      <c r="CJU117" s="171"/>
      <c r="CJV117" s="109"/>
      <c r="CJW117" s="171"/>
      <c r="CJX117" s="109"/>
      <c r="CJY117" s="171"/>
      <c r="CJZ117" s="109"/>
      <c r="CKA117" s="171"/>
      <c r="CKB117" s="109"/>
      <c r="CKC117" s="171"/>
      <c r="CKD117" s="109"/>
      <c r="CKE117" s="171"/>
      <c r="CKF117" s="109"/>
      <c r="CKG117" s="171"/>
      <c r="CKH117" s="109"/>
      <c r="CKI117" s="171"/>
      <c r="CKJ117" s="109"/>
      <c r="CKK117" s="171"/>
      <c r="CKL117" s="109"/>
      <c r="CKM117" s="171"/>
      <c r="CKN117" s="109"/>
      <c r="CKO117" s="171"/>
      <c r="CKP117" s="109"/>
      <c r="CKQ117" s="171"/>
      <c r="CKR117" s="109"/>
      <c r="CKS117" s="171"/>
      <c r="CKT117" s="109"/>
      <c r="CKU117" s="171"/>
      <c r="CKV117" s="109"/>
      <c r="CKW117" s="171"/>
      <c r="CKX117" s="109"/>
      <c r="CKY117" s="171"/>
      <c r="CKZ117" s="109"/>
      <c r="CLA117" s="171"/>
      <c r="CLB117" s="109"/>
      <c r="CLC117" s="171"/>
      <c r="CLD117" s="109"/>
      <c r="CLE117" s="171"/>
      <c r="CLF117" s="109"/>
      <c r="CLG117" s="171"/>
      <c r="CLH117" s="109"/>
      <c r="CLI117" s="171"/>
      <c r="CLJ117" s="109"/>
      <c r="CLK117" s="171"/>
      <c r="CLL117" s="109"/>
      <c r="CLM117" s="171"/>
      <c r="CLN117" s="109"/>
      <c r="CLO117" s="171"/>
      <c r="CLP117" s="109"/>
      <c r="CLQ117" s="171"/>
      <c r="CLR117" s="109"/>
      <c r="CLS117" s="171"/>
      <c r="CLT117" s="109"/>
      <c r="CLU117" s="171"/>
      <c r="CLV117" s="109"/>
      <c r="CLW117" s="171"/>
      <c r="CLX117" s="109"/>
      <c r="CLY117" s="171"/>
      <c r="CLZ117" s="109"/>
      <c r="CMA117" s="171"/>
      <c r="CMB117" s="109"/>
      <c r="CMC117" s="171"/>
      <c r="CMD117" s="109"/>
      <c r="CME117" s="171"/>
      <c r="CMF117" s="109"/>
      <c r="CMG117" s="171"/>
      <c r="CMH117" s="109"/>
      <c r="CMI117" s="171"/>
      <c r="CMJ117" s="109"/>
      <c r="CMK117" s="171"/>
      <c r="CML117" s="109"/>
      <c r="CMM117" s="171"/>
      <c r="CMN117" s="109"/>
      <c r="CMO117" s="171"/>
      <c r="CMP117" s="109"/>
      <c r="CMQ117" s="171"/>
      <c r="CMR117" s="109"/>
      <c r="CMS117" s="171"/>
      <c r="CMT117" s="109"/>
      <c r="CMU117" s="171"/>
      <c r="CMV117" s="109"/>
      <c r="CMW117" s="171"/>
      <c r="CMX117" s="109"/>
      <c r="CMY117" s="171"/>
      <c r="CMZ117" s="109"/>
      <c r="CNA117" s="171"/>
      <c r="CNB117" s="109"/>
      <c r="CNC117" s="171"/>
      <c r="CND117" s="109"/>
      <c r="CNE117" s="171"/>
      <c r="CNF117" s="109"/>
      <c r="CNG117" s="171"/>
      <c r="CNH117" s="109"/>
      <c r="CNI117" s="171"/>
      <c r="CNJ117" s="109"/>
      <c r="CNK117" s="171"/>
      <c r="CNL117" s="109"/>
      <c r="CNM117" s="171"/>
      <c r="CNN117" s="109"/>
      <c r="CNO117" s="171"/>
      <c r="CNP117" s="109"/>
      <c r="CNQ117" s="171"/>
      <c r="CNR117" s="109"/>
      <c r="CNS117" s="171"/>
      <c r="CNT117" s="109"/>
      <c r="CNU117" s="171"/>
      <c r="CNV117" s="109"/>
      <c r="CNW117" s="171"/>
      <c r="CNX117" s="109"/>
      <c r="CNY117" s="171"/>
      <c r="CNZ117" s="109"/>
      <c r="COA117" s="171"/>
      <c r="COB117" s="109"/>
      <c r="COC117" s="171"/>
      <c r="COD117" s="109"/>
      <c r="COE117" s="171"/>
      <c r="COF117" s="109"/>
      <c r="COG117" s="171"/>
      <c r="COH117" s="109"/>
      <c r="COI117" s="171"/>
      <c r="COJ117" s="109"/>
      <c r="COK117" s="171"/>
      <c r="COL117" s="109"/>
      <c r="COM117" s="171"/>
      <c r="CON117" s="109"/>
      <c r="COO117" s="171"/>
      <c r="COP117" s="109"/>
      <c r="COQ117" s="171"/>
      <c r="COR117" s="109"/>
      <c r="COS117" s="171"/>
      <c r="COT117" s="109"/>
      <c r="COU117" s="171"/>
      <c r="COV117" s="109"/>
      <c r="COW117" s="171"/>
      <c r="COX117" s="109"/>
      <c r="COY117" s="171"/>
      <c r="COZ117" s="109"/>
      <c r="CPA117" s="171"/>
      <c r="CPB117" s="109"/>
      <c r="CPC117" s="171"/>
      <c r="CPD117" s="109"/>
      <c r="CPE117" s="171"/>
      <c r="CPF117" s="109"/>
      <c r="CPG117" s="171"/>
      <c r="CPH117" s="109"/>
      <c r="CPI117" s="171"/>
      <c r="CPJ117" s="109"/>
      <c r="CPK117" s="171"/>
      <c r="CPL117" s="109"/>
      <c r="CPM117" s="171"/>
      <c r="CPN117" s="109"/>
      <c r="CPO117" s="171"/>
      <c r="CPP117" s="109"/>
      <c r="CPQ117" s="171"/>
      <c r="CPR117" s="109"/>
      <c r="CPS117" s="171"/>
      <c r="CPT117" s="109"/>
      <c r="CPU117" s="171"/>
      <c r="CPV117" s="109"/>
      <c r="CPW117" s="171"/>
      <c r="CPX117" s="109"/>
      <c r="CPY117" s="171"/>
      <c r="CPZ117" s="109"/>
      <c r="CQA117" s="171"/>
      <c r="CQB117" s="109"/>
      <c r="CQC117" s="171"/>
      <c r="CQD117" s="109"/>
      <c r="CQE117" s="171"/>
      <c r="CQF117" s="109"/>
      <c r="CQG117" s="171"/>
      <c r="CQH117" s="109"/>
      <c r="CQI117" s="171"/>
      <c r="CQJ117" s="109"/>
      <c r="CQK117" s="171"/>
      <c r="CQL117" s="109"/>
      <c r="CQM117" s="171"/>
      <c r="CQN117" s="109"/>
      <c r="CQO117" s="171"/>
      <c r="CQP117" s="109"/>
      <c r="CQQ117" s="171"/>
      <c r="CQR117" s="109"/>
      <c r="CQS117" s="171"/>
      <c r="CQT117" s="109"/>
      <c r="CQU117" s="171"/>
      <c r="CQV117" s="109"/>
      <c r="CQW117" s="171"/>
      <c r="CQX117" s="109"/>
      <c r="CQY117" s="171"/>
      <c r="CQZ117" s="109"/>
      <c r="CRA117" s="171"/>
      <c r="CRB117" s="109"/>
      <c r="CRC117" s="171"/>
      <c r="CRD117" s="109"/>
      <c r="CRE117" s="171"/>
      <c r="CRF117" s="109"/>
      <c r="CRG117" s="171"/>
      <c r="CRH117" s="109"/>
      <c r="CRI117" s="171"/>
      <c r="CRJ117" s="109"/>
      <c r="CRK117" s="171"/>
      <c r="CRL117" s="109"/>
      <c r="CRM117" s="171"/>
      <c r="CRN117" s="109"/>
      <c r="CRO117" s="171"/>
      <c r="CRP117" s="109"/>
      <c r="CRQ117" s="171"/>
      <c r="CRR117" s="109"/>
      <c r="CRS117" s="171"/>
      <c r="CRT117" s="109"/>
      <c r="CRU117" s="171"/>
      <c r="CRV117" s="109"/>
      <c r="CRW117" s="171"/>
      <c r="CRX117" s="109"/>
      <c r="CRY117" s="171"/>
      <c r="CRZ117" s="109"/>
      <c r="CSA117" s="171"/>
      <c r="CSB117" s="109"/>
      <c r="CSC117" s="171"/>
      <c r="CSD117" s="109"/>
      <c r="CSE117" s="171"/>
      <c r="CSF117" s="109"/>
      <c r="CSG117" s="171"/>
      <c r="CSH117" s="109"/>
      <c r="CSI117" s="171"/>
      <c r="CSJ117" s="109"/>
      <c r="CSK117" s="171"/>
      <c r="CSL117" s="109"/>
      <c r="CSM117" s="171"/>
      <c r="CSN117" s="109"/>
      <c r="CSO117" s="171"/>
      <c r="CSP117" s="109"/>
      <c r="CSQ117" s="171"/>
      <c r="CSR117" s="109"/>
      <c r="CSS117" s="171"/>
      <c r="CST117" s="109"/>
      <c r="CSU117" s="171"/>
      <c r="CSV117" s="109"/>
      <c r="CSW117" s="171"/>
      <c r="CSX117" s="109"/>
      <c r="CSY117" s="171"/>
      <c r="CSZ117" s="109"/>
      <c r="CTA117" s="171"/>
      <c r="CTB117" s="109"/>
      <c r="CTC117" s="171"/>
      <c r="CTD117" s="109"/>
      <c r="CTE117" s="171"/>
      <c r="CTF117" s="109"/>
      <c r="CTG117" s="171"/>
      <c r="CTH117" s="109"/>
      <c r="CTI117" s="171"/>
      <c r="CTJ117" s="109"/>
      <c r="CTK117" s="171"/>
      <c r="CTL117" s="109"/>
      <c r="CTM117" s="171"/>
      <c r="CTN117" s="109"/>
      <c r="CTO117" s="171"/>
      <c r="CTP117" s="109"/>
      <c r="CTQ117" s="171"/>
      <c r="CTR117" s="109"/>
      <c r="CTS117" s="171"/>
      <c r="CTT117" s="109"/>
      <c r="CTU117" s="171"/>
      <c r="CTV117" s="109"/>
      <c r="CTW117" s="171"/>
      <c r="CTX117" s="109"/>
      <c r="CTY117" s="171"/>
      <c r="CTZ117" s="109"/>
      <c r="CUA117" s="171"/>
      <c r="CUB117" s="109"/>
      <c r="CUC117" s="171"/>
      <c r="CUD117" s="109"/>
      <c r="CUE117" s="171"/>
      <c r="CUF117" s="109"/>
      <c r="CUG117" s="171"/>
      <c r="CUH117" s="109"/>
      <c r="CUI117" s="171"/>
      <c r="CUJ117" s="109"/>
      <c r="CUK117" s="171"/>
      <c r="CUL117" s="109"/>
      <c r="CUM117" s="171"/>
      <c r="CUN117" s="109"/>
      <c r="CUO117" s="171"/>
      <c r="CUP117" s="109"/>
      <c r="CUQ117" s="171"/>
      <c r="CUR117" s="109"/>
      <c r="CUS117" s="171"/>
      <c r="CUT117" s="109"/>
      <c r="CUU117" s="171"/>
      <c r="CUV117" s="109"/>
      <c r="CUW117" s="171"/>
      <c r="CUX117" s="109"/>
      <c r="CUY117" s="171"/>
      <c r="CUZ117" s="109"/>
      <c r="CVA117" s="171"/>
      <c r="CVB117" s="109"/>
      <c r="CVC117" s="171"/>
      <c r="CVD117" s="109"/>
      <c r="CVE117" s="171"/>
      <c r="CVF117" s="109"/>
      <c r="CVG117" s="171"/>
      <c r="CVH117" s="109"/>
      <c r="CVI117" s="171"/>
      <c r="CVJ117" s="109"/>
      <c r="CVK117" s="171"/>
      <c r="CVL117" s="109"/>
      <c r="CVM117" s="171"/>
      <c r="CVN117" s="109"/>
      <c r="CVO117" s="171"/>
      <c r="CVP117" s="109"/>
      <c r="CVQ117" s="171"/>
      <c r="CVR117" s="109"/>
      <c r="CVS117" s="171"/>
      <c r="CVT117" s="109"/>
      <c r="CVU117" s="171"/>
      <c r="CVV117" s="109"/>
      <c r="CVW117" s="171"/>
      <c r="CVX117" s="109"/>
      <c r="CVY117" s="171"/>
      <c r="CVZ117" s="109"/>
      <c r="CWA117" s="171"/>
      <c r="CWB117" s="109"/>
      <c r="CWC117" s="171"/>
      <c r="CWD117" s="109"/>
      <c r="CWE117" s="171"/>
      <c r="CWF117" s="109"/>
      <c r="CWG117" s="171"/>
      <c r="CWH117" s="109"/>
      <c r="CWI117" s="171"/>
      <c r="CWJ117" s="109"/>
      <c r="CWK117" s="171"/>
      <c r="CWL117" s="109"/>
      <c r="CWM117" s="171"/>
      <c r="CWN117" s="109"/>
      <c r="CWO117" s="171"/>
      <c r="CWP117" s="109"/>
      <c r="CWQ117" s="171"/>
      <c r="CWR117" s="109"/>
      <c r="CWS117" s="171"/>
      <c r="CWT117" s="109"/>
      <c r="CWU117" s="171"/>
      <c r="CWV117" s="109"/>
      <c r="CWW117" s="171"/>
      <c r="CWX117" s="109"/>
      <c r="CWY117" s="171"/>
      <c r="CWZ117" s="109"/>
      <c r="CXA117" s="171"/>
      <c r="CXB117" s="109"/>
      <c r="CXC117" s="171"/>
      <c r="CXD117" s="109"/>
      <c r="CXE117" s="171"/>
      <c r="CXF117" s="109"/>
      <c r="CXG117" s="171"/>
      <c r="CXH117" s="109"/>
      <c r="CXI117" s="171"/>
      <c r="CXJ117" s="109"/>
      <c r="CXK117" s="171"/>
      <c r="CXL117" s="109"/>
      <c r="CXM117" s="171"/>
      <c r="CXN117" s="109"/>
      <c r="CXO117" s="171"/>
      <c r="CXP117" s="109"/>
      <c r="CXQ117" s="171"/>
      <c r="CXR117" s="109"/>
      <c r="CXS117" s="171"/>
      <c r="CXT117" s="109"/>
      <c r="CXU117" s="171"/>
      <c r="CXV117" s="109"/>
      <c r="CXW117" s="171"/>
      <c r="CXX117" s="109"/>
      <c r="CXY117" s="171"/>
      <c r="CXZ117" s="109"/>
      <c r="CYA117" s="171"/>
      <c r="CYB117" s="109"/>
      <c r="CYC117" s="171"/>
      <c r="CYD117" s="109"/>
      <c r="CYE117" s="171"/>
      <c r="CYF117" s="109"/>
      <c r="CYG117" s="171"/>
      <c r="CYH117" s="109"/>
      <c r="CYI117" s="171"/>
      <c r="CYJ117" s="109"/>
      <c r="CYK117" s="171"/>
      <c r="CYL117" s="109"/>
      <c r="CYM117" s="171"/>
      <c r="CYN117" s="109"/>
      <c r="CYO117" s="171"/>
      <c r="CYP117" s="109"/>
      <c r="CYQ117" s="171"/>
      <c r="CYR117" s="109"/>
      <c r="CYS117" s="171"/>
      <c r="CYT117" s="109"/>
      <c r="CYU117" s="171"/>
      <c r="CYV117" s="109"/>
      <c r="CYW117" s="171"/>
      <c r="CYX117" s="109"/>
      <c r="CYY117" s="171"/>
      <c r="CYZ117" s="109"/>
      <c r="CZA117" s="171"/>
      <c r="CZB117" s="109"/>
      <c r="CZC117" s="171"/>
      <c r="CZD117" s="109"/>
      <c r="CZE117" s="171"/>
      <c r="CZF117" s="109"/>
      <c r="CZG117" s="171"/>
      <c r="CZH117" s="109"/>
      <c r="CZI117" s="171"/>
      <c r="CZJ117" s="109"/>
      <c r="CZK117" s="171"/>
      <c r="CZL117" s="109"/>
      <c r="CZM117" s="171"/>
      <c r="CZN117" s="109"/>
      <c r="CZO117" s="171"/>
      <c r="CZP117" s="109"/>
      <c r="CZQ117" s="171"/>
      <c r="CZR117" s="109"/>
      <c r="CZS117" s="171"/>
      <c r="CZT117" s="109"/>
      <c r="CZU117" s="171"/>
      <c r="CZV117" s="109"/>
      <c r="CZW117" s="171"/>
      <c r="CZX117" s="109"/>
      <c r="CZY117" s="171"/>
      <c r="CZZ117" s="109"/>
      <c r="DAA117" s="171"/>
      <c r="DAB117" s="109"/>
      <c r="DAC117" s="171"/>
      <c r="DAD117" s="109"/>
      <c r="DAE117" s="171"/>
      <c r="DAF117" s="109"/>
      <c r="DAG117" s="171"/>
      <c r="DAH117" s="109"/>
      <c r="DAI117" s="171"/>
      <c r="DAJ117" s="109"/>
      <c r="DAK117" s="171"/>
      <c r="DAL117" s="109"/>
      <c r="DAM117" s="171"/>
      <c r="DAN117" s="109"/>
      <c r="DAO117" s="171"/>
      <c r="DAP117" s="109"/>
      <c r="DAQ117" s="171"/>
      <c r="DAR117" s="109"/>
      <c r="DAS117" s="171"/>
      <c r="DAT117" s="109"/>
      <c r="DAU117" s="171"/>
      <c r="DAV117" s="109"/>
      <c r="DAW117" s="171"/>
      <c r="DAX117" s="109"/>
      <c r="DAY117" s="171"/>
      <c r="DAZ117" s="109"/>
      <c r="DBA117" s="171"/>
      <c r="DBB117" s="109"/>
      <c r="DBC117" s="171"/>
      <c r="DBD117" s="109"/>
      <c r="DBE117" s="171"/>
      <c r="DBF117" s="109"/>
      <c r="DBG117" s="171"/>
      <c r="DBH117" s="109"/>
      <c r="DBI117" s="171"/>
      <c r="DBJ117" s="109"/>
      <c r="DBK117" s="171"/>
      <c r="DBL117" s="109"/>
      <c r="DBM117" s="171"/>
      <c r="DBN117" s="109"/>
      <c r="DBO117" s="171"/>
      <c r="DBP117" s="109"/>
      <c r="DBQ117" s="171"/>
      <c r="DBR117" s="109"/>
      <c r="DBS117" s="171"/>
      <c r="DBT117" s="109"/>
      <c r="DBU117" s="171"/>
      <c r="DBV117" s="109"/>
      <c r="DBW117" s="171"/>
      <c r="DBX117" s="109"/>
      <c r="DBY117" s="171"/>
      <c r="DBZ117" s="109"/>
      <c r="DCA117" s="171"/>
      <c r="DCB117" s="109"/>
      <c r="DCC117" s="171"/>
      <c r="DCD117" s="109"/>
      <c r="DCE117" s="171"/>
      <c r="DCF117" s="109"/>
      <c r="DCG117" s="171"/>
      <c r="DCH117" s="109"/>
      <c r="DCI117" s="171"/>
      <c r="DCJ117" s="109"/>
      <c r="DCK117" s="171"/>
      <c r="DCL117" s="109"/>
      <c r="DCM117" s="171"/>
      <c r="DCN117" s="109"/>
      <c r="DCO117" s="171"/>
      <c r="DCP117" s="109"/>
      <c r="DCQ117" s="171"/>
      <c r="DCR117" s="109"/>
      <c r="DCS117" s="171"/>
      <c r="DCT117" s="109"/>
      <c r="DCU117" s="171"/>
      <c r="DCV117" s="109"/>
      <c r="DCW117" s="171"/>
      <c r="DCX117" s="109"/>
      <c r="DCY117" s="171"/>
      <c r="DCZ117" s="109"/>
      <c r="DDA117" s="171"/>
      <c r="DDB117" s="109"/>
      <c r="DDC117" s="171"/>
      <c r="DDD117" s="109"/>
      <c r="DDE117" s="171"/>
      <c r="DDF117" s="109"/>
      <c r="DDG117" s="171"/>
      <c r="DDH117" s="109"/>
      <c r="DDI117" s="171"/>
      <c r="DDJ117" s="109"/>
      <c r="DDK117" s="171"/>
      <c r="DDL117" s="109"/>
      <c r="DDM117" s="171"/>
      <c r="DDN117" s="109"/>
      <c r="DDO117" s="171"/>
      <c r="DDP117" s="109"/>
      <c r="DDQ117" s="171"/>
      <c r="DDR117" s="109"/>
      <c r="DDS117" s="171"/>
      <c r="DDT117" s="109"/>
      <c r="DDU117" s="171"/>
      <c r="DDV117" s="109"/>
      <c r="DDW117" s="171"/>
      <c r="DDX117" s="109"/>
      <c r="DDY117" s="171"/>
      <c r="DDZ117" s="109"/>
      <c r="DEA117" s="171"/>
      <c r="DEB117" s="109"/>
      <c r="DEC117" s="171"/>
      <c r="DED117" s="109"/>
      <c r="DEE117" s="171"/>
      <c r="DEF117" s="109"/>
      <c r="DEG117" s="171"/>
      <c r="DEH117" s="109"/>
      <c r="DEI117" s="171"/>
      <c r="DEJ117" s="109"/>
      <c r="DEK117" s="171"/>
      <c r="DEL117" s="109"/>
      <c r="DEM117" s="171"/>
      <c r="DEN117" s="109"/>
      <c r="DEO117" s="171"/>
      <c r="DEP117" s="109"/>
      <c r="DEQ117" s="171"/>
      <c r="DER117" s="109"/>
      <c r="DES117" s="171"/>
      <c r="DET117" s="109"/>
      <c r="DEU117" s="171"/>
      <c r="DEV117" s="109"/>
      <c r="DEW117" s="171"/>
      <c r="DEX117" s="109"/>
      <c r="DEY117" s="171"/>
      <c r="DEZ117" s="109"/>
      <c r="DFA117" s="171"/>
      <c r="DFB117" s="109"/>
      <c r="DFC117" s="171"/>
      <c r="DFD117" s="109"/>
      <c r="DFE117" s="171"/>
      <c r="DFF117" s="109"/>
      <c r="DFG117" s="171"/>
      <c r="DFH117" s="109"/>
      <c r="DFI117" s="171"/>
      <c r="DFJ117" s="109"/>
      <c r="DFK117" s="171"/>
      <c r="DFL117" s="109"/>
      <c r="DFM117" s="171"/>
      <c r="DFN117" s="109"/>
      <c r="DFO117" s="171"/>
      <c r="DFP117" s="109"/>
      <c r="DFQ117" s="171"/>
      <c r="DFR117" s="109"/>
      <c r="DFS117" s="171"/>
      <c r="DFT117" s="109"/>
      <c r="DFU117" s="171"/>
      <c r="DFV117" s="109"/>
      <c r="DFW117" s="171"/>
      <c r="DFX117" s="109"/>
      <c r="DFY117" s="171"/>
      <c r="DFZ117" s="109"/>
      <c r="DGA117" s="171"/>
      <c r="DGB117" s="109"/>
      <c r="DGC117" s="171"/>
      <c r="DGD117" s="109"/>
      <c r="DGE117" s="171"/>
      <c r="DGF117" s="109"/>
      <c r="DGG117" s="171"/>
      <c r="DGH117" s="109"/>
      <c r="DGI117" s="171"/>
      <c r="DGJ117" s="109"/>
      <c r="DGK117" s="171"/>
      <c r="DGL117" s="109"/>
      <c r="DGM117" s="171"/>
      <c r="DGN117" s="109"/>
      <c r="DGO117" s="171"/>
      <c r="DGP117" s="109"/>
      <c r="DGQ117" s="171"/>
      <c r="DGR117" s="109"/>
      <c r="DGS117" s="171"/>
      <c r="DGT117" s="109"/>
      <c r="DGU117" s="171"/>
      <c r="DGV117" s="109"/>
      <c r="DGW117" s="171"/>
      <c r="DGX117" s="109"/>
      <c r="DGY117" s="171"/>
      <c r="DGZ117" s="109"/>
      <c r="DHA117" s="171"/>
      <c r="DHB117" s="109"/>
      <c r="DHC117" s="171"/>
      <c r="DHD117" s="109"/>
      <c r="DHE117" s="171"/>
      <c r="DHF117" s="109"/>
      <c r="DHG117" s="171"/>
      <c r="DHH117" s="109"/>
      <c r="DHI117" s="171"/>
      <c r="DHJ117" s="109"/>
      <c r="DHK117" s="171"/>
      <c r="DHL117" s="109"/>
      <c r="DHM117" s="171"/>
      <c r="DHN117" s="109"/>
      <c r="DHO117" s="171"/>
      <c r="DHP117" s="109"/>
      <c r="DHQ117" s="171"/>
      <c r="DHR117" s="109"/>
      <c r="DHS117" s="171"/>
      <c r="DHT117" s="109"/>
      <c r="DHU117" s="171"/>
      <c r="DHV117" s="109"/>
      <c r="DHW117" s="171"/>
      <c r="DHX117" s="109"/>
      <c r="DHY117" s="171"/>
      <c r="DHZ117" s="109"/>
      <c r="DIA117" s="171"/>
      <c r="DIB117" s="109"/>
      <c r="DIC117" s="171"/>
      <c r="DID117" s="109"/>
      <c r="DIE117" s="171"/>
      <c r="DIF117" s="109"/>
      <c r="DIG117" s="171"/>
      <c r="DIH117" s="109"/>
      <c r="DII117" s="171"/>
      <c r="DIJ117" s="109"/>
      <c r="DIK117" s="171"/>
      <c r="DIL117" s="109"/>
      <c r="DIM117" s="171"/>
      <c r="DIN117" s="109"/>
      <c r="DIO117" s="171"/>
      <c r="DIP117" s="109"/>
      <c r="DIQ117" s="171"/>
      <c r="DIR117" s="109"/>
      <c r="DIS117" s="171"/>
      <c r="DIT117" s="109"/>
      <c r="DIU117" s="171"/>
      <c r="DIV117" s="109"/>
      <c r="DIW117" s="171"/>
      <c r="DIX117" s="109"/>
      <c r="DIY117" s="171"/>
      <c r="DIZ117" s="109"/>
      <c r="DJA117" s="171"/>
      <c r="DJB117" s="109"/>
      <c r="DJC117" s="171"/>
      <c r="DJD117" s="109"/>
      <c r="DJE117" s="171"/>
      <c r="DJF117" s="109"/>
      <c r="DJG117" s="171"/>
      <c r="DJH117" s="109"/>
      <c r="DJI117" s="171"/>
      <c r="DJJ117" s="109"/>
      <c r="DJK117" s="171"/>
      <c r="DJL117" s="109"/>
      <c r="DJM117" s="171"/>
      <c r="DJN117" s="109"/>
      <c r="DJO117" s="171"/>
      <c r="DJP117" s="109"/>
      <c r="DJQ117" s="171"/>
      <c r="DJR117" s="109"/>
      <c r="DJS117" s="171"/>
      <c r="DJT117" s="109"/>
      <c r="DJU117" s="171"/>
      <c r="DJV117" s="109"/>
      <c r="DJW117" s="171"/>
      <c r="DJX117" s="109"/>
      <c r="DJY117" s="171"/>
      <c r="DJZ117" s="109"/>
      <c r="DKA117" s="171"/>
      <c r="DKB117" s="109"/>
      <c r="DKC117" s="171"/>
      <c r="DKD117" s="109"/>
      <c r="DKE117" s="171"/>
      <c r="DKF117" s="109"/>
      <c r="DKG117" s="171"/>
      <c r="DKH117" s="109"/>
      <c r="DKI117" s="171"/>
      <c r="DKJ117" s="109"/>
      <c r="DKK117" s="171"/>
      <c r="DKL117" s="109"/>
      <c r="DKM117" s="171"/>
      <c r="DKN117" s="109"/>
      <c r="DKO117" s="171"/>
      <c r="DKP117" s="109"/>
      <c r="DKQ117" s="171"/>
      <c r="DKR117" s="109"/>
      <c r="DKS117" s="171"/>
      <c r="DKT117" s="109"/>
      <c r="DKU117" s="171"/>
      <c r="DKV117" s="109"/>
      <c r="DKW117" s="171"/>
      <c r="DKX117" s="109"/>
      <c r="DKY117" s="171"/>
      <c r="DKZ117" s="109"/>
      <c r="DLA117" s="171"/>
      <c r="DLB117" s="109"/>
      <c r="DLC117" s="171"/>
      <c r="DLD117" s="109"/>
      <c r="DLE117" s="171"/>
      <c r="DLF117" s="109"/>
      <c r="DLG117" s="171"/>
      <c r="DLH117" s="109"/>
      <c r="DLI117" s="171"/>
      <c r="DLJ117" s="109"/>
      <c r="DLK117" s="171"/>
      <c r="DLL117" s="109"/>
      <c r="DLM117" s="171"/>
      <c r="DLN117" s="109"/>
      <c r="DLO117" s="171"/>
      <c r="DLP117" s="109"/>
      <c r="DLQ117" s="171"/>
      <c r="DLR117" s="109"/>
      <c r="DLS117" s="171"/>
      <c r="DLT117" s="109"/>
      <c r="DLU117" s="171"/>
      <c r="DLV117" s="109"/>
      <c r="DLW117" s="171"/>
      <c r="DLX117" s="109"/>
      <c r="DLY117" s="171"/>
      <c r="DLZ117" s="109"/>
      <c r="DMA117" s="171"/>
      <c r="DMB117" s="109"/>
      <c r="DMC117" s="171"/>
      <c r="DMD117" s="109"/>
      <c r="DME117" s="171"/>
      <c r="DMF117" s="109"/>
      <c r="DMG117" s="171"/>
      <c r="DMH117" s="109"/>
      <c r="DMI117" s="171"/>
      <c r="DMJ117" s="109"/>
      <c r="DMK117" s="171"/>
      <c r="DML117" s="109"/>
      <c r="DMM117" s="171"/>
      <c r="DMN117" s="109"/>
      <c r="DMO117" s="171"/>
      <c r="DMP117" s="109"/>
      <c r="DMQ117" s="171"/>
      <c r="DMR117" s="109"/>
      <c r="DMS117" s="171"/>
      <c r="DMT117" s="109"/>
      <c r="DMU117" s="171"/>
      <c r="DMV117" s="109"/>
      <c r="DMW117" s="171"/>
      <c r="DMX117" s="109"/>
      <c r="DMY117" s="171"/>
      <c r="DMZ117" s="109"/>
      <c r="DNA117" s="171"/>
      <c r="DNB117" s="109"/>
      <c r="DNC117" s="171"/>
      <c r="DND117" s="109"/>
      <c r="DNE117" s="171"/>
      <c r="DNF117" s="109"/>
      <c r="DNG117" s="171"/>
      <c r="DNH117" s="109"/>
      <c r="DNI117" s="171"/>
      <c r="DNJ117" s="109"/>
      <c r="DNK117" s="171"/>
      <c r="DNL117" s="109"/>
      <c r="DNM117" s="171"/>
      <c r="DNN117" s="109"/>
      <c r="DNO117" s="171"/>
      <c r="DNP117" s="109"/>
      <c r="DNQ117" s="171"/>
      <c r="DNR117" s="109"/>
      <c r="DNS117" s="171"/>
      <c r="DNT117" s="109"/>
      <c r="DNU117" s="171"/>
      <c r="DNV117" s="109"/>
      <c r="DNW117" s="171"/>
      <c r="DNX117" s="109"/>
      <c r="DNY117" s="171"/>
      <c r="DNZ117" s="109"/>
      <c r="DOA117" s="171"/>
      <c r="DOB117" s="109"/>
      <c r="DOC117" s="171"/>
      <c r="DOD117" s="109"/>
      <c r="DOE117" s="171"/>
      <c r="DOF117" s="109"/>
      <c r="DOG117" s="171"/>
      <c r="DOH117" s="109"/>
      <c r="DOI117" s="171"/>
      <c r="DOJ117" s="109"/>
      <c r="DOK117" s="171"/>
      <c r="DOL117" s="109"/>
      <c r="DOM117" s="171"/>
      <c r="DON117" s="109"/>
      <c r="DOO117" s="171"/>
      <c r="DOP117" s="109"/>
      <c r="DOQ117" s="171"/>
      <c r="DOR117" s="109"/>
      <c r="DOS117" s="171"/>
      <c r="DOT117" s="109"/>
      <c r="DOU117" s="171"/>
      <c r="DOV117" s="109"/>
      <c r="DOW117" s="171"/>
      <c r="DOX117" s="109"/>
      <c r="DOY117" s="171"/>
      <c r="DOZ117" s="109"/>
      <c r="DPA117" s="171"/>
      <c r="DPB117" s="109"/>
      <c r="DPC117" s="171"/>
      <c r="DPD117" s="109"/>
      <c r="DPE117" s="171"/>
      <c r="DPF117" s="109"/>
      <c r="DPG117" s="171"/>
      <c r="DPH117" s="109"/>
      <c r="DPI117" s="171"/>
      <c r="DPJ117" s="109"/>
      <c r="DPK117" s="171"/>
      <c r="DPL117" s="109"/>
      <c r="DPM117" s="171"/>
      <c r="DPN117" s="109"/>
      <c r="DPO117" s="171"/>
      <c r="DPP117" s="109"/>
      <c r="DPQ117" s="171"/>
      <c r="DPR117" s="109"/>
      <c r="DPS117" s="171"/>
      <c r="DPT117" s="109"/>
      <c r="DPU117" s="171"/>
      <c r="DPV117" s="109"/>
      <c r="DPW117" s="171"/>
      <c r="DPX117" s="109"/>
      <c r="DPY117" s="171"/>
      <c r="DPZ117" s="109"/>
      <c r="DQA117" s="171"/>
      <c r="DQB117" s="109"/>
      <c r="DQC117" s="171"/>
      <c r="DQD117" s="109"/>
      <c r="DQE117" s="171"/>
      <c r="DQF117" s="109"/>
      <c r="DQG117" s="171"/>
      <c r="DQH117" s="109"/>
      <c r="DQI117" s="171"/>
      <c r="DQJ117" s="109"/>
      <c r="DQK117" s="171"/>
      <c r="DQL117" s="109"/>
      <c r="DQM117" s="171"/>
      <c r="DQN117" s="109"/>
      <c r="DQO117" s="171"/>
      <c r="DQP117" s="109"/>
      <c r="DQQ117" s="171"/>
      <c r="DQR117" s="109"/>
      <c r="DQS117" s="171"/>
      <c r="DQT117" s="109"/>
      <c r="DQU117" s="171"/>
      <c r="DQV117" s="109"/>
      <c r="DQW117" s="171"/>
      <c r="DQX117" s="109"/>
      <c r="DQY117" s="171"/>
      <c r="DQZ117" s="109"/>
      <c r="DRA117" s="171"/>
      <c r="DRB117" s="109"/>
      <c r="DRC117" s="171"/>
      <c r="DRD117" s="109"/>
      <c r="DRE117" s="171"/>
      <c r="DRF117" s="109"/>
      <c r="DRG117" s="171"/>
      <c r="DRH117" s="109"/>
      <c r="DRI117" s="171"/>
      <c r="DRJ117" s="109"/>
      <c r="DRK117" s="171"/>
      <c r="DRL117" s="109"/>
      <c r="DRM117" s="171"/>
      <c r="DRN117" s="109"/>
      <c r="DRO117" s="171"/>
      <c r="DRP117" s="109"/>
      <c r="DRQ117" s="171"/>
      <c r="DRR117" s="109"/>
      <c r="DRS117" s="171"/>
      <c r="DRT117" s="109"/>
      <c r="DRU117" s="171"/>
      <c r="DRV117" s="109"/>
      <c r="DRW117" s="171"/>
      <c r="DRX117" s="109"/>
      <c r="DRY117" s="171"/>
      <c r="DRZ117" s="109"/>
      <c r="DSA117" s="171"/>
      <c r="DSB117" s="109"/>
      <c r="DSC117" s="171"/>
      <c r="DSD117" s="109"/>
      <c r="DSE117" s="171"/>
      <c r="DSF117" s="109"/>
      <c r="DSG117" s="171"/>
      <c r="DSH117" s="109"/>
      <c r="DSI117" s="171"/>
      <c r="DSJ117" s="109"/>
      <c r="DSK117" s="171"/>
      <c r="DSL117" s="109"/>
      <c r="DSM117" s="171"/>
      <c r="DSN117" s="109"/>
      <c r="DSO117" s="171"/>
      <c r="DSP117" s="109"/>
      <c r="DSQ117" s="171"/>
      <c r="DSR117" s="109"/>
      <c r="DSS117" s="171"/>
      <c r="DST117" s="109"/>
      <c r="DSU117" s="171"/>
      <c r="DSV117" s="109"/>
      <c r="DSW117" s="171"/>
      <c r="DSX117" s="109"/>
      <c r="DSY117" s="171"/>
      <c r="DSZ117" s="109"/>
      <c r="DTA117" s="171"/>
      <c r="DTB117" s="109"/>
      <c r="DTC117" s="171"/>
      <c r="DTD117" s="109"/>
      <c r="DTE117" s="171"/>
      <c r="DTF117" s="109"/>
      <c r="DTG117" s="171"/>
      <c r="DTH117" s="109"/>
      <c r="DTI117" s="171"/>
      <c r="DTJ117" s="109"/>
      <c r="DTK117" s="171"/>
      <c r="DTL117" s="109"/>
      <c r="DTM117" s="171"/>
      <c r="DTN117" s="109"/>
      <c r="DTO117" s="171"/>
      <c r="DTP117" s="109"/>
      <c r="DTQ117" s="171"/>
      <c r="DTR117" s="109"/>
      <c r="DTS117" s="171"/>
      <c r="DTT117" s="109"/>
      <c r="DTU117" s="171"/>
      <c r="DTV117" s="109"/>
      <c r="DTW117" s="171"/>
      <c r="DTX117" s="109"/>
      <c r="DTY117" s="171"/>
      <c r="DTZ117" s="109"/>
      <c r="DUA117" s="171"/>
      <c r="DUB117" s="109"/>
      <c r="DUC117" s="171"/>
      <c r="DUD117" s="109"/>
      <c r="DUE117" s="171"/>
      <c r="DUF117" s="109"/>
      <c r="DUG117" s="171"/>
      <c r="DUH117" s="109"/>
      <c r="DUI117" s="171"/>
      <c r="DUJ117" s="109"/>
      <c r="DUK117" s="171"/>
      <c r="DUL117" s="109"/>
      <c r="DUM117" s="171"/>
      <c r="DUN117" s="109"/>
      <c r="DUO117" s="171"/>
      <c r="DUP117" s="109"/>
      <c r="DUQ117" s="171"/>
      <c r="DUR117" s="109"/>
      <c r="DUS117" s="171"/>
      <c r="DUT117" s="109"/>
      <c r="DUU117" s="171"/>
      <c r="DUV117" s="109"/>
      <c r="DUW117" s="171"/>
      <c r="DUX117" s="109"/>
      <c r="DUY117" s="171"/>
      <c r="DUZ117" s="109"/>
      <c r="DVA117" s="171"/>
      <c r="DVB117" s="109"/>
      <c r="DVC117" s="171"/>
      <c r="DVD117" s="109"/>
      <c r="DVE117" s="171"/>
      <c r="DVF117" s="109"/>
      <c r="DVG117" s="171"/>
      <c r="DVH117" s="109"/>
      <c r="DVI117" s="171"/>
      <c r="DVJ117" s="109"/>
      <c r="DVK117" s="171"/>
      <c r="DVL117" s="109"/>
      <c r="DVM117" s="171"/>
      <c r="DVN117" s="109"/>
      <c r="DVO117" s="171"/>
      <c r="DVP117" s="109"/>
      <c r="DVQ117" s="171"/>
      <c r="DVR117" s="109"/>
      <c r="DVS117" s="171"/>
      <c r="DVT117" s="109"/>
      <c r="DVU117" s="171"/>
      <c r="DVV117" s="109"/>
      <c r="DVW117" s="171"/>
      <c r="DVX117" s="109"/>
      <c r="DVY117" s="171"/>
      <c r="DVZ117" s="109"/>
      <c r="DWA117" s="171"/>
      <c r="DWB117" s="109"/>
      <c r="DWC117" s="171"/>
      <c r="DWD117" s="109"/>
      <c r="DWE117" s="171"/>
      <c r="DWF117" s="109"/>
      <c r="DWG117" s="171"/>
      <c r="DWH117" s="109"/>
      <c r="DWI117" s="171"/>
      <c r="DWJ117" s="109"/>
      <c r="DWK117" s="171"/>
      <c r="DWL117" s="109"/>
      <c r="DWM117" s="171"/>
      <c r="DWN117" s="109"/>
      <c r="DWO117" s="171"/>
      <c r="DWP117" s="109"/>
      <c r="DWQ117" s="171"/>
      <c r="DWR117" s="109"/>
      <c r="DWS117" s="171"/>
      <c r="DWT117" s="109"/>
      <c r="DWU117" s="171"/>
      <c r="DWV117" s="109"/>
      <c r="DWW117" s="171"/>
      <c r="DWX117" s="109"/>
      <c r="DWY117" s="171"/>
      <c r="DWZ117" s="109"/>
      <c r="DXA117" s="171"/>
      <c r="DXB117" s="109"/>
      <c r="DXC117" s="171"/>
      <c r="DXD117" s="109"/>
      <c r="DXE117" s="171"/>
      <c r="DXF117" s="109"/>
      <c r="DXG117" s="171"/>
      <c r="DXH117" s="109"/>
      <c r="DXI117" s="171"/>
      <c r="DXJ117" s="109"/>
      <c r="DXK117" s="171"/>
      <c r="DXL117" s="109"/>
      <c r="DXM117" s="171"/>
      <c r="DXN117" s="109"/>
      <c r="DXO117" s="171"/>
      <c r="DXP117" s="109"/>
      <c r="DXQ117" s="171"/>
      <c r="DXR117" s="109"/>
      <c r="DXS117" s="171"/>
      <c r="DXT117" s="109"/>
      <c r="DXU117" s="171"/>
      <c r="DXV117" s="109"/>
      <c r="DXW117" s="171"/>
      <c r="DXX117" s="109"/>
      <c r="DXY117" s="171"/>
      <c r="DXZ117" s="109"/>
      <c r="DYA117" s="171"/>
      <c r="DYB117" s="109"/>
      <c r="DYC117" s="171"/>
      <c r="DYD117" s="109"/>
      <c r="DYE117" s="171"/>
      <c r="DYF117" s="109"/>
      <c r="DYG117" s="171"/>
      <c r="DYH117" s="109"/>
      <c r="DYI117" s="171"/>
      <c r="DYJ117" s="109"/>
      <c r="DYK117" s="171"/>
      <c r="DYL117" s="109"/>
      <c r="DYM117" s="171"/>
      <c r="DYN117" s="109"/>
      <c r="DYO117" s="171"/>
      <c r="DYP117" s="109"/>
      <c r="DYQ117" s="171"/>
      <c r="DYR117" s="109"/>
      <c r="DYS117" s="171"/>
      <c r="DYT117" s="109"/>
      <c r="DYU117" s="171"/>
      <c r="DYV117" s="109"/>
      <c r="DYW117" s="171"/>
      <c r="DYX117" s="109"/>
      <c r="DYY117" s="171"/>
      <c r="DYZ117" s="109"/>
      <c r="DZA117" s="171"/>
      <c r="DZB117" s="109"/>
      <c r="DZC117" s="171"/>
      <c r="DZD117" s="109"/>
      <c r="DZE117" s="171"/>
      <c r="DZF117" s="109"/>
      <c r="DZG117" s="171"/>
      <c r="DZH117" s="109"/>
      <c r="DZI117" s="171"/>
      <c r="DZJ117" s="109"/>
      <c r="DZK117" s="171"/>
      <c r="DZL117" s="109"/>
      <c r="DZM117" s="171"/>
      <c r="DZN117" s="109"/>
      <c r="DZO117" s="171"/>
      <c r="DZP117" s="109"/>
      <c r="DZQ117" s="171"/>
      <c r="DZR117" s="109"/>
      <c r="DZS117" s="171"/>
      <c r="DZT117" s="109"/>
      <c r="DZU117" s="171"/>
      <c r="DZV117" s="109"/>
      <c r="DZW117" s="171"/>
      <c r="DZX117" s="109"/>
      <c r="DZY117" s="171"/>
      <c r="DZZ117" s="109"/>
      <c r="EAA117" s="171"/>
      <c r="EAB117" s="109"/>
      <c r="EAC117" s="171"/>
      <c r="EAD117" s="109"/>
      <c r="EAE117" s="171"/>
      <c r="EAF117" s="109"/>
      <c r="EAG117" s="171"/>
      <c r="EAH117" s="109"/>
      <c r="EAI117" s="171"/>
      <c r="EAJ117" s="109"/>
      <c r="EAK117" s="171"/>
      <c r="EAL117" s="109"/>
      <c r="EAM117" s="171"/>
      <c r="EAN117" s="109"/>
      <c r="EAO117" s="171"/>
      <c r="EAP117" s="109"/>
      <c r="EAQ117" s="171"/>
      <c r="EAR117" s="109"/>
      <c r="EAS117" s="171"/>
      <c r="EAT117" s="109"/>
      <c r="EAU117" s="171"/>
      <c r="EAV117" s="109"/>
      <c r="EAW117" s="171"/>
      <c r="EAX117" s="109"/>
      <c r="EAY117" s="171"/>
      <c r="EAZ117" s="109"/>
      <c r="EBA117" s="171"/>
      <c r="EBB117" s="109"/>
      <c r="EBC117" s="171"/>
      <c r="EBD117" s="109"/>
      <c r="EBE117" s="171"/>
      <c r="EBF117" s="109"/>
      <c r="EBG117" s="171"/>
      <c r="EBH117" s="109"/>
      <c r="EBI117" s="171"/>
      <c r="EBJ117" s="109"/>
      <c r="EBK117" s="171"/>
      <c r="EBL117" s="109"/>
      <c r="EBM117" s="171"/>
      <c r="EBN117" s="109"/>
      <c r="EBO117" s="171"/>
      <c r="EBP117" s="109"/>
      <c r="EBQ117" s="171"/>
      <c r="EBR117" s="109"/>
      <c r="EBS117" s="171"/>
      <c r="EBT117" s="109"/>
      <c r="EBU117" s="171"/>
      <c r="EBV117" s="109"/>
      <c r="EBW117" s="171"/>
      <c r="EBX117" s="109"/>
      <c r="EBY117" s="171"/>
      <c r="EBZ117" s="109"/>
      <c r="ECA117" s="171"/>
      <c r="ECB117" s="109"/>
      <c r="ECC117" s="171"/>
      <c r="ECD117" s="109"/>
      <c r="ECE117" s="171"/>
      <c r="ECF117" s="109"/>
      <c r="ECG117" s="171"/>
      <c r="ECH117" s="109"/>
      <c r="ECI117" s="171"/>
      <c r="ECJ117" s="109"/>
      <c r="ECK117" s="171"/>
      <c r="ECL117" s="109"/>
      <c r="ECM117" s="171"/>
      <c r="ECN117" s="109"/>
      <c r="ECO117" s="171"/>
      <c r="ECP117" s="109"/>
      <c r="ECQ117" s="171"/>
      <c r="ECR117" s="109"/>
      <c r="ECS117" s="171"/>
      <c r="ECT117" s="109"/>
      <c r="ECU117" s="171"/>
      <c r="ECV117" s="109"/>
      <c r="ECW117" s="171"/>
      <c r="ECX117" s="109"/>
      <c r="ECY117" s="171"/>
      <c r="ECZ117" s="109"/>
      <c r="EDA117" s="171"/>
      <c r="EDB117" s="109"/>
      <c r="EDC117" s="171"/>
      <c r="EDD117" s="109"/>
      <c r="EDE117" s="171"/>
      <c r="EDF117" s="109"/>
      <c r="EDG117" s="171"/>
      <c r="EDH117" s="109"/>
      <c r="EDI117" s="171"/>
      <c r="EDJ117" s="109"/>
      <c r="EDK117" s="171"/>
      <c r="EDL117" s="109"/>
      <c r="EDM117" s="171"/>
      <c r="EDN117" s="109"/>
      <c r="EDO117" s="171"/>
      <c r="EDP117" s="109"/>
      <c r="EDQ117" s="171"/>
      <c r="EDR117" s="109"/>
      <c r="EDS117" s="171"/>
      <c r="EDT117" s="109"/>
      <c r="EDU117" s="171"/>
      <c r="EDV117" s="109"/>
      <c r="EDW117" s="171"/>
      <c r="EDX117" s="109"/>
      <c r="EDY117" s="171"/>
      <c r="EDZ117" s="109"/>
      <c r="EEA117" s="171"/>
      <c r="EEB117" s="109"/>
      <c r="EEC117" s="171"/>
      <c r="EED117" s="109"/>
      <c r="EEE117" s="171"/>
      <c r="EEF117" s="109"/>
      <c r="EEG117" s="171"/>
      <c r="EEH117" s="109"/>
      <c r="EEI117" s="171"/>
      <c r="EEJ117" s="109"/>
      <c r="EEK117" s="171"/>
      <c r="EEL117" s="109"/>
      <c r="EEM117" s="171"/>
      <c r="EEN117" s="109"/>
      <c r="EEO117" s="171"/>
      <c r="EEP117" s="109"/>
      <c r="EEQ117" s="171"/>
      <c r="EER117" s="109"/>
      <c r="EES117" s="171"/>
      <c r="EET117" s="109"/>
      <c r="EEU117" s="171"/>
      <c r="EEV117" s="109"/>
      <c r="EEW117" s="171"/>
      <c r="EEX117" s="109"/>
      <c r="EEY117" s="171"/>
      <c r="EEZ117" s="109"/>
      <c r="EFA117" s="171"/>
      <c r="EFB117" s="109"/>
      <c r="EFC117" s="171"/>
      <c r="EFD117" s="109"/>
      <c r="EFE117" s="171"/>
      <c r="EFF117" s="109"/>
      <c r="EFG117" s="171"/>
      <c r="EFH117" s="109"/>
      <c r="EFI117" s="171"/>
      <c r="EFJ117" s="109"/>
      <c r="EFK117" s="171"/>
      <c r="EFL117" s="109"/>
      <c r="EFM117" s="171"/>
      <c r="EFN117" s="109"/>
      <c r="EFO117" s="171"/>
      <c r="EFP117" s="109"/>
      <c r="EFQ117" s="171"/>
      <c r="EFR117" s="109"/>
      <c r="EFS117" s="171"/>
      <c r="EFT117" s="109"/>
      <c r="EFU117" s="171"/>
      <c r="EFV117" s="109"/>
      <c r="EFW117" s="171"/>
      <c r="EFX117" s="109"/>
      <c r="EFY117" s="171"/>
      <c r="EFZ117" s="109"/>
      <c r="EGA117" s="171"/>
      <c r="EGB117" s="109"/>
      <c r="EGC117" s="171"/>
      <c r="EGD117" s="109"/>
      <c r="EGE117" s="171"/>
      <c r="EGF117" s="109"/>
      <c r="EGG117" s="171"/>
      <c r="EGH117" s="109"/>
      <c r="EGI117" s="171"/>
      <c r="EGJ117" s="109"/>
      <c r="EGK117" s="171"/>
      <c r="EGL117" s="109"/>
      <c r="EGM117" s="171"/>
      <c r="EGN117" s="109"/>
      <c r="EGO117" s="171"/>
      <c r="EGP117" s="109"/>
      <c r="EGQ117" s="171"/>
      <c r="EGR117" s="109"/>
      <c r="EGS117" s="171"/>
      <c r="EGT117" s="109"/>
      <c r="EGU117" s="171"/>
      <c r="EGV117" s="109"/>
      <c r="EGW117" s="171"/>
      <c r="EGX117" s="109"/>
      <c r="EGY117" s="171"/>
      <c r="EGZ117" s="109"/>
      <c r="EHA117" s="171"/>
      <c r="EHB117" s="109"/>
      <c r="EHC117" s="171"/>
      <c r="EHD117" s="109"/>
      <c r="EHE117" s="171"/>
      <c r="EHF117" s="109"/>
      <c r="EHG117" s="171"/>
      <c r="EHH117" s="109"/>
      <c r="EHI117" s="171"/>
      <c r="EHJ117" s="109"/>
      <c r="EHK117" s="171"/>
      <c r="EHL117" s="109"/>
      <c r="EHM117" s="171"/>
      <c r="EHN117" s="109"/>
      <c r="EHO117" s="171"/>
      <c r="EHP117" s="109"/>
      <c r="EHQ117" s="171"/>
      <c r="EHR117" s="109"/>
      <c r="EHS117" s="171"/>
      <c r="EHT117" s="109"/>
      <c r="EHU117" s="171"/>
      <c r="EHV117" s="109"/>
      <c r="EHW117" s="171"/>
      <c r="EHX117" s="109"/>
      <c r="EHY117" s="171"/>
      <c r="EHZ117" s="109"/>
      <c r="EIA117" s="171"/>
      <c r="EIB117" s="109"/>
      <c r="EIC117" s="171"/>
      <c r="EID117" s="109"/>
      <c r="EIE117" s="171"/>
      <c r="EIF117" s="109"/>
      <c r="EIG117" s="171"/>
      <c r="EIH117" s="109"/>
      <c r="EII117" s="171"/>
      <c r="EIJ117" s="109"/>
      <c r="EIK117" s="171"/>
      <c r="EIL117" s="109"/>
      <c r="EIM117" s="171"/>
      <c r="EIN117" s="109"/>
      <c r="EIO117" s="171"/>
      <c r="EIP117" s="109"/>
      <c r="EIQ117" s="171"/>
      <c r="EIR117" s="109"/>
      <c r="EIS117" s="171"/>
      <c r="EIT117" s="109"/>
      <c r="EIU117" s="171"/>
      <c r="EIV117" s="109"/>
      <c r="EIW117" s="171"/>
      <c r="EIX117" s="109"/>
      <c r="EIY117" s="171"/>
      <c r="EIZ117" s="109"/>
      <c r="EJA117" s="171"/>
      <c r="EJB117" s="109"/>
      <c r="EJC117" s="171"/>
      <c r="EJD117" s="109"/>
      <c r="EJE117" s="171"/>
      <c r="EJF117" s="109"/>
      <c r="EJG117" s="171"/>
      <c r="EJH117" s="109"/>
      <c r="EJI117" s="171"/>
      <c r="EJJ117" s="109"/>
      <c r="EJK117" s="171"/>
      <c r="EJL117" s="109"/>
      <c r="EJM117" s="171"/>
      <c r="EJN117" s="109"/>
      <c r="EJO117" s="171"/>
      <c r="EJP117" s="109"/>
      <c r="EJQ117" s="171"/>
      <c r="EJR117" s="109"/>
      <c r="EJS117" s="171"/>
      <c r="EJT117" s="109"/>
      <c r="EJU117" s="171"/>
      <c r="EJV117" s="109"/>
      <c r="EJW117" s="171"/>
      <c r="EJX117" s="109"/>
      <c r="EJY117" s="171"/>
      <c r="EJZ117" s="109"/>
      <c r="EKA117" s="171"/>
      <c r="EKB117" s="109"/>
      <c r="EKC117" s="171"/>
      <c r="EKD117" s="109"/>
      <c r="EKE117" s="171"/>
      <c r="EKF117" s="109"/>
      <c r="EKG117" s="171"/>
      <c r="EKH117" s="109"/>
      <c r="EKI117" s="171"/>
      <c r="EKJ117" s="109"/>
      <c r="EKK117" s="171"/>
      <c r="EKL117" s="109"/>
      <c r="EKM117" s="171"/>
      <c r="EKN117" s="109"/>
      <c r="EKO117" s="171"/>
      <c r="EKP117" s="109"/>
      <c r="EKQ117" s="171"/>
      <c r="EKR117" s="109"/>
      <c r="EKS117" s="171"/>
      <c r="EKT117" s="109"/>
      <c r="EKU117" s="171"/>
      <c r="EKV117" s="109"/>
      <c r="EKW117" s="171"/>
      <c r="EKX117" s="109"/>
      <c r="EKY117" s="171"/>
      <c r="EKZ117" s="109"/>
      <c r="ELA117" s="171"/>
      <c r="ELB117" s="109"/>
      <c r="ELC117" s="171"/>
      <c r="ELD117" s="109"/>
      <c r="ELE117" s="171"/>
      <c r="ELF117" s="109"/>
      <c r="ELG117" s="171"/>
      <c r="ELH117" s="109"/>
      <c r="ELI117" s="171"/>
      <c r="ELJ117" s="109"/>
      <c r="ELK117" s="171"/>
      <c r="ELL117" s="109"/>
      <c r="ELM117" s="171"/>
      <c r="ELN117" s="109"/>
      <c r="ELO117" s="171"/>
      <c r="ELP117" s="109"/>
      <c r="ELQ117" s="171"/>
      <c r="ELR117" s="109"/>
      <c r="ELS117" s="171"/>
      <c r="ELT117" s="109"/>
      <c r="ELU117" s="171"/>
      <c r="ELV117" s="109"/>
      <c r="ELW117" s="171"/>
      <c r="ELX117" s="109"/>
      <c r="ELY117" s="171"/>
      <c r="ELZ117" s="109"/>
      <c r="EMA117" s="171"/>
      <c r="EMB117" s="109"/>
      <c r="EMC117" s="171"/>
      <c r="EMD117" s="109"/>
      <c r="EME117" s="171"/>
      <c r="EMF117" s="109"/>
      <c r="EMG117" s="171"/>
      <c r="EMH117" s="109"/>
      <c r="EMI117" s="171"/>
      <c r="EMJ117" s="109"/>
      <c r="EMK117" s="171"/>
      <c r="EML117" s="109"/>
      <c r="EMM117" s="171"/>
      <c r="EMN117" s="109"/>
      <c r="EMO117" s="171"/>
      <c r="EMP117" s="109"/>
      <c r="EMQ117" s="171"/>
      <c r="EMR117" s="109"/>
      <c r="EMS117" s="171"/>
      <c r="EMT117" s="109"/>
      <c r="EMU117" s="171"/>
      <c r="EMV117" s="109"/>
      <c r="EMW117" s="171"/>
      <c r="EMX117" s="109"/>
      <c r="EMY117" s="171"/>
      <c r="EMZ117" s="109"/>
      <c r="ENA117" s="171"/>
      <c r="ENB117" s="109"/>
      <c r="ENC117" s="171"/>
      <c r="END117" s="109"/>
      <c r="ENE117" s="171"/>
      <c r="ENF117" s="109"/>
      <c r="ENG117" s="171"/>
      <c r="ENH117" s="109"/>
      <c r="ENI117" s="171"/>
      <c r="ENJ117" s="109"/>
      <c r="ENK117" s="171"/>
      <c r="ENL117" s="109"/>
      <c r="ENM117" s="171"/>
      <c r="ENN117" s="109"/>
      <c r="ENO117" s="171"/>
      <c r="ENP117" s="109"/>
      <c r="ENQ117" s="171"/>
      <c r="ENR117" s="109"/>
      <c r="ENS117" s="171"/>
      <c r="ENT117" s="109"/>
      <c r="ENU117" s="171"/>
      <c r="ENV117" s="109"/>
      <c r="ENW117" s="171"/>
      <c r="ENX117" s="109"/>
      <c r="ENY117" s="171"/>
      <c r="ENZ117" s="109"/>
      <c r="EOA117" s="171"/>
      <c r="EOB117" s="109"/>
      <c r="EOC117" s="171"/>
      <c r="EOD117" s="109"/>
      <c r="EOE117" s="171"/>
      <c r="EOF117" s="109"/>
      <c r="EOG117" s="171"/>
      <c r="EOH117" s="109"/>
      <c r="EOI117" s="171"/>
      <c r="EOJ117" s="109"/>
      <c r="EOK117" s="171"/>
      <c r="EOL117" s="109"/>
      <c r="EOM117" s="171"/>
      <c r="EON117" s="109"/>
      <c r="EOO117" s="171"/>
      <c r="EOP117" s="109"/>
      <c r="EOQ117" s="171"/>
      <c r="EOR117" s="109"/>
      <c r="EOS117" s="171"/>
      <c r="EOT117" s="109"/>
      <c r="EOU117" s="171"/>
      <c r="EOV117" s="109"/>
      <c r="EOW117" s="171"/>
      <c r="EOX117" s="109"/>
      <c r="EOY117" s="171"/>
      <c r="EOZ117" s="109"/>
      <c r="EPA117" s="171"/>
      <c r="EPB117" s="109"/>
      <c r="EPC117" s="171"/>
      <c r="EPD117" s="109"/>
      <c r="EPE117" s="171"/>
      <c r="EPF117" s="109"/>
      <c r="EPG117" s="171"/>
      <c r="EPH117" s="109"/>
      <c r="EPI117" s="171"/>
      <c r="EPJ117" s="109"/>
      <c r="EPK117" s="171"/>
      <c r="EPL117" s="109"/>
      <c r="EPM117" s="171"/>
      <c r="EPN117" s="109"/>
      <c r="EPO117" s="171"/>
      <c r="EPP117" s="109"/>
      <c r="EPQ117" s="171"/>
      <c r="EPR117" s="109"/>
      <c r="EPS117" s="171"/>
      <c r="EPT117" s="109"/>
      <c r="EPU117" s="171"/>
      <c r="EPV117" s="109"/>
      <c r="EPW117" s="171"/>
      <c r="EPX117" s="109"/>
      <c r="EPY117" s="171"/>
      <c r="EPZ117" s="109"/>
      <c r="EQA117" s="171"/>
      <c r="EQB117" s="109"/>
      <c r="EQC117" s="171"/>
      <c r="EQD117" s="109"/>
      <c r="EQE117" s="171"/>
      <c r="EQF117" s="109"/>
      <c r="EQG117" s="171"/>
      <c r="EQH117" s="109"/>
      <c r="EQI117" s="171"/>
      <c r="EQJ117" s="109"/>
      <c r="EQK117" s="171"/>
      <c r="EQL117" s="109"/>
      <c r="EQM117" s="171"/>
      <c r="EQN117" s="109"/>
      <c r="EQO117" s="171"/>
      <c r="EQP117" s="109"/>
      <c r="EQQ117" s="171"/>
      <c r="EQR117" s="109"/>
      <c r="EQS117" s="171"/>
      <c r="EQT117" s="109"/>
      <c r="EQU117" s="171"/>
      <c r="EQV117" s="109"/>
      <c r="EQW117" s="171"/>
      <c r="EQX117" s="109"/>
      <c r="EQY117" s="171"/>
      <c r="EQZ117" s="109"/>
      <c r="ERA117" s="171"/>
      <c r="ERB117" s="109"/>
      <c r="ERC117" s="171"/>
      <c r="ERD117" s="109"/>
      <c r="ERE117" s="171"/>
      <c r="ERF117" s="109"/>
      <c r="ERG117" s="171"/>
      <c r="ERH117" s="109"/>
      <c r="ERI117" s="171"/>
      <c r="ERJ117" s="109"/>
      <c r="ERK117" s="171"/>
      <c r="ERL117" s="109"/>
      <c r="ERM117" s="171"/>
      <c r="ERN117" s="109"/>
      <c r="ERO117" s="171"/>
      <c r="ERP117" s="109"/>
      <c r="ERQ117" s="171"/>
      <c r="ERR117" s="109"/>
      <c r="ERS117" s="171"/>
      <c r="ERT117" s="109"/>
      <c r="ERU117" s="171"/>
      <c r="ERV117" s="109"/>
      <c r="ERW117" s="171"/>
      <c r="ERX117" s="109"/>
      <c r="ERY117" s="171"/>
      <c r="ERZ117" s="109"/>
      <c r="ESA117" s="171"/>
      <c r="ESB117" s="109"/>
      <c r="ESC117" s="171"/>
      <c r="ESD117" s="109"/>
      <c r="ESE117" s="171"/>
      <c r="ESF117" s="109"/>
      <c r="ESG117" s="171"/>
      <c r="ESH117" s="109"/>
      <c r="ESI117" s="171"/>
      <c r="ESJ117" s="109"/>
      <c r="ESK117" s="171"/>
      <c r="ESL117" s="109"/>
      <c r="ESM117" s="171"/>
      <c r="ESN117" s="109"/>
      <c r="ESO117" s="171"/>
      <c r="ESP117" s="109"/>
      <c r="ESQ117" s="171"/>
      <c r="ESR117" s="109"/>
      <c r="ESS117" s="171"/>
      <c r="EST117" s="109"/>
      <c r="ESU117" s="171"/>
      <c r="ESV117" s="109"/>
      <c r="ESW117" s="171"/>
      <c r="ESX117" s="109"/>
      <c r="ESY117" s="171"/>
      <c r="ESZ117" s="109"/>
      <c r="ETA117" s="171"/>
      <c r="ETB117" s="109"/>
      <c r="ETC117" s="171"/>
      <c r="ETD117" s="109"/>
      <c r="ETE117" s="171"/>
      <c r="ETF117" s="109"/>
      <c r="ETG117" s="171"/>
      <c r="ETH117" s="109"/>
      <c r="ETI117" s="171"/>
      <c r="ETJ117" s="109"/>
      <c r="ETK117" s="171"/>
      <c r="ETL117" s="109"/>
      <c r="ETM117" s="171"/>
      <c r="ETN117" s="109"/>
      <c r="ETO117" s="171"/>
      <c r="ETP117" s="109"/>
      <c r="ETQ117" s="171"/>
      <c r="ETR117" s="109"/>
      <c r="ETS117" s="171"/>
      <c r="ETT117" s="109"/>
      <c r="ETU117" s="171"/>
      <c r="ETV117" s="109"/>
      <c r="ETW117" s="171"/>
      <c r="ETX117" s="109"/>
      <c r="ETY117" s="171"/>
      <c r="ETZ117" s="109"/>
      <c r="EUA117" s="171"/>
      <c r="EUB117" s="109"/>
      <c r="EUC117" s="171"/>
      <c r="EUD117" s="109"/>
      <c r="EUE117" s="171"/>
      <c r="EUF117" s="109"/>
      <c r="EUG117" s="171"/>
      <c r="EUH117" s="109"/>
      <c r="EUI117" s="171"/>
      <c r="EUJ117" s="109"/>
      <c r="EUK117" s="171"/>
      <c r="EUL117" s="109"/>
      <c r="EUM117" s="171"/>
      <c r="EUN117" s="109"/>
      <c r="EUO117" s="171"/>
      <c r="EUP117" s="109"/>
      <c r="EUQ117" s="171"/>
      <c r="EUR117" s="109"/>
      <c r="EUS117" s="171"/>
      <c r="EUT117" s="109"/>
      <c r="EUU117" s="171"/>
      <c r="EUV117" s="109"/>
      <c r="EUW117" s="171"/>
      <c r="EUX117" s="109"/>
      <c r="EUY117" s="171"/>
      <c r="EUZ117" s="109"/>
      <c r="EVA117" s="171"/>
      <c r="EVB117" s="109"/>
      <c r="EVC117" s="171"/>
      <c r="EVD117" s="109"/>
      <c r="EVE117" s="171"/>
      <c r="EVF117" s="109"/>
      <c r="EVG117" s="171"/>
      <c r="EVH117" s="109"/>
      <c r="EVI117" s="171"/>
      <c r="EVJ117" s="109"/>
      <c r="EVK117" s="171"/>
      <c r="EVL117" s="109"/>
      <c r="EVM117" s="171"/>
      <c r="EVN117" s="109"/>
      <c r="EVO117" s="171"/>
      <c r="EVP117" s="109"/>
      <c r="EVQ117" s="171"/>
      <c r="EVR117" s="109"/>
      <c r="EVS117" s="171"/>
      <c r="EVT117" s="109"/>
      <c r="EVU117" s="171"/>
      <c r="EVV117" s="109"/>
      <c r="EVW117" s="171"/>
      <c r="EVX117" s="109"/>
      <c r="EVY117" s="171"/>
      <c r="EVZ117" s="109"/>
      <c r="EWA117" s="171"/>
      <c r="EWB117" s="109"/>
      <c r="EWC117" s="171"/>
      <c r="EWD117" s="109"/>
      <c r="EWE117" s="171"/>
      <c r="EWF117" s="109"/>
      <c r="EWG117" s="171"/>
      <c r="EWH117" s="109"/>
      <c r="EWI117" s="171"/>
      <c r="EWJ117" s="109"/>
      <c r="EWK117" s="171"/>
      <c r="EWL117" s="109"/>
      <c r="EWM117" s="171"/>
      <c r="EWN117" s="109"/>
      <c r="EWO117" s="171"/>
      <c r="EWP117" s="109"/>
      <c r="EWQ117" s="171"/>
      <c r="EWR117" s="109"/>
      <c r="EWS117" s="171"/>
      <c r="EWT117" s="109"/>
      <c r="EWU117" s="171"/>
      <c r="EWV117" s="109"/>
      <c r="EWW117" s="171"/>
      <c r="EWX117" s="109"/>
      <c r="EWY117" s="171"/>
      <c r="EWZ117" s="109"/>
      <c r="EXA117" s="171"/>
      <c r="EXB117" s="109"/>
      <c r="EXC117" s="171"/>
      <c r="EXD117" s="109"/>
      <c r="EXE117" s="171"/>
      <c r="EXF117" s="109"/>
      <c r="EXG117" s="171"/>
      <c r="EXH117" s="109"/>
      <c r="EXI117" s="171"/>
      <c r="EXJ117" s="109"/>
      <c r="EXK117" s="171"/>
      <c r="EXL117" s="109"/>
      <c r="EXM117" s="171"/>
      <c r="EXN117" s="109"/>
      <c r="EXO117" s="171"/>
      <c r="EXP117" s="109"/>
      <c r="EXQ117" s="171"/>
      <c r="EXR117" s="109"/>
      <c r="EXS117" s="171"/>
      <c r="EXT117" s="109"/>
      <c r="EXU117" s="171"/>
      <c r="EXV117" s="109"/>
      <c r="EXW117" s="171"/>
      <c r="EXX117" s="109"/>
      <c r="EXY117" s="171"/>
      <c r="EXZ117" s="109"/>
      <c r="EYA117" s="171"/>
      <c r="EYB117" s="109"/>
      <c r="EYC117" s="171"/>
      <c r="EYD117" s="109"/>
      <c r="EYE117" s="171"/>
      <c r="EYF117" s="109"/>
      <c r="EYG117" s="171"/>
      <c r="EYH117" s="109"/>
      <c r="EYI117" s="171"/>
      <c r="EYJ117" s="109"/>
      <c r="EYK117" s="171"/>
      <c r="EYL117" s="109"/>
      <c r="EYM117" s="171"/>
      <c r="EYN117" s="109"/>
      <c r="EYO117" s="171"/>
      <c r="EYP117" s="109"/>
      <c r="EYQ117" s="171"/>
      <c r="EYR117" s="109"/>
      <c r="EYS117" s="171"/>
      <c r="EYT117" s="109"/>
      <c r="EYU117" s="171"/>
      <c r="EYV117" s="109"/>
      <c r="EYW117" s="171"/>
      <c r="EYX117" s="109"/>
      <c r="EYY117" s="171"/>
      <c r="EYZ117" s="109"/>
      <c r="EZA117" s="171"/>
      <c r="EZB117" s="109"/>
      <c r="EZC117" s="171"/>
      <c r="EZD117" s="109"/>
      <c r="EZE117" s="171"/>
      <c r="EZF117" s="109"/>
      <c r="EZG117" s="171"/>
      <c r="EZH117" s="109"/>
      <c r="EZI117" s="171"/>
      <c r="EZJ117" s="109"/>
      <c r="EZK117" s="171"/>
      <c r="EZL117" s="109"/>
      <c r="EZM117" s="171"/>
      <c r="EZN117" s="109"/>
      <c r="EZO117" s="171"/>
      <c r="EZP117" s="109"/>
      <c r="EZQ117" s="171"/>
      <c r="EZR117" s="109"/>
      <c r="EZS117" s="171"/>
      <c r="EZT117" s="109"/>
      <c r="EZU117" s="171"/>
      <c r="EZV117" s="109"/>
      <c r="EZW117" s="171"/>
      <c r="EZX117" s="109"/>
      <c r="EZY117" s="171"/>
      <c r="EZZ117" s="109"/>
      <c r="FAA117" s="171"/>
      <c r="FAB117" s="109"/>
      <c r="FAC117" s="171"/>
      <c r="FAD117" s="109"/>
      <c r="FAE117" s="171"/>
      <c r="FAF117" s="109"/>
      <c r="FAG117" s="171"/>
      <c r="FAH117" s="109"/>
      <c r="FAI117" s="171"/>
      <c r="FAJ117" s="109"/>
      <c r="FAK117" s="171"/>
      <c r="FAL117" s="109"/>
      <c r="FAM117" s="171"/>
      <c r="FAN117" s="109"/>
      <c r="FAO117" s="171"/>
      <c r="FAP117" s="109"/>
      <c r="FAQ117" s="171"/>
      <c r="FAR117" s="109"/>
      <c r="FAS117" s="171"/>
      <c r="FAT117" s="109"/>
      <c r="FAU117" s="171"/>
      <c r="FAV117" s="109"/>
      <c r="FAW117" s="171"/>
      <c r="FAX117" s="109"/>
      <c r="FAY117" s="171"/>
      <c r="FAZ117" s="109"/>
      <c r="FBA117" s="171"/>
      <c r="FBB117" s="109"/>
      <c r="FBC117" s="171"/>
      <c r="FBD117" s="109"/>
      <c r="FBE117" s="171"/>
      <c r="FBF117" s="109"/>
      <c r="FBG117" s="171"/>
      <c r="FBH117" s="109"/>
      <c r="FBI117" s="171"/>
      <c r="FBJ117" s="109"/>
      <c r="FBK117" s="171"/>
      <c r="FBL117" s="109"/>
      <c r="FBM117" s="171"/>
      <c r="FBN117" s="109"/>
      <c r="FBO117" s="171"/>
      <c r="FBP117" s="109"/>
      <c r="FBQ117" s="171"/>
      <c r="FBR117" s="109"/>
      <c r="FBS117" s="171"/>
      <c r="FBT117" s="109"/>
      <c r="FBU117" s="171"/>
      <c r="FBV117" s="109"/>
      <c r="FBW117" s="171"/>
      <c r="FBX117" s="109"/>
      <c r="FBY117" s="171"/>
      <c r="FBZ117" s="109"/>
      <c r="FCA117" s="171"/>
      <c r="FCB117" s="109"/>
      <c r="FCC117" s="171"/>
      <c r="FCD117" s="109"/>
      <c r="FCE117" s="171"/>
      <c r="FCF117" s="109"/>
      <c r="FCG117" s="171"/>
      <c r="FCH117" s="109"/>
      <c r="FCI117" s="171"/>
      <c r="FCJ117" s="109"/>
      <c r="FCK117" s="171"/>
      <c r="FCL117" s="109"/>
      <c r="FCM117" s="171"/>
      <c r="FCN117" s="109"/>
      <c r="FCO117" s="171"/>
      <c r="FCP117" s="109"/>
      <c r="FCQ117" s="171"/>
      <c r="FCR117" s="109"/>
      <c r="FCS117" s="171"/>
      <c r="FCT117" s="109"/>
      <c r="FCU117" s="171"/>
      <c r="FCV117" s="109"/>
      <c r="FCW117" s="171"/>
      <c r="FCX117" s="109"/>
      <c r="FCY117" s="171"/>
      <c r="FCZ117" s="109"/>
      <c r="FDA117" s="171"/>
      <c r="FDB117" s="109"/>
      <c r="FDC117" s="171"/>
      <c r="FDD117" s="109"/>
      <c r="FDE117" s="171"/>
      <c r="FDF117" s="109"/>
      <c r="FDG117" s="171"/>
      <c r="FDH117" s="109"/>
      <c r="FDI117" s="171"/>
      <c r="FDJ117" s="109"/>
      <c r="FDK117" s="171"/>
      <c r="FDL117" s="109"/>
      <c r="FDM117" s="171"/>
      <c r="FDN117" s="109"/>
      <c r="FDO117" s="171"/>
      <c r="FDP117" s="109"/>
      <c r="FDQ117" s="171"/>
      <c r="FDR117" s="109"/>
      <c r="FDS117" s="171"/>
      <c r="FDT117" s="109"/>
      <c r="FDU117" s="171"/>
      <c r="FDV117" s="109"/>
      <c r="FDW117" s="171"/>
      <c r="FDX117" s="109"/>
      <c r="FDY117" s="171"/>
      <c r="FDZ117" s="109"/>
      <c r="FEA117" s="171"/>
      <c r="FEB117" s="109"/>
      <c r="FEC117" s="171"/>
      <c r="FED117" s="109"/>
      <c r="FEE117" s="171"/>
      <c r="FEF117" s="109"/>
      <c r="FEG117" s="171"/>
      <c r="FEH117" s="109"/>
      <c r="FEI117" s="171"/>
      <c r="FEJ117" s="109"/>
      <c r="FEK117" s="171"/>
      <c r="FEL117" s="109"/>
      <c r="FEM117" s="171"/>
      <c r="FEN117" s="109"/>
      <c r="FEO117" s="171"/>
      <c r="FEP117" s="109"/>
      <c r="FEQ117" s="171"/>
      <c r="FER117" s="109"/>
      <c r="FES117" s="171"/>
      <c r="FET117" s="109"/>
      <c r="FEU117" s="171"/>
      <c r="FEV117" s="109"/>
      <c r="FEW117" s="171"/>
      <c r="FEX117" s="109"/>
      <c r="FEY117" s="171"/>
      <c r="FEZ117" s="109"/>
      <c r="FFA117" s="171"/>
      <c r="FFB117" s="109"/>
      <c r="FFC117" s="171"/>
      <c r="FFD117" s="109"/>
      <c r="FFE117" s="171"/>
      <c r="FFF117" s="109"/>
      <c r="FFG117" s="171"/>
      <c r="FFH117" s="109"/>
      <c r="FFI117" s="171"/>
      <c r="FFJ117" s="109"/>
      <c r="FFK117" s="171"/>
      <c r="FFL117" s="109"/>
      <c r="FFM117" s="171"/>
      <c r="FFN117" s="109"/>
      <c r="FFO117" s="171"/>
      <c r="FFP117" s="109"/>
      <c r="FFQ117" s="171"/>
      <c r="FFR117" s="109"/>
      <c r="FFS117" s="171"/>
      <c r="FFT117" s="109"/>
      <c r="FFU117" s="171"/>
      <c r="FFV117" s="109"/>
      <c r="FFW117" s="171"/>
      <c r="FFX117" s="109"/>
      <c r="FFY117" s="171"/>
      <c r="FFZ117" s="109"/>
      <c r="FGA117" s="171"/>
      <c r="FGB117" s="109"/>
      <c r="FGC117" s="171"/>
      <c r="FGD117" s="109"/>
      <c r="FGE117" s="171"/>
      <c r="FGF117" s="109"/>
      <c r="FGG117" s="171"/>
      <c r="FGH117" s="109"/>
      <c r="FGI117" s="171"/>
      <c r="FGJ117" s="109"/>
      <c r="FGK117" s="171"/>
      <c r="FGL117" s="109"/>
      <c r="FGM117" s="171"/>
      <c r="FGN117" s="109"/>
      <c r="FGO117" s="171"/>
      <c r="FGP117" s="109"/>
      <c r="FGQ117" s="171"/>
      <c r="FGR117" s="109"/>
      <c r="FGS117" s="171"/>
      <c r="FGT117" s="109"/>
      <c r="FGU117" s="171"/>
      <c r="FGV117" s="109"/>
      <c r="FGW117" s="171"/>
      <c r="FGX117" s="109"/>
      <c r="FGY117" s="171"/>
      <c r="FGZ117" s="109"/>
      <c r="FHA117" s="171"/>
      <c r="FHB117" s="109"/>
      <c r="FHC117" s="171"/>
      <c r="FHD117" s="109"/>
      <c r="FHE117" s="171"/>
      <c r="FHF117" s="109"/>
      <c r="FHG117" s="171"/>
      <c r="FHH117" s="109"/>
      <c r="FHI117" s="171"/>
      <c r="FHJ117" s="109"/>
      <c r="FHK117" s="171"/>
      <c r="FHL117" s="109"/>
      <c r="FHM117" s="171"/>
      <c r="FHN117" s="109"/>
      <c r="FHO117" s="171"/>
      <c r="FHP117" s="109"/>
      <c r="FHQ117" s="171"/>
      <c r="FHR117" s="109"/>
      <c r="FHS117" s="171"/>
      <c r="FHT117" s="109"/>
      <c r="FHU117" s="171"/>
      <c r="FHV117" s="109"/>
      <c r="FHW117" s="171"/>
      <c r="FHX117" s="109"/>
      <c r="FHY117" s="171"/>
      <c r="FHZ117" s="109"/>
      <c r="FIA117" s="171"/>
      <c r="FIB117" s="109"/>
      <c r="FIC117" s="171"/>
      <c r="FID117" s="109"/>
      <c r="FIE117" s="171"/>
      <c r="FIF117" s="109"/>
      <c r="FIG117" s="171"/>
      <c r="FIH117" s="109"/>
      <c r="FII117" s="171"/>
      <c r="FIJ117" s="109"/>
      <c r="FIK117" s="171"/>
      <c r="FIL117" s="109"/>
      <c r="FIM117" s="171"/>
      <c r="FIN117" s="109"/>
      <c r="FIO117" s="171"/>
      <c r="FIP117" s="109"/>
      <c r="FIQ117" s="171"/>
      <c r="FIR117" s="109"/>
      <c r="FIS117" s="171"/>
      <c r="FIT117" s="109"/>
      <c r="FIU117" s="171"/>
      <c r="FIV117" s="109"/>
      <c r="FIW117" s="171"/>
      <c r="FIX117" s="109"/>
      <c r="FIY117" s="171"/>
      <c r="FIZ117" s="109"/>
      <c r="FJA117" s="171"/>
      <c r="FJB117" s="109"/>
      <c r="FJC117" s="171"/>
      <c r="FJD117" s="109"/>
      <c r="FJE117" s="171"/>
      <c r="FJF117" s="109"/>
      <c r="FJG117" s="171"/>
      <c r="FJH117" s="109"/>
      <c r="FJI117" s="171"/>
      <c r="FJJ117" s="109"/>
      <c r="FJK117" s="171"/>
      <c r="FJL117" s="109"/>
      <c r="FJM117" s="171"/>
      <c r="FJN117" s="109"/>
      <c r="FJO117" s="171"/>
      <c r="FJP117" s="109"/>
      <c r="FJQ117" s="171"/>
      <c r="FJR117" s="109"/>
      <c r="FJS117" s="171"/>
      <c r="FJT117" s="109"/>
      <c r="FJU117" s="171"/>
      <c r="FJV117" s="109"/>
      <c r="FJW117" s="171"/>
      <c r="FJX117" s="109"/>
      <c r="FJY117" s="171"/>
      <c r="FJZ117" s="109"/>
      <c r="FKA117" s="171"/>
      <c r="FKB117" s="109"/>
      <c r="FKC117" s="171"/>
      <c r="FKD117" s="109"/>
      <c r="FKE117" s="171"/>
      <c r="FKF117" s="109"/>
      <c r="FKG117" s="171"/>
      <c r="FKH117" s="109"/>
      <c r="FKI117" s="171"/>
      <c r="FKJ117" s="109"/>
      <c r="FKK117" s="171"/>
      <c r="FKL117" s="109"/>
      <c r="FKM117" s="171"/>
      <c r="FKN117" s="109"/>
      <c r="FKO117" s="171"/>
      <c r="FKP117" s="109"/>
      <c r="FKQ117" s="171"/>
      <c r="FKR117" s="109"/>
      <c r="FKS117" s="171"/>
      <c r="FKT117" s="109"/>
      <c r="FKU117" s="171"/>
      <c r="FKV117" s="109"/>
      <c r="FKW117" s="171"/>
      <c r="FKX117" s="109"/>
      <c r="FKY117" s="171"/>
      <c r="FKZ117" s="109"/>
      <c r="FLA117" s="171"/>
      <c r="FLB117" s="109"/>
      <c r="FLC117" s="171"/>
      <c r="FLD117" s="109"/>
      <c r="FLE117" s="171"/>
      <c r="FLF117" s="109"/>
      <c r="FLG117" s="171"/>
      <c r="FLH117" s="109"/>
      <c r="FLI117" s="171"/>
      <c r="FLJ117" s="109"/>
      <c r="FLK117" s="171"/>
      <c r="FLL117" s="109"/>
      <c r="FLM117" s="171"/>
      <c r="FLN117" s="109"/>
      <c r="FLO117" s="171"/>
      <c r="FLP117" s="109"/>
      <c r="FLQ117" s="171"/>
      <c r="FLR117" s="109"/>
      <c r="FLS117" s="171"/>
      <c r="FLT117" s="109"/>
      <c r="FLU117" s="171"/>
      <c r="FLV117" s="109"/>
      <c r="FLW117" s="171"/>
      <c r="FLX117" s="109"/>
      <c r="FLY117" s="171"/>
      <c r="FLZ117" s="109"/>
      <c r="FMA117" s="171"/>
      <c r="FMB117" s="109"/>
      <c r="FMC117" s="171"/>
      <c r="FMD117" s="109"/>
      <c r="FME117" s="171"/>
      <c r="FMF117" s="109"/>
      <c r="FMG117" s="171"/>
      <c r="FMH117" s="109"/>
      <c r="FMI117" s="171"/>
      <c r="FMJ117" s="109"/>
      <c r="FMK117" s="171"/>
      <c r="FML117" s="109"/>
      <c r="FMM117" s="171"/>
      <c r="FMN117" s="109"/>
      <c r="FMO117" s="171"/>
      <c r="FMP117" s="109"/>
      <c r="FMQ117" s="171"/>
      <c r="FMR117" s="109"/>
      <c r="FMS117" s="171"/>
      <c r="FMT117" s="109"/>
      <c r="FMU117" s="171"/>
      <c r="FMV117" s="109"/>
      <c r="FMW117" s="171"/>
      <c r="FMX117" s="109"/>
      <c r="FMY117" s="171"/>
      <c r="FMZ117" s="109"/>
      <c r="FNA117" s="171"/>
      <c r="FNB117" s="109"/>
      <c r="FNC117" s="171"/>
      <c r="FND117" s="109"/>
      <c r="FNE117" s="171"/>
      <c r="FNF117" s="109"/>
      <c r="FNG117" s="171"/>
      <c r="FNH117" s="109"/>
      <c r="FNI117" s="171"/>
      <c r="FNJ117" s="109"/>
      <c r="FNK117" s="171"/>
      <c r="FNL117" s="109"/>
      <c r="FNM117" s="171"/>
      <c r="FNN117" s="109"/>
      <c r="FNO117" s="171"/>
      <c r="FNP117" s="109"/>
      <c r="FNQ117" s="171"/>
      <c r="FNR117" s="109"/>
      <c r="FNS117" s="171"/>
      <c r="FNT117" s="109"/>
      <c r="FNU117" s="171"/>
      <c r="FNV117" s="109"/>
      <c r="FNW117" s="171"/>
      <c r="FNX117" s="109"/>
      <c r="FNY117" s="171"/>
      <c r="FNZ117" s="109"/>
      <c r="FOA117" s="171"/>
      <c r="FOB117" s="109"/>
      <c r="FOC117" s="171"/>
      <c r="FOD117" s="109"/>
      <c r="FOE117" s="171"/>
      <c r="FOF117" s="109"/>
      <c r="FOG117" s="171"/>
      <c r="FOH117" s="109"/>
      <c r="FOI117" s="171"/>
      <c r="FOJ117" s="109"/>
      <c r="FOK117" s="171"/>
      <c r="FOL117" s="109"/>
      <c r="FOM117" s="171"/>
      <c r="FON117" s="109"/>
      <c r="FOO117" s="171"/>
      <c r="FOP117" s="109"/>
      <c r="FOQ117" s="171"/>
      <c r="FOR117" s="109"/>
      <c r="FOS117" s="171"/>
      <c r="FOT117" s="109"/>
      <c r="FOU117" s="171"/>
      <c r="FOV117" s="109"/>
      <c r="FOW117" s="171"/>
      <c r="FOX117" s="109"/>
      <c r="FOY117" s="171"/>
      <c r="FOZ117" s="109"/>
      <c r="FPA117" s="171"/>
      <c r="FPB117" s="109"/>
      <c r="FPC117" s="171"/>
      <c r="FPD117" s="109"/>
      <c r="FPE117" s="171"/>
      <c r="FPF117" s="109"/>
      <c r="FPG117" s="171"/>
      <c r="FPH117" s="109"/>
      <c r="FPI117" s="171"/>
      <c r="FPJ117" s="109"/>
      <c r="FPK117" s="171"/>
      <c r="FPL117" s="109"/>
      <c r="FPM117" s="171"/>
      <c r="FPN117" s="109"/>
      <c r="FPO117" s="171"/>
      <c r="FPP117" s="109"/>
      <c r="FPQ117" s="171"/>
      <c r="FPR117" s="109"/>
      <c r="FPS117" s="171"/>
      <c r="FPT117" s="109"/>
      <c r="FPU117" s="171"/>
      <c r="FPV117" s="109"/>
      <c r="FPW117" s="171"/>
      <c r="FPX117" s="109"/>
      <c r="FPY117" s="171"/>
      <c r="FPZ117" s="109"/>
      <c r="FQA117" s="171"/>
      <c r="FQB117" s="109"/>
      <c r="FQC117" s="171"/>
      <c r="FQD117" s="109"/>
      <c r="FQE117" s="171"/>
      <c r="FQF117" s="109"/>
      <c r="FQG117" s="171"/>
      <c r="FQH117" s="109"/>
      <c r="FQI117" s="171"/>
      <c r="FQJ117" s="109"/>
      <c r="FQK117" s="171"/>
      <c r="FQL117" s="109"/>
      <c r="FQM117" s="171"/>
      <c r="FQN117" s="109"/>
      <c r="FQO117" s="171"/>
      <c r="FQP117" s="109"/>
      <c r="FQQ117" s="171"/>
      <c r="FQR117" s="109"/>
      <c r="FQS117" s="171"/>
      <c r="FQT117" s="109"/>
      <c r="FQU117" s="171"/>
      <c r="FQV117" s="109"/>
      <c r="FQW117" s="171"/>
      <c r="FQX117" s="109"/>
      <c r="FQY117" s="171"/>
      <c r="FQZ117" s="109"/>
      <c r="FRA117" s="171"/>
      <c r="FRB117" s="109"/>
      <c r="FRC117" s="171"/>
      <c r="FRD117" s="109"/>
      <c r="FRE117" s="171"/>
      <c r="FRF117" s="109"/>
      <c r="FRG117" s="171"/>
      <c r="FRH117" s="109"/>
      <c r="FRI117" s="171"/>
      <c r="FRJ117" s="109"/>
      <c r="FRK117" s="171"/>
      <c r="FRL117" s="109"/>
      <c r="FRM117" s="171"/>
      <c r="FRN117" s="109"/>
      <c r="FRO117" s="171"/>
      <c r="FRP117" s="109"/>
      <c r="FRQ117" s="171"/>
      <c r="FRR117" s="109"/>
      <c r="FRS117" s="171"/>
      <c r="FRT117" s="109"/>
      <c r="FRU117" s="171"/>
      <c r="FRV117" s="109"/>
      <c r="FRW117" s="171"/>
      <c r="FRX117" s="109"/>
      <c r="FRY117" s="171"/>
      <c r="FRZ117" s="109"/>
      <c r="FSA117" s="171"/>
      <c r="FSB117" s="109"/>
      <c r="FSC117" s="171"/>
      <c r="FSD117" s="109"/>
      <c r="FSE117" s="171"/>
      <c r="FSF117" s="109"/>
      <c r="FSG117" s="171"/>
      <c r="FSH117" s="109"/>
      <c r="FSI117" s="171"/>
      <c r="FSJ117" s="109"/>
      <c r="FSK117" s="171"/>
      <c r="FSL117" s="109"/>
      <c r="FSM117" s="171"/>
      <c r="FSN117" s="109"/>
      <c r="FSO117" s="171"/>
      <c r="FSP117" s="109"/>
      <c r="FSQ117" s="171"/>
      <c r="FSR117" s="109"/>
      <c r="FSS117" s="171"/>
      <c r="FST117" s="109"/>
      <c r="FSU117" s="171"/>
      <c r="FSV117" s="109"/>
      <c r="FSW117" s="171"/>
      <c r="FSX117" s="109"/>
      <c r="FSY117" s="171"/>
      <c r="FSZ117" s="109"/>
      <c r="FTA117" s="171"/>
      <c r="FTB117" s="109"/>
      <c r="FTC117" s="171"/>
      <c r="FTD117" s="109"/>
      <c r="FTE117" s="171"/>
      <c r="FTF117" s="109"/>
      <c r="FTG117" s="171"/>
      <c r="FTH117" s="109"/>
      <c r="FTI117" s="171"/>
      <c r="FTJ117" s="109"/>
      <c r="FTK117" s="171"/>
      <c r="FTL117" s="109"/>
      <c r="FTM117" s="171"/>
      <c r="FTN117" s="109"/>
      <c r="FTO117" s="171"/>
      <c r="FTP117" s="109"/>
      <c r="FTQ117" s="171"/>
      <c r="FTR117" s="109"/>
      <c r="FTS117" s="171"/>
      <c r="FTT117" s="109"/>
      <c r="FTU117" s="171"/>
      <c r="FTV117" s="109"/>
      <c r="FTW117" s="171"/>
      <c r="FTX117" s="109"/>
      <c r="FTY117" s="171"/>
      <c r="FTZ117" s="109"/>
      <c r="FUA117" s="171"/>
      <c r="FUB117" s="109"/>
      <c r="FUC117" s="171"/>
      <c r="FUD117" s="109"/>
      <c r="FUE117" s="171"/>
      <c r="FUF117" s="109"/>
      <c r="FUG117" s="171"/>
      <c r="FUH117" s="109"/>
      <c r="FUI117" s="171"/>
      <c r="FUJ117" s="109"/>
      <c r="FUK117" s="171"/>
      <c r="FUL117" s="109"/>
      <c r="FUM117" s="171"/>
      <c r="FUN117" s="109"/>
      <c r="FUO117" s="171"/>
      <c r="FUP117" s="109"/>
      <c r="FUQ117" s="171"/>
      <c r="FUR117" s="109"/>
      <c r="FUS117" s="171"/>
      <c r="FUT117" s="109"/>
      <c r="FUU117" s="171"/>
      <c r="FUV117" s="109"/>
      <c r="FUW117" s="171"/>
      <c r="FUX117" s="109"/>
      <c r="FUY117" s="171"/>
      <c r="FUZ117" s="109"/>
      <c r="FVA117" s="171"/>
      <c r="FVB117" s="109"/>
      <c r="FVC117" s="171"/>
      <c r="FVD117" s="109"/>
      <c r="FVE117" s="171"/>
      <c r="FVF117" s="109"/>
      <c r="FVG117" s="171"/>
      <c r="FVH117" s="109"/>
      <c r="FVI117" s="171"/>
      <c r="FVJ117" s="109"/>
      <c r="FVK117" s="171"/>
      <c r="FVL117" s="109"/>
      <c r="FVM117" s="171"/>
      <c r="FVN117" s="109"/>
      <c r="FVO117" s="171"/>
      <c r="FVP117" s="109"/>
      <c r="FVQ117" s="171"/>
      <c r="FVR117" s="109"/>
      <c r="FVS117" s="171"/>
      <c r="FVT117" s="109"/>
      <c r="FVU117" s="171"/>
      <c r="FVV117" s="109"/>
      <c r="FVW117" s="171"/>
      <c r="FVX117" s="109"/>
      <c r="FVY117" s="171"/>
      <c r="FVZ117" s="109"/>
      <c r="FWA117" s="171"/>
      <c r="FWB117" s="109"/>
      <c r="FWC117" s="171"/>
      <c r="FWD117" s="109"/>
      <c r="FWE117" s="171"/>
      <c r="FWF117" s="109"/>
      <c r="FWG117" s="171"/>
      <c r="FWH117" s="109"/>
      <c r="FWI117" s="171"/>
      <c r="FWJ117" s="109"/>
      <c r="FWK117" s="171"/>
      <c r="FWL117" s="109"/>
      <c r="FWM117" s="171"/>
      <c r="FWN117" s="109"/>
      <c r="FWO117" s="171"/>
      <c r="FWP117" s="109"/>
      <c r="FWQ117" s="171"/>
      <c r="FWR117" s="109"/>
      <c r="FWS117" s="171"/>
      <c r="FWT117" s="109"/>
      <c r="FWU117" s="171"/>
      <c r="FWV117" s="109"/>
      <c r="FWW117" s="171"/>
      <c r="FWX117" s="109"/>
      <c r="FWY117" s="171"/>
      <c r="FWZ117" s="109"/>
      <c r="FXA117" s="171"/>
      <c r="FXB117" s="109"/>
      <c r="FXC117" s="171"/>
      <c r="FXD117" s="109"/>
      <c r="FXE117" s="171"/>
      <c r="FXF117" s="109"/>
      <c r="FXG117" s="171"/>
      <c r="FXH117" s="109"/>
      <c r="FXI117" s="171"/>
      <c r="FXJ117" s="109"/>
      <c r="FXK117" s="171"/>
      <c r="FXL117" s="109"/>
      <c r="FXM117" s="171"/>
      <c r="FXN117" s="109"/>
      <c r="FXO117" s="171"/>
      <c r="FXP117" s="109"/>
      <c r="FXQ117" s="171"/>
      <c r="FXR117" s="109"/>
      <c r="FXS117" s="171"/>
      <c r="FXT117" s="109"/>
      <c r="FXU117" s="171"/>
      <c r="FXV117" s="109"/>
      <c r="FXW117" s="171"/>
      <c r="FXX117" s="109"/>
      <c r="FXY117" s="171"/>
      <c r="FXZ117" s="109"/>
      <c r="FYA117" s="171"/>
      <c r="FYB117" s="109"/>
      <c r="FYC117" s="171"/>
      <c r="FYD117" s="109"/>
      <c r="FYE117" s="171"/>
      <c r="FYF117" s="109"/>
      <c r="FYG117" s="171"/>
      <c r="FYH117" s="109"/>
      <c r="FYI117" s="171"/>
      <c r="FYJ117" s="109"/>
      <c r="FYK117" s="171"/>
      <c r="FYL117" s="109"/>
      <c r="FYM117" s="171"/>
      <c r="FYN117" s="109"/>
      <c r="FYO117" s="171"/>
      <c r="FYP117" s="109"/>
      <c r="FYQ117" s="171"/>
      <c r="FYR117" s="109"/>
      <c r="FYS117" s="171"/>
      <c r="FYT117" s="109"/>
      <c r="FYU117" s="171"/>
      <c r="FYV117" s="109"/>
      <c r="FYW117" s="171"/>
      <c r="FYX117" s="109"/>
      <c r="FYY117" s="171"/>
      <c r="FYZ117" s="109"/>
      <c r="FZA117" s="171"/>
      <c r="FZB117" s="109"/>
      <c r="FZC117" s="171"/>
      <c r="FZD117" s="109"/>
      <c r="FZE117" s="171"/>
      <c r="FZF117" s="109"/>
      <c r="FZG117" s="171"/>
      <c r="FZH117" s="109"/>
      <c r="FZI117" s="171"/>
      <c r="FZJ117" s="109"/>
      <c r="FZK117" s="171"/>
      <c r="FZL117" s="109"/>
      <c r="FZM117" s="171"/>
      <c r="FZN117" s="109"/>
      <c r="FZO117" s="171"/>
      <c r="FZP117" s="109"/>
      <c r="FZQ117" s="171"/>
      <c r="FZR117" s="109"/>
      <c r="FZS117" s="171"/>
      <c r="FZT117" s="109"/>
      <c r="FZU117" s="171"/>
      <c r="FZV117" s="109"/>
      <c r="FZW117" s="171"/>
      <c r="FZX117" s="109"/>
      <c r="FZY117" s="171"/>
      <c r="FZZ117" s="109"/>
      <c r="GAA117" s="171"/>
      <c r="GAB117" s="109"/>
      <c r="GAC117" s="171"/>
      <c r="GAD117" s="109"/>
      <c r="GAE117" s="171"/>
      <c r="GAF117" s="109"/>
      <c r="GAG117" s="171"/>
      <c r="GAH117" s="109"/>
      <c r="GAI117" s="171"/>
      <c r="GAJ117" s="109"/>
      <c r="GAK117" s="171"/>
      <c r="GAL117" s="109"/>
      <c r="GAM117" s="171"/>
      <c r="GAN117" s="109"/>
      <c r="GAO117" s="171"/>
      <c r="GAP117" s="109"/>
      <c r="GAQ117" s="171"/>
      <c r="GAR117" s="109"/>
      <c r="GAS117" s="171"/>
      <c r="GAT117" s="109"/>
      <c r="GAU117" s="171"/>
      <c r="GAV117" s="109"/>
      <c r="GAW117" s="171"/>
      <c r="GAX117" s="109"/>
      <c r="GAY117" s="171"/>
      <c r="GAZ117" s="109"/>
      <c r="GBA117" s="171"/>
      <c r="GBB117" s="109"/>
      <c r="GBC117" s="171"/>
      <c r="GBD117" s="109"/>
      <c r="GBE117" s="171"/>
      <c r="GBF117" s="109"/>
      <c r="GBG117" s="171"/>
      <c r="GBH117" s="109"/>
      <c r="GBI117" s="171"/>
      <c r="GBJ117" s="109"/>
      <c r="GBK117" s="171"/>
      <c r="GBL117" s="109"/>
      <c r="GBM117" s="171"/>
      <c r="GBN117" s="109"/>
      <c r="GBO117" s="171"/>
      <c r="GBP117" s="109"/>
      <c r="GBQ117" s="171"/>
      <c r="GBR117" s="109"/>
      <c r="GBS117" s="171"/>
      <c r="GBT117" s="109"/>
      <c r="GBU117" s="171"/>
      <c r="GBV117" s="109"/>
      <c r="GBW117" s="171"/>
      <c r="GBX117" s="109"/>
      <c r="GBY117" s="171"/>
      <c r="GBZ117" s="109"/>
      <c r="GCA117" s="171"/>
      <c r="GCB117" s="109"/>
      <c r="GCC117" s="171"/>
      <c r="GCD117" s="109"/>
      <c r="GCE117" s="171"/>
      <c r="GCF117" s="109"/>
      <c r="GCG117" s="171"/>
      <c r="GCH117" s="109"/>
      <c r="GCI117" s="171"/>
      <c r="GCJ117" s="109"/>
      <c r="GCK117" s="171"/>
      <c r="GCL117" s="109"/>
      <c r="GCM117" s="171"/>
      <c r="GCN117" s="109"/>
      <c r="GCO117" s="171"/>
      <c r="GCP117" s="109"/>
      <c r="GCQ117" s="171"/>
      <c r="GCR117" s="109"/>
      <c r="GCS117" s="171"/>
      <c r="GCT117" s="109"/>
      <c r="GCU117" s="171"/>
      <c r="GCV117" s="109"/>
      <c r="GCW117" s="171"/>
      <c r="GCX117" s="109"/>
      <c r="GCY117" s="171"/>
      <c r="GCZ117" s="109"/>
      <c r="GDA117" s="171"/>
      <c r="GDB117" s="109"/>
      <c r="GDC117" s="171"/>
      <c r="GDD117" s="109"/>
      <c r="GDE117" s="171"/>
      <c r="GDF117" s="109"/>
      <c r="GDG117" s="171"/>
      <c r="GDH117" s="109"/>
      <c r="GDI117" s="171"/>
      <c r="GDJ117" s="109"/>
      <c r="GDK117" s="171"/>
      <c r="GDL117" s="109"/>
      <c r="GDM117" s="171"/>
      <c r="GDN117" s="109"/>
      <c r="GDO117" s="171"/>
      <c r="GDP117" s="109"/>
      <c r="GDQ117" s="171"/>
      <c r="GDR117" s="109"/>
      <c r="GDS117" s="171"/>
      <c r="GDT117" s="109"/>
      <c r="GDU117" s="171"/>
      <c r="GDV117" s="109"/>
      <c r="GDW117" s="171"/>
      <c r="GDX117" s="109"/>
      <c r="GDY117" s="171"/>
      <c r="GDZ117" s="109"/>
      <c r="GEA117" s="171"/>
      <c r="GEB117" s="109"/>
      <c r="GEC117" s="171"/>
      <c r="GED117" s="109"/>
      <c r="GEE117" s="171"/>
      <c r="GEF117" s="109"/>
      <c r="GEG117" s="171"/>
      <c r="GEH117" s="109"/>
      <c r="GEI117" s="171"/>
      <c r="GEJ117" s="109"/>
      <c r="GEK117" s="171"/>
      <c r="GEL117" s="109"/>
      <c r="GEM117" s="171"/>
      <c r="GEN117" s="109"/>
      <c r="GEO117" s="171"/>
      <c r="GEP117" s="109"/>
      <c r="GEQ117" s="171"/>
      <c r="GER117" s="109"/>
      <c r="GES117" s="171"/>
      <c r="GET117" s="109"/>
      <c r="GEU117" s="171"/>
      <c r="GEV117" s="109"/>
      <c r="GEW117" s="171"/>
      <c r="GEX117" s="109"/>
      <c r="GEY117" s="171"/>
      <c r="GEZ117" s="109"/>
      <c r="GFA117" s="171"/>
      <c r="GFB117" s="109"/>
      <c r="GFC117" s="171"/>
      <c r="GFD117" s="109"/>
      <c r="GFE117" s="171"/>
      <c r="GFF117" s="109"/>
      <c r="GFG117" s="171"/>
      <c r="GFH117" s="109"/>
      <c r="GFI117" s="171"/>
      <c r="GFJ117" s="109"/>
      <c r="GFK117" s="171"/>
      <c r="GFL117" s="109"/>
      <c r="GFM117" s="171"/>
      <c r="GFN117" s="109"/>
      <c r="GFO117" s="171"/>
      <c r="GFP117" s="109"/>
      <c r="GFQ117" s="171"/>
      <c r="GFR117" s="109"/>
      <c r="GFS117" s="171"/>
      <c r="GFT117" s="109"/>
      <c r="GFU117" s="171"/>
      <c r="GFV117" s="109"/>
      <c r="GFW117" s="171"/>
      <c r="GFX117" s="109"/>
      <c r="GFY117" s="171"/>
      <c r="GFZ117" s="109"/>
      <c r="GGA117" s="171"/>
      <c r="GGB117" s="109"/>
      <c r="GGC117" s="171"/>
      <c r="GGD117" s="109"/>
      <c r="GGE117" s="171"/>
      <c r="GGF117" s="109"/>
      <c r="GGG117" s="171"/>
      <c r="GGH117" s="109"/>
      <c r="GGI117" s="171"/>
      <c r="GGJ117" s="109"/>
      <c r="GGK117" s="171"/>
      <c r="GGL117" s="109"/>
      <c r="GGM117" s="171"/>
      <c r="GGN117" s="109"/>
      <c r="GGO117" s="171"/>
      <c r="GGP117" s="109"/>
      <c r="GGQ117" s="171"/>
      <c r="GGR117" s="109"/>
      <c r="GGS117" s="171"/>
      <c r="GGT117" s="109"/>
      <c r="GGU117" s="171"/>
      <c r="GGV117" s="109"/>
      <c r="GGW117" s="171"/>
      <c r="GGX117" s="109"/>
      <c r="GGY117" s="171"/>
      <c r="GGZ117" s="109"/>
      <c r="GHA117" s="171"/>
      <c r="GHB117" s="109"/>
      <c r="GHC117" s="171"/>
      <c r="GHD117" s="109"/>
      <c r="GHE117" s="171"/>
      <c r="GHF117" s="109"/>
      <c r="GHG117" s="171"/>
      <c r="GHH117" s="109"/>
      <c r="GHI117" s="171"/>
      <c r="GHJ117" s="109"/>
      <c r="GHK117" s="171"/>
      <c r="GHL117" s="109"/>
      <c r="GHM117" s="171"/>
      <c r="GHN117" s="109"/>
      <c r="GHO117" s="171"/>
      <c r="GHP117" s="109"/>
      <c r="GHQ117" s="171"/>
      <c r="GHR117" s="109"/>
      <c r="GHS117" s="171"/>
      <c r="GHT117" s="109"/>
      <c r="GHU117" s="171"/>
      <c r="GHV117" s="109"/>
      <c r="GHW117" s="171"/>
      <c r="GHX117" s="109"/>
      <c r="GHY117" s="171"/>
      <c r="GHZ117" s="109"/>
      <c r="GIA117" s="171"/>
      <c r="GIB117" s="109"/>
      <c r="GIC117" s="171"/>
      <c r="GID117" s="109"/>
      <c r="GIE117" s="171"/>
      <c r="GIF117" s="109"/>
      <c r="GIG117" s="171"/>
      <c r="GIH117" s="109"/>
      <c r="GII117" s="171"/>
      <c r="GIJ117" s="109"/>
      <c r="GIK117" s="171"/>
      <c r="GIL117" s="109"/>
      <c r="GIM117" s="171"/>
      <c r="GIN117" s="109"/>
      <c r="GIO117" s="171"/>
      <c r="GIP117" s="109"/>
      <c r="GIQ117" s="171"/>
      <c r="GIR117" s="109"/>
      <c r="GIS117" s="171"/>
      <c r="GIT117" s="109"/>
      <c r="GIU117" s="171"/>
      <c r="GIV117" s="109"/>
      <c r="GIW117" s="171"/>
      <c r="GIX117" s="109"/>
      <c r="GIY117" s="171"/>
      <c r="GIZ117" s="109"/>
      <c r="GJA117" s="171"/>
      <c r="GJB117" s="109"/>
      <c r="GJC117" s="171"/>
      <c r="GJD117" s="109"/>
      <c r="GJE117" s="171"/>
      <c r="GJF117" s="109"/>
      <c r="GJG117" s="171"/>
      <c r="GJH117" s="109"/>
      <c r="GJI117" s="171"/>
      <c r="GJJ117" s="109"/>
      <c r="GJK117" s="171"/>
      <c r="GJL117" s="109"/>
      <c r="GJM117" s="171"/>
      <c r="GJN117" s="109"/>
      <c r="GJO117" s="171"/>
      <c r="GJP117" s="109"/>
      <c r="GJQ117" s="171"/>
      <c r="GJR117" s="109"/>
      <c r="GJS117" s="171"/>
      <c r="GJT117" s="109"/>
      <c r="GJU117" s="171"/>
      <c r="GJV117" s="109"/>
      <c r="GJW117" s="171"/>
      <c r="GJX117" s="109"/>
      <c r="GJY117" s="171"/>
      <c r="GJZ117" s="109"/>
      <c r="GKA117" s="171"/>
      <c r="GKB117" s="109"/>
      <c r="GKC117" s="171"/>
      <c r="GKD117" s="109"/>
      <c r="GKE117" s="171"/>
      <c r="GKF117" s="109"/>
      <c r="GKG117" s="171"/>
      <c r="GKH117" s="109"/>
      <c r="GKI117" s="171"/>
      <c r="GKJ117" s="109"/>
      <c r="GKK117" s="171"/>
      <c r="GKL117" s="109"/>
      <c r="GKM117" s="171"/>
      <c r="GKN117" s="109"/>
      <c r="GKO117" s="171"/>
      <c r="GKP117" s="109"/>
      <c r="GKQ117" s="171"/>
      <c r="GKR117" s="109"/>
      <c r="GKS117" s="171"/>
      <c r="GKT117" s="109"/>
      <c r="GKU117" s="171"/>
      <c r="GKV117" s="109"/>
      <c r="GKW117" s="171"/>
      <c r="GKX117" s="109"/>
      <c r="GKY117" s="171"/>
      <c r="GKZ117" s="109"/>
      <c r="GLA117" s="171"/>
      <c r="GLB117" s="109"/>
      <c r="GLC117" s="171"/>
      <c r="GLD117" s="109"/>
      <c r="GLE117" s="171"/>
      <c r="GLF117" s="109"/>
      <c r="GLG117" s="171"/>
      <c r="GLH117" s="109"/>
      <c r="GLI117" s="171"/>
      <c r="GLJ117" s="109"/>
      <c r="GLK117" s="171"/>
      <c r="GLL117" s="109"/>
      <c r="GLM117" s="171"/>
      <c r="GLN117" s="109"/>
      <c r="GLO117" s="171"/>
      <c r="GLP117" s="109"/>
      <c r="GLQ117" s="171"/>
      <c r="GLR117" s="109"/>
      <c r="GLS117" s="171"/>
      <c r="GLT117" s="109"/>
      <c r="GLU117" s="171"/>
      <c r="GLV117" s="109"/>
      <c r="GLW117" s="171"/>
      <c r="GLX117" s="109"/>
      <c r="GLY117" s="171"/>
      <c r="GLZ117" s="109"/>
      <c r="GMA117" s="171"/>
      <c r="GMB117" s="109"/>
      <c r="GMC117" s="171"/>
      <c r="GMD117" s="109"/>
      <c r="GME117" s="171"/>
      <c r="GMF117" s="109"/>
      <c r="GMG117" s="171"/>
      <c r="GMH117" s="109"/>
      <c r="GMI117" s="171"/>
      <c r="GMJ117" s="109"/>
      <c r="GMK117" s="171"/>
      <c r="GML117" s="109"/>
      <c r="GMM117" s="171"/>
      <c r="GMN117" s="109"/>
      <c r="GMO117" s="171"/>
      <c r="GMP117" s="109"/>
      <c r="GMQ117" s="171"/>
      <c r="GMR117" s="109"/>
      <c r="GMS117" s="171"/>
      <c r="GMT117" s="109"/>
      <c r="GMU117" s="171"/>
      <c r="GMV117" s="109"/>
      <c r="GMW117" s="171"/>
      <c r="GMX117" s="109"/>
      <c r="GMY117" s="171"/>
      <c r="GMZ117" s="109"/>
      <c r="GNA117" s="171"/>
      <c r="GNB117" s="109"/>
      <c r="GNC117" s="171"/>
      <c r="GND117" s="109"/>
      <c r="GNE117" s="171"/>
      <c r="GNF117" s="109"/>
      <c r="GNG117" s="171"/>
      <c r="GNH117" s="109"/>
      <c r="GNI117" s="171"/>
      <c r="GNJ117" s="109"/>
      <c r="GNK117" s="171"/>
      <c r="GNL117" s="109"/>
      <c r="GNM117" s="171"/>
      <c r="GNN117" s="109"/>
      <c r="GNO117" s="171"/>
      <c r="GNP117" s="109"/>
      <c r="GNQ117" s="171"/>
      <c r="GNR117" s="109"/>
      <c r="GNS117" s="171"/>
      <c r="GNT117" s="109"/>
      <c r="GNU117" s="171"/>
      <c r="GNV117" s="109"/>
      <c r="GNW117" s="171"/>
      <c r="GNX117" s="109"/>
      <c r="GNY117" s="171"/>
      <c r="GNZ117" s="109"/>
      <c r="GOA117" s="171"/>
      <c r="GOB117" s="109"/>
      <c r="GOC117" s="171"/>
      <c r="GOD117" s="109"/>
      <c r="GOE117" s="171"/>
      <c r="GOF117" s="109"/>
      <c r="GOG117" s="171"/>
      <c r="GOH117" s="109"/>
      <c r="GOI117" s="171"/>
      <c r="GOJ117" s="109"/>
      <c r="GOK117" s="171"/>
      <c r="GOL117" s="109"/>
      <c r="GOM117" s="171"/>
      <c r="GON117" s="109"/>
      <c r="GOO117" s="171"/>
      <c r="GOP117" s="109"/>
      <c r="GOQ117" s="171"/>
      <c r="GOR117" s="109"/>
      <c r="GOS117" s="171"/>
      <c r="GOT117" s="109"/>
      <c r="GOU117" s="171"/>
      <c r="GOV117" s="109"/>
      <c r="GOW117" s="171"/>
      <c r="GOX117" s="109"/>
      <c r="GOY117" s="171"/>
      <c r="GOZ117" s="109"/>
      <c r="GPA117" s="171"/>
      <c r="GPB117" s="109"/>
      <c r="GPC117" s="171"/>
      <c r="GPD117" s="109"/>
      <c r="GPE117" s="171"/>
      <c r="GPF117" s="109"/>
      <c r="GPG117" s="171"/>
      <c r="GPH117" s="109"/>
      <c r="GPI117" s="171"/>
      <c r="GPJ117" s="109"/>
      <c r="GPK117" s="171"/>
      <c r="GPL117" s="109"/>
      <c r="GPM117" s="171"/>
      <c r="GPN117" s="109"/>
      <c r="GPO117" s="171"/>
      <c r="GPP117" s="109"/>
      <c r="GPQ117" s="171"/>
      <c r="GPR117" s="109"/>
      <c r="GPS117" s="171"/>
      <c r="GPT117" s="109"/>
      <c r="GPU117" s="171"/>
      <c r="GPV117" s="109"/>
      <c r="GPW117" s="171"/>
      <c r="GPX117" s="109"/>
      <c r="GPY117" s="171"/>
      <c r="GPZ117" s="109"/>
      <c r="GQA117" s="171"/>
      <c r="GQB117" s="109"/>
      <c r="GQC117" s="171"/>
      <c r="GQD117" s="109"/>
      <c r="GQE117" s="171"/>
      <c r="GQF117" s="109"/>
      <c r="GQG117" s="171"/>
      <c r="GQH117" s="109"/>
      <c r="GQI117" s="171"/>
      <c r="GQJ117" s="109"/>
      <c r="GQK117" s="171"/>
      <c r="GQL117" s="109"/>
      <c r="GQM117" s="171"/>
      <c r="GQN117" s="109"/>
      <c r="GQO117" s="171"/>
      <c r="GQP117" s="109"/>
      <c r="GQQ117" s="171"/>
      <c r="GQR117" s="109"/>
      <c r="GQS117" s="171"/>
      <c r="GQT117" s="109"/>
      <c r="GQU117" s="171"/>
      <c r="GQV117" s="109"/>
      <c r="GQW117" s="171"/>
      <c r="GQX117" s="109"/>
      <c r="GQY117" s="171"/>
      <c r="GQZ117" s="109"/>
      <c r="GRA117" s="171"/>
      <c r="GRB117" s="109"/>
      <c r="GRC117" s="171"/>
      <c r="GRD117" s="109"/>
      <c r="GRE117" s="171"/>
      <c r="GRF117" s="109"/>
      <c r="GRG117" s="171"/>
      <c r="GRH117" s="109"/>
      <c r="GRI117" s="171"/>
      <c r="GRJ117" s="109"/>
      <c r="GRK117" s="171"/>
      <c r="GRL117" s="109"/>
      <c r="GRM117" s="171"/>
      <c r="GRN117" s="109"/>
      <c r="GRO117" s="171"/>
      <c r="GRP117" s="109"/>
      <c r="GRQ117" s="171"/>
      <c r="GRR117" s="109"/>
      <c r="GRS117" s="171"/>
      <c r="GRT117" s="109"/>
      <c r="GRU117" s="171"/>
      <c r="GRV117" s="109"/>
      <c r="GRW117" s="171"/>
      <c r="GRX117" s="109"/>
      <c r="GRY117" s="171"/>
      <c r="GRZ117" s="109"/>
      <c r="GSA117" s="171"/>
      <c r="GSB117" s="109"/>
      <c r="GSC117" s="171"/>
      <c r="GSD117" s="109"/>
      <c r="GSE117" s="171"/>
      <c r="GSF117" s="109"/>
      <c r="GSG117" s="171"/>
      <c r="GSH117" s="109"/>
      <c r="GSI117" s="171"/>
      <c r="GSJ117" s="109"/>
      <c r="GSK117" s="171"/>
      <c r="GSL117" s="109"/>
      <c r="GSM117" s="171"/>
      <c r="GSN117" s="109"/>
      <c r="GSO117" s="171"/>
      <c r="GSP117" s="109"/>
      <c r="GSQ117" s="171"/>
      <c r="GSR117" s="109"/>
      <c r="GSS117" s="171"/>
      <c r="GST117" s="109"/>
      <c r="GSU117" s="171"/>
      <c r="GSV117" s="109"/>
      <c r="GSW117" s="171"/>
      <c r="GSX117" s="109"/>
      <c r="GSY117" s="171"/>
      <c r="GSZ117" s="109"/>
      <c r="GTA117" s="171"/>
      <c r="GTB117" s="109"/>
      <c r="GTC117" s="171"/>
      <c r="GTD117" s="109"/>
      <c r="GTE117" s="171"/>
      <c r="GTF117" s="109"/>
      <c r="GTG117" s="171"/>
      <c r="GTH117" s="109"/>
      <c r="GTI117" s="171"/>
      <c r="GTJ117" s="109"/>
      <c r="GTK117" s="171"/>
      <c r="GTL117" s="109"/>
      <c r="GTM117" s="171"/>
      <c r="GTN117" s="109"/>
      <c r="GTO117" s="171"/>
      <c r="GTP117" s="109"/>
      <c r="GTQ117" s="171"/>
      <c r="GTR117" s="109"/>
      <c r="GTS117" s="171"/>
      <c r="GTT117" s="109"/>
      <c r="GTU117" s="171"/>
      <c r="GTV117" s="109"/>
      <c r="GTW117" s="171"/>
      <c r="GTX117" s="109"/>
      <c r="GTY117" s="171"/>
      <c r="GTZ117" s="109"/>
      <c r="GUA117" s="171"/>
      <c r="GUB117" s="109"/>
      <c r="GUC117" s="171"/>
      <c r="GUD117" s="109"/>
      <c r="GUE117" s="171"/>
      <c r="GUF117" s="109"/>
      <c r="GUG117" s="171"/>
      <c r="GUH117" s="109"/>
      <c r="GUI117" s="171"/>
      <c r="GUJ117" s="109"/>
      <c r="GUK117" s="171"/>
      <c r="GUL117" s="109"/>
      <c r="GUM117" s="171"/>
      <c r="GUN117" s="109"/>
      <c r="GUO117" s="171"/>
      <c r="GUP117" s="109"/>
      <c r="GUQ117" s="171"/>
      <c r="GUR117" s="109"/>
      <c r="GUS117" s="171"/>
      <c r="GUT117" s="109"/>
      <c r="GUU117" s="171"/>
      <c r="GUV117" s="109"/>
      <c r="GUW117" s="171"/>
      <c r="GUX117" s="109"/>
      <c r="GUY117" s="171"/>
      <c r="GUZ117" s="109"/>
      <c r="GVA117" s="171"/>
      <c r="GVB117" s="109"/>
      <c r="GVC117" s="171"/>
      <c r="GVD117" s="109"/>
      <c r="GVE117" s="171"/>
      <c r="GVF117" s="109"/>
      <c r="GVG117" s="171"/>
      <c r="GVH117" s="109"/>
      <c r="GVI117" s="171"/>
      <c r="GVJ117" s="109"/>
      <c r="GVK117" s="171"/>
      <c r="GVL117" s="109"/>
      <c r="GVM117" s="171"/>
      <c r="GVN117" s="109"/>
      <c r="GVO117" s="171"/>
      <c r="GVP117" s="109"/>
      <c r="GVQ117" s="171"/>
      <c r="GVR117" s="109"/>
      <c r="GVS117" s="171"/>
      <c r="GVT117" s="109"/>
      <c r="GVU117" s="171"/>
      <c r="GVV117" s="109"/>
      <c r="GVW117" s="171"/>
      <c r="GVX117" s="109"/>
      <c r="GVY117" s="171"/>
      <c r="GVZ117" s="109"/>
      <c r="GWA117" s="171"/>
      <c r="GWB117" s="109"/>
      <c r="GWC117" s="171"/>
      <c r="GWD117" s="109"/>
      <c r="GWE117" s="171"/>
      <c r="GWF117" s="109"/>
      <c r="GWG117" s="171"/>
      <c r="GWH117" s="109"/>
      <c r="GWI117" s="171"/>
      <c r="GWJ117" s="109"/>
      <c r="GWK117" s="171"/>
      <c r="GWL117" s="109"/>
      <c r="GWM117" s="171"/>
      <c r="GWN117" s="109"/>
      <c r="GWO117" s="171"/>
      <c r="GWP117" s="109"/>
      <c r="GWQ117" s="171"/>
      <c r="GWR117" s="109"/>
      <c r="GWS117" s="171"/>
      <c r="GWT117" s="109"/>
      <c r="GWU117" s="171"/>
      <c r="GWV117" s="109"/>
      <c r="GWW117" s="171"/>
      <c r="GWX117" s="109"/>
      <c r="GWY117" s="171"/>
      <c r="GWZ117" s="109"/>
      <c r="GXA117" s="171"/>
      <c r="GXB117" s="109"/>
      <c r="GXC117" s="171"/>
      <c r="GXD117" s="109"/>
      <c r="GXE117" s="171"/>
      <c r="GXF117" s="109"/>
      <c r="GXG117" s="171"/>
      <c r="GXH117" s="109"/>
      <c r="GXI117" s="171"/>
      <c r="GXJ117" s="109"/>
      <c r="GXK117" s="171"/>
      <c r="GXL117" s="109"/>
      <c r="GXM117" s="171"/>
      <c r="GXN117" s="109"/>
      <c r="GXO117" s="171"/>
      <c r="GXP117" s="109"/>
      <c r="GXQ117" s="171"/>
      <c r="GXR117" s="109"/>
      <c r="GXS117" s="171"/>
      <c r="GXT117" s="109"/>
      <c r="GXU117" s="171"/>
      <c r="GXV117" s="109"/>
      <c r="GXW117" s="171"/>
      <c r="GXX117" s="109"/>
      <c r="GXY117" s="171"/>
      <c r="GXZ117" s="109"/>
      <c r="GYA117" s="171"/>
      <c r="GYB117" s="109"/>
      <c r="GYC117" s="171"/>
      <c r="GYD117" s="109"/>
      <c r="GYE117" s="171"/>
      <c r="GYF117" s="109"/>
      <c r="GYG117" s="171"/>
      <c r="GYH117" s="109"/>
      <c r="GYI117" s="171"/>
      <c r="GYJ117" s="109"/>
      <c r="GYK117" s="171"/>
      <c r="GYL117" s="109"/>
      <c r="GYM117" s="171"/>
      <c r="GYN117" s="109"/>
      <c r="GYO117" s="171"/>
      <c r="GYP117" s="109"/>
      <c r="GYQ117" s="171"/>
      <c r="GYR117" s="109"/>
      <c r="GYS117" s="171"/>
      <c r="GYT117" s="109"/>
      <c r="GYU117" s="171"/>
      <c r="GYV117" s="109"/>
      <c r="GYW117" s="171"/>
      <c r="GYX117" s="109"/>
      <c r="GYY117" s="171"/>
      <c r="GYZ117" s="109"/>
      <c r="GZA117" s="171"/>
      <c r="GZB117" s="109"/>
      <c r="GZC117" s="171"/>
      <c r="GZD117" s="109"/>
      <c r="GZE117" s="171"/>
      <c r="GZF117" s="109"/>
      <c r="GZG117" s="171"/>
      <c r="GZH117" s="109"/>
      <c r="GZI117" s="171"/>
      <c r="GZJ117" s="109"/>
      <c r="GZK117" s="171"/>
      <c r="GZL117" s="109"/>
      <c r="GZM117" s="171"/>
      <c r="GZN117" s="109"/>
      <c r="GZO117" s="171"/>
      <c r="GZP117" s="109"/>
      <c r="GZQ117" s="171"/>
      <c r="GZR117" s="109"/>
      <c r="GZS117" s="171"/>
      <c r="GZT117" s="109"/>
      <c r="GZU117" s="171"/>
      <c r="GZV117" s="109"/>
      <c r="GZW117" s="171"/>
      <c r="GZX117" s="109"/>
      <c r="GZY117" s="171"/>
      <c r="GZZ117" s="109"/>
      <c r="HAA117" s="171"/>
      <c r="HAB117" s="109"/>
      <c r="HAC117" s="171"/>
      <c r="HAD117" s="109"/>
      <c r="HAE117" s="171"/>
      <c r="HAF117" s="109"/>
      <c r="HAG117" s="171"/>
      <c r="HAH117" s="109"/>
      <c r="HAI117" s="171"/>
      <c r="HAJ117" s="109"/>
      <c r="HAK117" s="171"/>
      <c r="HAL117" s="109"/>
      <c r="HAM117" s="171"/>
      <c r="HAN117" s="109"/>
      <c r="HAO117" s="171"/>
      <c r="HAP117" s="109"/>
      <c r="HAQ117" s="171"/>
      <c r="HAR117" s="109"/>
      <c r="HAS117" s="171"/>
      <c r="HAT117" s="109"/>
      <c r="HAU117" s="171"/>
      <c r="HAV117" s="109"/>
      <c r="HAW117" s="171"/>
      <c r="HAX117" s="109"/>
      <c r="HAY117" s="171"/>
      <c r="HAZ117" s="109"/>
      <c r="HBA117" s="171"/>
      <c r="HBB117" s="109"/>
      <c r="HBC117" s="171"/>
      <c r="HBD117" s="109"/>
      <c r="HBE117" s="171"/>
      <c r="HBF117" s="109"/>
      <c r="HBG117" s="171"/>
      <c r="HBH117" s="109"/>
      <c r="HBI117" s="171"/>
      <c r="HBJ117" s="109"/>
      <c r="HBK117" s="171"/>
      <c r="HBL117" s="109"/>
      <c r="HBM117" s="171"/>
      <c r="HBN117" s="109"/>
      <c r="HBO117" s="171"/>
      <c r="HBP117" s="109"/>
      <c r="HBQ117" s="171"/>
      <c r="HBR117" s="109"/>
      <c r="HBS117" s="171"/>
      <c r="HBT117" s="109"/>
      <c r="HBU117" s="171"/>
      <c r="HBV117" s="109"/>
      <c r="HBW117" s="171"/>
      <c r="HBX117" s="109"/>
      <c r="HBY117" s="171"/>
      <c r="HBZ117" s="109"/>
      <c r="HCA117" s="171"/>
      <c r="HCB117" s="109"/>
      <c r="HCC117" s="171"/>
      <c r="HCD117" s="109"/>
      <c r="HCE117" s="171"/>
      <c r="HCF117" s="109"/>
      <c r="HCG117" s="171"/>
      <c r="HCH117" s="109"/>
      <c r="HCI117" s="171"/>
      <c r="HCJ117" s="109"/>
      <c r="HCK117" s="171"/>
      <c r="HCL117" s="109"/>
      <c r="HCM117" s="171"/>
      <c r="HCN117" s="109"/>
      <c r="HCO117" s="171"/>
      <c r="HCP117" s="109"/>
      <c r="HCQ117" s="171"/>
      <c r="HCR117" s="109"/>
      <c r="HCS117" s="171"/>
      <c r="HCT117" s="109"/>
      <c r="HCU117" s="171"/>
      <c r="HCV117" s="109"/>
      <c r="HCW117" s="171"/>
      <c r="HCX117" s="109"/>
      <c r="HCY117" s="171"/>
      <c r="HCZ117" s="109"/>
      <c r="HDA117" s="171"/>
      <c r="HDB117" s="109"/>
      <c r="HDC117" s="171"/>
      <c r="HDD117" s="109"/>
      <c r="HDE117" s="171"/>
      <c r="HDF117" s="109"/>
      <c r="HDG117" s="171"/>
      <c r="HDH117" s="109"/>
      <c r="HDI117" s="171"/>
      <c r="HDJ117" s="109"/>
      <c r="HDK117" s="171"/>
      <c r="HDL117" s="109"/>
      <c r="HDM117" s="171"/>
      <c r="HDN117" s="109"/>
      <c r="HDO117" s="171"/>
      <c r="HDP117" s="109"/>
      <c r="HDQ117" s="171"/>
      <c r="HDR117" s="109"/>
      <c r="HDS117" s="171"/>
      <c r="HDT117" s="109"/>
      <c r="HDU117" s="171"/>
      <c r="HDV117" s="109"/>
      <c r="HDW117" s="171"/>
      <c r="HDX117" s="109"/>
      <c r="HDY117" s="171"/>
      <c r="HDZ117" s="109"/>
      <c r="HEA117" s="171"/>
      <c r="HEB117" s="109"/>
      <c r="HEC117" s="171"/>
      <c r="HED117" s="109"/>
      <c r="HEE117" s="171"/>
      <c r="HEF117" s="109"/>
      <c r="HEG117" s="171"/>
      <c r="HEH117" s="109"/>
      <c r="HEI117" s="171"/>
      <c r="HEJ117" s="109"/>
      <c r="HEK117" s="171"/>
      <c r="HEL117" s="109"/>
      <c r="HEM117" s="171"/>
      <c r="HEN117" s="109"/>
      <c r="HEO117" s="171"/>
      <c r="HEP117" s="109"/>
      <c r="HEQ117" s="171"/>
      <c r="HER117" s="109"/>
      <c r="HES117" s="171"/>
      <c r="HET117" s="109"/>
      <c r="HEU117" s="171"/>
      <c r="HEV117" s="109"/>
      <c r="HEW117" s="171"/>
      <c r="HEX117" s="109"/>
      <c r="HEY117" s="171"/>
      <c r="HEZ117" s="109"/>
      <c r="HFA117" s="171"/>
      <c r="HFB117" s="109"/>
      <c r="HFC117" s="171"/>
      <c r="HFD117" s="109"/>
      <c r="HFE117" s="171"/>
      <c r="HFF117" s="109"/>
      <c r="HFG117" s="171"/>
      <c r="HFH117" s="109"/>
      <c r="HFI117" s="171"/>
      <c r="HFJ117" s="109"/>
      <c r="HFK117" s="171"/>
      <c r="HFL117" s="109"/>
      <c r="HFM117" s="171"/>
      <c r="HFN117" s="109"/>
      <c r="HFO117" s="171"/>
      <c r="HFP117" s="109"/>
      <c r="HFQ117" s="171"/>
      <c r="HFR117" s="109"/>
      <c r="HFS117" s="171"/>
      <c r="HFT117" s="109"/>
      <c r="HFU117" s="171"/>
      <c r="HFV117" s="109"/>
      <c r="HFW117" s="171"/>
      <c r="HFX117" s="109"/>
      <c r="HFY117" s="171"/>
      <c r="HFZ117" s="109"/>
      <c r="HGA117" s="171"/>
      <c r="HGB117" s="109"/>
      <c r="HGC117" s="171"/>
      <c r="HGD117" s="109"/>
      <c r="HGE117" s="171"/>
      <c r="HGF117" s="109"/>
      <c r="HGG117" s="171"/>
      <c r="HGH117" s="109"/>
      <c r="HGI117" s="171"/>
      <c r="HGJ117" s="109"/>
      <c r="HGK117" s="171"/>
      <c r="HGL117" s="109"/>
      <c r="HGM117" s="171"/>
      <c r="HGN117" s="109"/>
      <c r="HGO117" s="171"/>
      <c r="HGP117" s="109"/>
      <c r="HGQ117" s="171"/>
      <c r="HGR117" s="109"/>
      <c r="HGS117" s="171"/>
      <c r="HGT117" s="109"/>
      <c r="HGU117" s="171"/>
      <c r="HGV117" s="109"/>
      <c r="HGW117" s="171"/>
      <c r="HGX117" s="109"/>
      <c r="HGY117" s="171"/>
      <c r="HGZ117" s="109"/>
      <c r="HHA117" s="171"/>
      <c r="HHB117" s="109"/>
      <c r="HHC117" s="171"/>
      <c r="HHD117" s="109"/>
      <c r="HHE117" s="171"/>
      <c r="HHF117" s="109"/>
      <c r="HHG117" s="171"/>
      <c r="HHH117" s="109"/>
      <c r="HHI117" s="171"/>
      <c r="HHJ117" s="109"/>
      <c r="HHK117" s="171"/>
      <c r="HHL117" s="109"/>
      <c r="HHM117" s="171"/>
      <c r="HHN117" s="109"/>
      <c r="HHO117" s="171"/>
      <c r="HHP117" s="109"/>
      <c r="HHQ117" s="171"/>
      <c r="HHR117" s="109"/>
      <c r="HHS117" s="171"/>
      <c r="HHT117" s="109"/>
      <c r="HHU117" s="171"/>
      <c r="HHV117" s="109"/>
      <c r="HHW117" s="171"/>
      <c r="HHX117" s="109"/>
      <c r="HHY117" s="171"/>
      <c r="HHZ117" s="109"/>
      <c r="HIA117" s="171"/>
      <c r="HIB117" s="109"/>
      <c r="HIC117" s="171"/>
      <c r="HID117" s="109"/>
      <c r="HIE117" s="171"/>
      <c r="HIF117" s="109"/>
      <c r="HIG117" s="171"/>
      <c r="HIH117" s="109"/>
      <c r="HII117" s="171"/>
      <c r="HIJ117" s="109"/>
      <c r="HIK117" s="171"/>
      <c r="HIL117" s="109"/>
      <c r="HIM117" s="171"/>
      <c r="HIN117" s="109"/>
      <c r="HIO117" s="171"/>
      <c r="HIP117" s="109"/>
      <c r="HIQ117" s="171"/>
      <c r="HIR117" s="109"/>
      <c r="HIS117" s="171"/>
      <c r="HIT117" s="109"/>
      <c r="HIU117" s="171"/>
      <c r="HIV117" s="109"/>
      <c r="HIW117" s="171"/>
      <c r="HIX117" s="109"/>
      <c r="HIY117" s="171"/>
      <c r="HIZ117" s="109"/>
      <c r="HJA117" s="171"/>
      <c r="HJB117" s="109"/>
      <c r="HJC117" s="171"/>
      <c r="HJD117" s="109"/>
      <c r="HJE117" s="171"/>
      <c r="HJF117" s="109"/>
      <c r="HJG117" s="171"/>
      <c r="HJH117" s="109"/>
      <c r="HJI117" s="171"/>
      <c r="HJJ117" s="109"/>
      <c r="HJK117" s="171"/>
      <c r="HJL117" s="109"/>
      <c r="HJM117" s="171"/>
      <c r="HJN117" s="109"/>
      <c r="HJO117" s="171"/>
      <c r="HJP117" s="109"/>
      <c r="HJQ117" s="171"/>
      <c r="HJR117" s="109"/>
      <c r="HJS117" s="171"/>
      <c r="HJT117" s="109"/>
      <c r="HJU117" s="171"/>
      <c r="HJV117" s="109"/>
      <c r="HJW117" s="171"/>
      <c r="HJX117" s="109"/>
      <c r="HJY117" s="171"/>
      <c r="HJZ117" s="109"/>
      <c r="HKA117" s="171"/>
      <c r="HKB117" s="109"/>
      <c r="HKC117" s="171"/>
      <c r="HKD117" s="109"/>
      <c r="HKE117" s="171"/>
      <c r="HKF117" s="109"/>
      <c r="HKG117" s="171"/>
      <c r="HKH117" s="109"/>
      <c r="HKI117" s="171"/>
      <c r="HKJ117" s="109"/>
      <c r="HKK117" s="171"/>
      <c r="HKL117" s="109"/>
      <c r="HKM117" s="171"/>
      <c r="HKN117" s="109"/>
      <c r="HKO117" s="171"/>
      <c r="HKP117" s="109"/>
      <c r="HKQ117" s="171"/>
      <c r="HKR117" s="109"/>
      <c r="HKS117" s="171"/>
      <c r="HKT117" s="109"/>
      <c r="HKU117" s="171"/>
      <c r="HKV117" s="109"/>
      <c r="HKW117" s="171"/>
      <c r="HKX117" s="109"/>
      <c r="HKY117" s="171"/>
      <c r="HKZ117" s="109"/>
      <c r="HLA117" s="171"/>
      <c r="HLB117" s="109"/>
      <c r="HLC117" s="171"/>
      <c r="HLD117" s="109"/>
      <c r="HLE117" s="171"/>
      <c r="HLF117" s="109"/>
      <c r="HLG117" s="171"/>
      <c r="HLH117" s="109"/>
      <c r="HLI117" s="171"/>
      <c r="HLJ117" s="109"/>
      <c r="HLK117" s="171"/>
      <c r="HLL117" s="109"/>
      <c r="HLM117" s="171"/>
      <c r="HLN117" s="109"/>
      <c r="HLO117" s="171"/>
      <c r="HLP117" s="109"/>
      <c r="HLQ117" s="171"/>
      <c r="HLR117" s="109"/>
      <c r="HLS117" s="171"/>
      <c r="HLT117" s="109"/>
      <c r="HLU117" s="171"/>
      <c r="HLV117" s="109"/>
      <c r="HLW117" s="171"/>
      <c r="HLX117" s="109"/>
      <c r="HLY117" s="171"/>
      <c r="HLZ117" s="109"/>
      <c r="HMA117" s="171"/>
      <c r="HMB117" s="109"/>
      <c r="HMC117" s="171"/>
      <c r="HMD117" s="109"/>
      <c r="HME117" s="171"/>
      <c r="HMF117" s="109"/>
      <c r="HMG117" s="171"/>
      <c r="HMH117" s="109"/>
      <c r="HMI117" s="171"/>
      <c r="HMJ117" s="109"/>
      <c r="HMK117" s="171"/>
      <c r="HML117" s="109"/>
      <c r="HMM117" s="171"/>
      <c r="HMN117" s="109"/>
      <c r="HMO117" s="171"/>
      <c r="HMP117" s="109"/>
      <c r="HMQ117" s="171"/>
      <c r="HMR117" s="109"/>
      <c r="HMS117" s="171"/>
      <c r="HMT117" s="109"/>
      <c r="HMU117" s="171"/>
      <c r="HMV117" s="109"/>
      <c r="HMW117" s="171"/>
      <c r="HMX117" s="109"/>
      <c r="HMY117" s="171"/>
      <c r="HMZ117" s="109"/>
      <c r="HNA117" s="171"/>
      <c r="HNB117" s="109"/>
      <c r="HNC117" s="171"/>
      <c r="HND117" s="109"/>
      <c r="HNE117" s="171"/>
      <c r="HNF117" s="109"/>
      <c r="HNG117" s="171"/>
      <c r="HNH117" s="109"/>
      <c r="HNI117" s="171"/>
      <c r="HNJ117" s="109"/>
      <c r="HNK117" s="171"/>
      <c r="HNL117" s="109"/>
      <c r="HNM117" s="171"/>
      <c r="HNN117" s="109"/>
      <c r="HNO117" s="171"/>
      <c r="HNP117" s="109"/>
      <c r="HNQ117" s="171"/>
      <c r="HNR117" s="109"/>
      <c r="HNS117" s="171"/>
      <c r="HNT117" s="109"/>
      <c r="HNU117" s="171"/>
      <c r="HNV117" s="109"/>
      <c r="HNW117" s="171"/>
      <c r="HNX117" s="109"/>
      <c r="HNY117" s="171"/>
      <c r="HNZ117" s="109"/>
      <c r="HOA117" s="171"/>
      <c r="HOB117" s="109"/>
      <c r="HOC117" s="171"/>
      <c r="HOD117" s="109"/>
      <c r="HOE117" s="171"/>
      <c r="HOF117" s="109"/>
      <c r="HOG117" s="171"/>
      <c r="HOH117" s="109"/>
      <c r="HOI117" s="171"/>
      <c r="HOJ117" s="109"/>
      <c r="HOK117" s="171"/>
      <c r="HOL117" s="109"/>
      <c r="HOM117" s="171"/>
      <c r="HON117" s="109"/>
      <c r="HOO117" s="171"/>
      <c r="HOP117" s="109"/>
      <c r="HOQ117" s="171"/>
      <c r="HOR117" s="109"/>
      <c r="HOS117" s="171"/>
      <c r="HOT117" s="109"/>
      <c r="HOU117" s="171"/>
      <c r="HOV117" s="109"/>
      <c r="HOW117" s="171"/>
      <c r="HOX117" s="109"/>
      <c r="HOY117" s="171"/>
      <c r="HOZ117" s="109"/>
      <c r="HPA117" s="171"/>
      <c r="HPB117" s="109"/>
      <c r="HPC117" s="171"/>
      <c r="HPD117" s="109"/>
      <c r="HPE117" s="171"/>
      <c r="HPF117" s="109"/>
      <c r="HPG117" s="171"/>
      <c r="HPH117" s="109"/>
      <c r="HPI117" s="171"/>
      <c r="HPJ117" s="109"/>
      <c r="HPK117" s="171"/>
      <c r="HPL117" s="109"/>
      <c r="HPM117" s="171"/>
      <c r="HPN117" s="109"/>
      <c r="HPO117" s="171"/>
      <c r="HPP117" s="109"/>
      <c r="HPQ117" s="171"/>
      <c r="HPR117" s="109"/>
      <c r="HPS117" s="171"/>
      <c r="HPT117" s="109"/>
      <c r="HPU117" s="171"/>
      <c r="HPV117" s="109"/>
      <c r="HPW117" s="171"/>
      <c r="HPX117" s="109"/>
      <c r="HPY117" s="171"/>
      <c r="HPZ117" s="109"/>
      <c r="HQA117" s="171"/>
      <c r="HQB117" s="109"/>
      <c r="HQC117" s="171"/>
      <c r="HQD117" s="109"/>
      <c r="HQE117" s="171"/>
      <c r="HQF117" s="109"/>
      <c r="HQG117" s="171"/>
      <c r="HQH117" s="109"/>
      <c r="HQI117" s="171"/>
      <c r="HQJ117" s="109"/>
      <c r="HQK117" s="171"/>
      <c r="HQL117" s="109"/>
      <c r="HQM117" s="171"/>
      <c r="HQN117" s="109"/>
      <c r="HQO117" s="171"/>
      <c r="HQP117" s="109"/>
      <c r="HQQ117" s="171"/>
      <c r="HQR117" s="109"/>
      <c r="HQS117" s="171"/>
      <c r="HQT117" s="109"/>
      <c r="HQU117" s="171"/>
      <c r="HQV117" s="109"/>
      <c r="HQW117" s="171"/>
      <c r="HQX117" s="109"/>
      <c r="HQY117" s="171"/>
      <c r="HQZ117" s="109"/>
      <c r="HRA117" s="171"/>
      <c r="HRB117" s="109"/>
      <c r="HRC117" s="171"/>
      <c r="HRD117" s="109"/>
      <c r="HRE117" s="171"/>
      <c r="HRF117" s="109"/>
      <c r="HRG117" s="171"/>
      <c r="HRH117" s="109"/>
      <c r="HRI117" s="171"/>
      <c r="HRJ117" s="109"/>
      <c r="HRK117" s="171"/>
      <c r="HRL117" s="109"/>
      <c r="HRM117" s="171"/>
      <c r="HRN117" s="109"/>
      <c r="HRO117" s="171"/>
      <c r="HRP117" s="109"/>
      <c r="HRQ117" s="171"/>
      <c r="HRR117" s="109"/>
      <c r="HRS117" s="171"/>
      <c r="HRT117" s="109"/>
      <c r="HRU117" s="171"/>
      <c r="HRV117" s="109"/>
      <c r="HRW117" s="171"/>
      <c r="HRX117" s="109"/>
      <c r="HRY117" s="171"/>
      <c r="HRZ117" s="109"/>
      <c r="HSA117" s="171"/>
      <c r="HSB117" s="109"/>
      <c r="HSC117" s="171"/>
      <c r="HSD117" s="109"/>
      <c r="HSE117" s="171"/>
      <c r="HSF117" s="109"/>
      <c r="HSG117" s="171"/>
      <c r="HSH117" s="109"/>
      <c r="HSI117" s="171"/>
      <c r="HSJ117" s="109"/>
      <c r="HSK117" s="171"/>
      <c r="HSL117" s="109"/>
      <c r="HSM117" s="171"/>
      <c r="HSN117" s="109"/>
      <c r="HSO117" s="171"/>
      <c r="HSP117" s="109"/>
      <c r="HSQ117" s="171"/>
      <c r="HSR117" s="109"/>
      <c r="HSS117" s="171"/>
      <c r="HST117" s="109"/>
      <c r="HSU117" s="171"/>
      <c r="HSV117" s="109"/>
      <c r="HSW117" s="171"/>
      <c r="HSX117" s="109"/>
      <c r="HSY117" s="171"/>
      <c r="HSZ117" s="109"/>
      <c r="HTA117" s="171"/>
      <c r="HTB117" s="109"/>
      <c r="HTC117" s="171"/>
      <c r="HTD117" s="109"/>
      <c r="HTE117" s="171"/>
      <c r="HTF117" s="109"/>
      <c r="HTG117" s="171"/>
      <c r="HTH117" s="109"/>
      <c r="HTI117" s="171"/>
      <c r="HTJ117" s="109"/>
      <c r="HTK117" s="171"/>
      <c r="HTL117" s="109"/>
      <c r="HTM117" s="171"/>
      <c r="HTN117" s="109"/>
      <c r="HTO117" s="171"/>
      <c r="HTP117" s="109"/>
      <c r="HTQ117" s="171"/>
      <c r="HTR117" s="109"/>
      <c r="HTS117" s="171"/>
      <c r="HTT117" s="109"/>
      <c r="HTU117" s="171"/>
      <c r="HTV117" s="109"/>
      <c r="HTW117" s="171"/>
      <c r="HTX117" s="109"/>
      <c r="HTY117" s="171"/>
      <c r="HTZ117" s="109"/>
      <c r="HUA117" s="171"/>
      <c r="HUB117" s="109"/>
      <c r="HUC117" s="171"/>
      <c r="HUD117" s="109"/>
      <c r="HUE117" s="171"/>
      <c r="HUF117" s="109"/>
      <c r="HUG117" s="171"/>
      <c r="HUH117" s="109"/>
      <c r="HUI117" s="171"/>
      <c r="HUJ117" s="109"/>
      <c r="HUK117" s="171"/>
      <c r="HUL117" s="109"/>
      <c r="HUM117" s="171"/>
      <c r="HUN117" s="109"/>
      <c r="HUO117" s="171"/>
      <c r="HUP117" s="109"/>
      <c r="HUQ117" s="171"/>
      <c r="HUR117" s="109"/>
      <c r="HUS117" s="171"/>
      <c r="HUT117" s="109"/>
      <c r="HUU117" s="171"/>
      <c r="HUV117" s="109"/>
      <c r="HUW117" s="171"/>
      <c r="HUX117" s="109"/>
      <c r="HUY117" s="171"/>
      <c r="HUZ117" s="109"/>
      <c r="HVA117" s="171"/>
      <c r="HVB117" s="109"/>
      <c r="HVC117" s="171"/>
      <c r="HVD117" s="109"/>
      <c r="HVE117" s="171"/>
      <c r="HVF117" s="109"/>
      <c r="HVG117" s="171"/>
      <c r="HVH117" s="109"/>
      <c r="HVI117" s="171"/>
      <c r="HVJ117" s="109"/>
      <c r="HVK117" s="171"/>
      <c r="HVL117" s="109"/>
      <c r="HVM117" s="171"/>
      <c r="HVN117" s="109"/>
      <c r="HVO117" s="171"/>
      <c r="HVP117" s="109"/>
      <c r="HVQ117" s="171"/>
      <c r="HVR117" s="109"/>
      <c r="HVS117" s="171"/>
      <c r="HVT117" s="109"/>
      <c r="HVU117" s="171"/>
      <c r="HVV117" s="109"/>
      <c r="HVW117" s="171"/>
      <c r="HVX117" s="109"/>
      <c r="HVY117" s="171"/>
      <c r="HVZ117" s="109"/>
      <c r="HWA117" s="171"/>
      <c r="HWB117" s="109"/>
      <c r="HWC117" s="171"/>
      <c r="HWD117" s="109"/>
      <c r="HWE117" s="171"/>
      <c r="HWF117" s="109"/>
      <c r="HWG117" s="171"/>
      <c r="HWH117" s="109"/>
      <c r="HWI117" s="171"/>
      <c r="HWJ117" s="109"/>
      <c r="HWK117" s="171"/>
      <c r="HWL117" s="109"/>
      <c r="HWM117" s="171"/>
      <c r="HWN117" s="109"/>
      <c r="HWO117" s="171"/>
      <c r="HWP117" s="109"/>
      <c r="HWQ117" s="171"/>
      <c r="HWR117" s="109"/>
      <c r="HWS117" s="171"/>
      <c r="HWT117" s="109"/>
      <c r="HWU117" s="171"/>
      <c r="HWV117" s="109"/>
      <c r="HWW117" s="171"/>
      <c r="HWX117" s="109"/>
      <c r="HWY117" s="171"/>
      <c r="HWZ117" s="109"/>
      <c r="HXA117" s="171"/>
      <c r="HXB117" s="109"/>
      <c r="HXC117" s="171"/>
      <c r="HXD117" s="109"/>
      <c r="HXE117" s="171"/>
      <c r="HXF117" s="109"/>
      <c r="HXG117" s="171"/>
      <c r="HXH117" s="109"/>
      <c r="HXI117" s="171"/>
      <c r="HXJ117" s="109"/>
      <c r="HXK117" s="171"/>
      <c r="HXL117" s="109"/>
      <c r="HXM117" s="171"/>
      <c r="HXN117" s="109"/>
      <c r="HXO117" s="171"/>
      <c r="HXP117" s="109"/>
      <c r="HXQ117" s="171"/>
      <c r="HXR117" s="109"/>
      <c r="HXS117" s="171"/>
      <c r="HXT117" s="109"/>
      <c r="HXU117" s="171"/>
      <c r="HXV117" s="109"/>
      <c r="HXW117" s="171"/>
      <c r="HXX117" s="109"/>
      <c r="HXY117" s="171"/>
      <c r="HXZ117" s="109"/>
      <c r="HYA117" s="171"/>
      <c r="HYB117" s="109"/>
      <c r="HYC117" s="171"/>
      <c r="HYD117" s="109"/>
      <c r="HYE117" s="171"/>
      <c r="HYF117" s="109"/>
      <c r="HYG117" s="171"/>
      <c r="HYH117" s="109"/>
      <c r="HYI117" s="171"/>
      <c r="HYJ117" s="109"/>
      <c r="HYK117" s="171"/>
      <c r="HYL117" s="109"/>
      <c r="HYM117" s="171"/>
      <c r="HYN117" s="109"/>
      <c r="HYO117" s="171"/>
      <c r="HYP117" s="109"/>
      <c r="HYQ117" s="171"/>
      <c r="HYR117" s="109"/>
      <c r="HYS117" s="171"/>
      <c r="HYT117" s="109"/>
      <c r="HYU117" s="171"/>
      <c r="HYV117" s="109"/>
      <c r="HYW117" s="171"/>
      <c r="HYX117" s="109"/>
      <c r="HYY117" s="171"/>
      <c r="HYZ117" s="109"/>
      <c r="HZA117" s="171"/>
      <c r="HZB117" s="109"/>
      <c r="HZC117" s="171"/>
      <c r="HZD117" s="109"/>
      <c r="HZE117" s="171"/>
      <c r="HZF117" s="109"/>
      <c r="HZG117" s="171"/>
      <c r="HZH117" s="109"/>
      <c r="HZI117" s="171"/>
      <c r="HZJ117" s="109"/>
      <c r="HZK117" s="171"/>
      <c r="HZL117" s="109"/>
      <c r="HZM117" s="171"/>
      <c r="HZN117" s="109"/>
      <c r="HZO117" s="171"/>
      <c r="HZP117" s="109"/>
      <c r="HZQ117" s="171"/>
      <c r="HZR117" s="109"/>
      <c r="HZS117" s="171"/>
      <c r="HZT117" s="109"/>
      <c r="HZU117" s="171"/>
      <c r="HZV117" s="109"/>
      <c r="HZW117" s="171"/>
      <c r="HZX117" s="109"/>
      <c r="HZY117" s="171"/>
      <c r="HZZ117" s="109"/>
      <c r="IAA117" s="171"/>
      <c r="IAB117" s="109"/>
      <c r="IAC117" s="171"/>
      <c r="IAD117" s="109"/>
      <c r="IAE117" s="171"/>
      <c r="IAF117" s="109"/>
      <c r="IAG117" s="171"/>
      <c r="IAH117" s="109"/>
      <c r="IAI117" s="171"/>
      <c r="IAJ117" s="109"/>
      <c r="IAK117" s="171"/>
      <c r="IAL117" s="109"/>
      <c r="IAM117" s="171"/>
      <c r="IAN117" s="109"/>
      <c r="IAO117" s="171"/>
      <c r="IAP117" s="109"/>
      <c r="IAQ117" s="171"/>
      <c r="IAR117" s="109"/>
      <c r="IAS117" s="171"/>
      <c r="IAT117" s="109"/>
      <c r="IAU117" s="171"/>
      <c r="IAV117" s="109"/>
      <c r="IAW117" s="171"/>
      <c r="IAX117" s="109"/>
      <c r="IAY117" s="171"/>
      <c r="IAZ117" s="109"/>
      <c r="IBA117" s="171"/>
      <c r="IBB117" s="109"/>
      <c r="IBC117" s="171"/>
      <c r="IBD117" s="109"/>
      <c r="IBE117" s="171"/>
      <c r="IBF117" s="109"/>
      <c r="IBG117" s="171"/>
      <c r="IBH117" s="109"/>
      <c r="IBI117" s="171"/>
      <c r="IBJ117" s="109"/>
      <c r="IBK117" s="171"/>
      <c r="IBL117" s="109"/>
      <c r="IBM117" s="171"/>
      <c r="IBN117" s="109"/>
      <c r="IBO117" s="171"/>
      <c r="IBP117" s="109"/>
      <c r="IBQ117" s="171"/>
      <c r="IBR117" s="109"/>
      <c r="IBS117" s="171"/>
      <c r="IBT117" s="109"/>
      <c r="IBU117" s="171"/>
      <c r="IBV117" s="109"/>
      <c r="IBW117" s="171"/>
      <c r="IBX117" s="109"/>
      <c r="IBY117" s="171"/>
      <c r="IBZ117" s="109"/>
      <c r="ICA117" s="171"/>
      <c r="ICB117" s="109"/>
      <c r="ICC117" s="171"/>
      <c r="ICD117" s="109"/>
      <c r="ICE117" s="171"/>
      <c r="ICF117" s="109"/>
      <c r="ICG117" s="171"/>
      <c r="ICH117" s="109"/>
      <c r="ICI117" s="171"/>
      <c r="ICJ117" s="109"/>
      <c r="ICK117" s="171"/>
      <c r="ICL117" s="109"/>
      <c r="ICM117" s="171"/>
      <c r="ICN117" s="109"/>
      <c r="ICO117" s="171"/>
      <c r="ICP117" s="109"/>
      <c r="ICQ117" s="171"/>
      <c r="ICR117" s="109"/>
      <c r="ICS117" s="171"/>
      <c r="ICT117" s="109"/>
      <c r="ICU117" s="171"/>
      <c r="ICV117" s="109"/>
      <c r="ICW117" s="171"/>
      <c r="ICX117" s="109"/>
      <c r="ICY117" s="171"/>
      <c r="ICZ117" s="109"/>
      <c r="IDA117" s="171"/>
      <c r="IDB117" s="109"/>
      <c r="IDC117" s="171"/>
      <c r="IDD117" s="109"/>
      <c r="IDE117" s="171"/>
      <c r="IDF117" s="109"/>
      <c r="IDG117" s="171"/>
      <c r="IDH117" s="109"/>
      <c r="IDI117" s="171"/>
      <c r="IDJ117" s="109"/>
      <c r="IDK117" s="171"/>
      <c r="IDL117" s="109"/>
      <c r="IDM117" s="171"/>
      <c r="IDN117" s="109"/>
      <c r="IDO117" s="171"/>
      <c r="IDP117" s="109"/>
      <c r="IDQ117" s="171"/>
      <c r="IDR117" s="109"/>
      <c r="IDS117" s="171"/>
      <c r="IDT117" s="109"/>
      <c r="IDU117" s="171"/>
      <c r="IDV117" s="109"/>
      <c r="IDW117" s="171"/>
      <c r="IDX117" s="109"/>
      <c r="IDY117" s="171"/>
      <c r="IDZ117" s="109"/>
      <c r="IEA117" s="171"/>
      <c r="IEB117" s="109"/>
      <c r="IEC117" s="171"/>
      <c r="IED117" s="109"/>
      <c r="IEE117" s="171"/>
      <c r="IEF117" s="109"/>
      <c r="IEG117" s="171"/>
      <c r="IEH117" s="109"/>
      <c r="IEI117" s="171"/>
      <c r="IEJ117" s="109"/>
      <c r="IEK117" s="171"/>
      <c r="IEL117" s="109"/>
      <c r="IEM117" s="171"/>
      <c r="IEN117" s="109"/>
      <c r="IEO117" s="171"/>
      <c r="IEP117" s="109"/>
      <c r="IEQ117" s="171"/>
      <c r="IER117" s="109"/>
      <c r="IES117" s="171"/>
      <c r="IET117" s="109"/>
      <c r="IEU117" s="171"/>
      <c r="IEV117" s="109"/>
      <c r="IEW117" s="171"/>
      <c r="IEX117" s="109"/>
      <c r="IEY117" s="171"/>
      <c r="IEZ117" s="109"/>
      <c r="IFA117" s="171"/>
      <c r="IFB117" s="109"/>
      <c r="IFC117" s="171"/>
      <c r="IFD117" s="109"/>
      <c r="IFE117" s="171"/>
      <c r="IFF117" s="109"/>
      <c r="IFG117" s="171"/>
      <c r="IFH117" s="109"/>
      <c r="IFI117" s="171"/>
      <c r="IFJ117" s="109"/>
      <c r="IFK117" s="171"/>
      <c r="IFL117" s="109"/>
      <c r="IFM117" s="171"/>
      <c r="IFN117" s="109"/>
      <c r="IFO117" s="171"/>
      <c r="IFP117" s="109"/>
      <c r="IFQ117" s="171"/>
      <c r="IFR117" s="109"/>
      <c r="IFS117" s="171"/>
      <c r="IFT117" s="109"/>
      <c r="IFU117" s="171"/>
      <c r="IFV117" s="109"/>
      <c r="IFW117" s="171"/>
      <c r="IFX117" s="109"/>
      <c r="IFY117" s="171"/>
      <c r="IFZ117" s="109"/>
      <c r="IGA117" s="171"/>
      <c r="IGB117" s="109"/>
      <c r="IGC117" s="171"/>
      <c r="IGD117" s="109"/>
      <c r="IGE117" s="171"/>
      <c r="IGF117" s="109"/>
      <c r="IGG117" s="171"/>
      <c r="IGH117" s="109"/>
      <c r="IGI117" s="171"/>
      <c r="IGJ117" s="109"/>
      <c r="IGK117" s="171"/>
      <c r="IGL117" s="109"/>
      <c r="IGM117" s="171"/>
      <c r="IGN117" s="109"/>
      <c r="IGO117" s="171"/>
      <c r="IGP117" s="109"/>
      <c r="IGQ117" s="171"/>
      <c r="IGR117" s="109"/>
      <c r="IGS117" s="171"/>
      <c r="IGT117" s="109"/>
      <c r="IGU117" s="171"/>
      <c r="IGV117" s="109"/>
      <c r="IGW117" s="171"/>
      <c r="IGX117" s="109"/>
      <c r="IGY117" s="171"/>
      <c r="IGZ117" s="109"/>
      <c r="IHA117" s="171"/>
      <c r="IHB117" s="109"/>
      <c r="IHC117" s="171"/>
      <c r="IHD117" s="109"/>
      <c r="IHE117" s="171"/>
      <c r="IHF117" s="109"/>
      <c r="IHG117" s="171"/>
      <c r="IHH117" s="109"/>
      <c r="IHI117" s="171"/>
      <c r="IHJ117" s="109"/>
      <c r="IHK117" s="171"/>
      <c r="IHL117" s="109"/>
      <c r="IHM117" s="171"/>
      <c r="IHN117" s="109"/>
      <c r="IHO117" s="171"/>
      <c r="IHP117" s="109"/>
      <c r="IHQ117" s="171"/>
      <c r="IHR117" s="109"/>
      <c r="IHS117" s="171"/>
      <c r="IHT117" s="109"/>
      <c r="IHU117" s="171"/>
      <c r="IHV117" s="109"/>
      <c r="IHW117" s="171"/>
      <c r="IHX117" s="109"/>
      <c r="IHY117" s="171"/>
      <c r="IHZ117" s="109"/>
      <c r="IIA117" s="171"/>
      <c r="IIB117" s="109"/>
      <c r="IIC117" s="171"/>
      <c r="IID117" s="109"/>
      <c r="IIE117" s="171"/>
      <c r="IIF117" s="109"/>
      <c r="IIG117" s="171"/>
      <c r="IIH117" s="109"/>
      <c r="III117" s="171"/>
      <c r="IIJ117" s="109"/>
      <c r="IIK117" s="171"/>
      <c r="IIL117" s="109"/>
      <c r="IIM117" s="171"/>
      <c r="IIN117" s="109"/>
      <c r="IIO117" s="171"/>
      <c r="IIP117" s="109"/>
      <c r="IIQ117" s="171"/>
      <c r="IIR117" s="109"/>
      <c r="IIS117" s="171"/>
      <c r="IIT117" s="109"/>
      <c r="IIU117" s="171"/>
      <c r="IIV117" s="109"/>
      <c r="IIW117" s="171"/>
      <c r="IIX117" s="109"/>
      <c r="IIY117" s="171"/>
      <c r="IIZ117" s="109"/>
      <c r="IJA117" s="171"/>
      <c r="IJB117" s="109"/>
      <c r="IJC117" s="171"/>
      <c r="IJD117" s="109"/>
      <c r="IJE117" s="171"/>
      <c r="IJF117" s="109"/>
      <c r="IJG117" s="171"/>
      <c r="IJH117" s="109"/>
      <c r="IJI117" s="171"/>
      <c r="IJJ117" s="109"/>
      <c r="IJK117" s="171"/>
      <c r="IJL117" s="109"/>
      <c r="IJM117" s="171"/>
      <c r="IJN117" s="109"/>
      <c r="IJO117" s="171"/>
      <c r="IJP117" s="109"/>
      <c r="IJQ117" s="171"/>
      <c r="IJR117" s="109"/>
      <c r="IJS117" s="171"/>
      <c r="IJT117" s="109"/>
      <c r="IJU117" s="171"/>
      <c r="IJV117" s="109"/>
      <c r="IJW117" s="171"/>
      <c r="IJX117" s="109"/>
      <c r="IJY117" s="171"/>
      <c r="IJZ117" s="109"/>
      <c r="IKA117" s="171"/>
      <c r="IKB117" s="109"/>
      <c r="IKC117" s="171"/>
      <c r="IKD117" s="109"/>
      <c r="IKE117" s="171"/>
      <c r="IKF117" s="109"/>
      <c r="IKG117" s="171"/>
      <c r="IKH117" s="109"/>
      <c r="IKI117" s="171"/>
      <c r="IKJ117" s="109"/>
      <c r="IKK117" s="171"/>
      <c r="IKL117" s="109"/>
      <c r="IKM117" s="171"/>
      <c r="IKN117" s="109"/>
      <c r="IKO117" s="171"/>
      <c r="IKP117" s="109"/>
      <c r="IKQ117" s="171"/>
      <c r="IKR117" s="109"/>
      <c r="IKS117" s="171"/>
      <c r="IKT117" s="109"/>
      <c r="IKU117" s="171"/>
      <c r="IKV117" s="109"/>
      <c r="IKW117" s="171"/>
      <c r="IKX117" s="109"/>
      <c r="IKY117" s="171"/>
      <c r="IKZ117" s="109"/>
      <c r="ILA117" s="171"/>
      <c r="ILB117" s="109"/>
      <c r="ILC117" s="171"/>
      <c r="ILD117" s="109"/>
      <c r="ILE117" s="171"/>
      <c r="ILF117" s="109"/>
      <c r="ILG117" s="171"/>
      <c r="ILH117" s="109"/>
      <c r="ILI117" s="171"/>
      <c r="ILJ117" s="109"/>
      <c r="ILK117" s="171"/>
      <c r="ILL117" s="109"/>
      <c r="ILM117" s="171"/>
      <c r="ILN117" s="109"/>
      <c r="ILO117" s="171"/>
      <c r="ILP117" s="109"/>
      <c r="ILQ117" s="171"/>
      <c r="ILR117" s="109"/>
      <c r="ILS117" s="171"/>
      <c r="ILT117" s="109"/>
      <c r="ILU117" s="171"/>
      <c r="ILV117" s="109"/>
      <c r="ILW117" s="171"/>
      <c r="ILX117" s="109"/>
      <c r="ILY117" s="171"/>
      <c r="ILZ117" s="109"/>
      <c r="IMA117" s="171"/>
      <c r="IMB117" s="109"/>
      <c r="IMC117" s="171"/>
      <c r="IMD117" s="109"/>
      <c r="IME117" s="171"/>
      <c r="IMF117" s="109"/>
      <c r="IMG117" s="171"/>
      <c r="IMH117" s="109"/>
      <c r="IMI117" s="171"/>
      <c r="IMJ117" s="109"/>
      <c r="IMK117" s="171"/>
      <c r="IML117" s="109"/>
      <c r="IMM117" s="171"/>
      <c r="IMN117" s="109"/>
      <c r="IMO117" s="171"/>
      <c r="IMP117" s="109"/>
      <c r="IMQ117" s="171"/>
      <c r="IMR117" s="109"/>
      <c r="IMS117" s="171"/>
      <c r="IMT117" s="109"/>
      <c r="IMU117" s="171"/>
      <c r="IMV117" s="109"/>
      <c r="IMW117" s="171"/>
      <c r="IMX117" s="109"/>
      <c r="IMY117" s="171"/>
      <c r="IMZ117" s="109"/>
      <c r="INA117" s="171"/>
      <c r="INB117" s="109"/>
      <c r="INC117" s="171"/>
      <c r="IND117" s="109"/>
      <c r="INE117" s="171"/>
      <c r="INF117" s="109"/>
      <c r="ING117" s="171"/>
      <c r="INH117" s="109"/>
      <c r="INI117" s="171"/>
      <c r="INJ117" s="109"/>
      <c r="INK117" s="171"/>
      <c r="INL117" s="109"/>
      <c r="INM117" s="171"/>
      <c r="INN117" s="109"/>
      <c r="INO117" s="171"/>
      <c r="INP117" s="109"/>
      <c r="INQ117" s="171"/>
      <c r="INR117" s="109"/>
      <c r="INS117" s="171"/>
      <c r="INT117" s="109"/>
      <c r="INU117" s="171"/>
      <c r="INV117" s="109"/>
      <c r="INW117" s="171"/>
      <c r="INX117" s="109"/>
      <c r="INY117" s="171"/>
      <c r="INZ117" s="109"/>
      <c r="IOA117" s="171"/>
      <c r="IOB117" s="109"/>
      <c r="IOC117" s="171"/>
      <c r="IOD117" s="109"/>
      <c r="IOE117" s="171"/>
      <c r="IOF117" s="109"/>
      <c r="IOG117" s="171"/>
      <c r="IOH117" s="109"/>
      <c r="IOI117" s="171"/>
      <c r="IOJ117" s="109"/>
      <c r="IOK117" s="171"/>
      <c r="IOL117" s="109"/>
      <c r="IOM117" s="171"/>
      <c r="ION117" s="109"/>
      <c r="IOO117" s="171"/>
      <c r="IOP117" s="109"/>
      <c r="IOQ117" s="171"/>
      <c r="IOR117" s="109"/>
      <c r="IOS117" s="171"/>
      <c r="IOT117" s="109"/>
      <c r="IOU117" s="171"/>
      <c r="IOV117" s="109"/>
      <c r="IOW117" s="171"/>
      <c r="IOX117" s="109"/>
      <c r="IOY117" s="171"/>
      <c r="IOZ117" s="109"/>
      <c r="IPA117" s="171"/>
      <c r="IPB117" s="109"/>
      <c r="IPC117" s="171"/>
      <c r="IPD117" s="109"/>
      <c r="IPE117" s="171"/>
      <c r="IPF117" s="109"/>
      <c r="IPG117" s="171"/>
      <c r="IPH117" s="109"/>
      <c r="IPI117" s="171"/>
      <c r="IPJ117" s="109"/>
      <c r="IPK117" s="171"/>
      <c r="IPL117" s="109"/>
      <c r="IPM117" s="171"/>
      <c r="IPN117" s="109"/>
      <c r="IPO117" s="171"/>
      <c r="IPP117" s="109"/>
      <c r="IPQ117" s="171"/>
      <c r="IPR117" s="109"/>
      <c r="IPS117" s="171"/>
      <c r="IPT117" s="109"/>
      <c r="IPU117" s="171"/>
      <c r="IPV117" s="109"/>
      <c r="IPW117" s="171"/>
      <c r="IPX117" s="109"/>
      <c r="IPY117" s="171"/>
      <c r="IPZ117" s="109"/>
      <c r="IQA117" s="171"/>
      <c r="IQB117" s="109"/>
      <c r="IQC117" s="171"/>
      <c r="IQD117" s="109"/>
      <c r="IQE117" s="171"/>
      <c r="IQF117" s="109"/>
      <c r="IQG117" s="171"/>
      <c r="IQH117" s="109"/>
      <c r="IQI117" s="171"/>
      <c r="IQJ117" s="109"/>
      <c r="IQK117" s="171"/>
      <c r="IQL117" s="109"/>
      <c r="IQM117" s="171"/>
      <c r="IQN117" s="109"/>
      <c r="IQO117" s="171"/>
      <c r="IQP117" s="109"/>
      <c r="IQQ117" s="171"/>
      <c r="IQR117" s="109"/>
      <c r="IQS117" s="171"/>
      <c r="IQT117" s="109"/>
      <c r="IQU117" s="171"/>
      <c r="IQV117" s="109"/>
      <c r="IQW117" s="171"/>
      <c r="IQX117" s="109"/>
      <c r="IQY117" s="171"/>
      <c r="IQZ117" s="109"/>
      <c r="IRA117" s="171"/>
      <c r="IRB117" s="109"/>
      <c r="IRC117" s="171"/>
      <c r="IRD117" s="109"/>
      <c r="IRE117" s="171"/>
      <c r="IRF117" s="109"/>
      <c r="IRG117" s="171"/>
      <c r="IRH117" s="109"/>
      <c r="IRI117" s="171"/>
      <c r="IRJ117" s="109"/>
      <c r="IRK117" s="171"/>
      <c r="IRL117" s="109"/>
      <c r="IRM117" s="171"/>
      <c r="IRN117" s="109"/>
      <c r="IRO117" s="171"/>
      <c r="IRP117" s="109"/>
      <c r="IRQ117" s="171"/>
      <c r="IRR117" s="109"/>
      <c r="IRS117" s="171"/>
      <c r="IRT117" s="109"/>
      <c r="IRU117" s="171"/>
      <c r="IRV117" s="109"/>
      <c r="IRW117" s="171"/>
      <c r="IRX117" s="109"/>
      <c r="IRY117" s="171"/>
      <c r="IRZ117" s="109"/>
      <c r="ISA117" s="171"/>
      <c r="ISB117" s="109"/>
      <c r="ISC117" s="171"/>
      <c r="ISD117" s="109"/>
      <c r="ISE117" s="171"/>
      <c r="ISF117" s="109"/>
      <c r="ISG117" s="171"/>
      <c r="ISH117" s="109"/>
      <c r="ISI117" s="171"/>
      <c r="ISJ117" s="109"/>
      <c r="ISK117" s="171"/>
      <c r="ISL117" s="109"/>
      <c r="ISM117" s="171"/>
      <c r="ISN117" s="109"/>
      <c r="ISO117" s="171"/>
      <c r="ISP117" s="109"/>
      <c r="ISQ117" s="171"/>
      <c r="ISR117" s="109"/>
      <c r="ISS117" s="171"/>
      <c r="IST117" s="109"/>
      <c r="ISU117" s="171"/>
      <c r="ISV117" s="109"/>
      <c r="ISW117" s="171"/>
      <c r="ISX117" s="109"/>
      <c r="ISY117" s="171"/>
      <c r="ISZ117" s="109"/>
      <c r="ITA117" s="171"/>
      <c r="ITB117" s="109"/>
      <c r="ITC117" s="171"/>
      <c r="ITD117" s="109"/>
      <c r="ITE117" s="171"/>
      <c r="ITF117" s="109"/>
      <c r="ITG117" s="171"/>
      <c r="ITH117" s="109"/>
      <c r="ITI117" s="171"/>
      <c r="ITJ117" s="109"/>
      <c r="ITK117" s="171"/>
      <c r="ITL117" s="109"/>
      <c r="ITM117" s="171"/>
      <c r="ITN117" s="109"/>
      <c r="ITO117" s="171"/>
      <c r="ITP117" s="109"/>
      <c r="ITQ117" s="171"/>
      <c r="ITR117" s="109"/>
      <c r="ITS117" s="171"/>
      <c r="ITT117" s="109"/>
      <c r="ITU117" s="171"/>
      <c r="ITV117" s="109"/>
      <c r="ITW117" s="171"/>
      <c r="ITX117" s="109"/>
      <c r="ITY117" s="171"/>
      <c r="ITZ117" s="109"/>
      <c r="IUA117" s="171"/>
      <c r="IUB117" s="109"/>
      <c r="IUC117" s="171"/>
      <c r="IUD117" s="109"/>
      <c r="IUE117" s="171"/>
      <c r="IUF117" s="109"/>
      <c r="IUG117" s="171"/>
      <c r="IUH117" s="109"/>
      <c r="IUI117" s="171"/>
      <c r="IUJ117" s="109"/>
      <c r="IUK117" s="171"/>
      <c r="IUL117" s="109"/>
      <c r="IUM117" s="171"/>
      <c r="IUN117" s="109"/>
      <c r="IUO117" s="171"/>
      <c r="IUP117" s="109"/>
      <c r="IUQ117" s="171"/>
      <c r="IUR117" s="109"/>
      <c r="IUS117" s="171"/>
      <c r="IUT117" s="109"/>
      <c r="IUU117" s="171"/>
      <c r="IUV117" s="109"/>
      <c r="IUW117" s="171"/>
      <c r="IUX117" s="109"/>
      <c r="IUY117" s="171"/>
      <c r="IUZ117" s="109"/>
      <c r="IVA117" s="171"/>
      <c r="IVB117" s="109"/>
      <c r="IVC117" s="171"/>
      <c r="IVD117" s="109"/>
      <c r="IVE117" s="171"/>
      <c r="IVF117" s="109"/>
      <c r="IVG117" s="171"/>
      <c r="IVH117" s="109"/>
      <c r="IVI117" s="171"/>
      <c r="IVJ117" s="109"/>
      <c r="IVK117" s="171"/>
      <c r="IVL117" s="109"/>
      <c r="IVM117" s="171"/>
      <c r="IVN117" s="109"/>
      <c r="IVO117" s="171"/>
      <c r="IVP117" s="109"/>
      <c r="IVQ117" s="171"/>
      <c r="IVR117" s="109"/>
      <c r="IVS117" s="171"/>
      <c r="IVT117" s="109"/>
      <c r="IVU117" s="171"/>
      <c r="IVV117" s="109"/>
      <c r="IVW117" s="171"/>
      <c r="IVX117" s="109"/>
      <c r="IVY117" s="171"/>
      <c r="IVZ117" s="109"/>
      <c r="IWA117" s="171"/>
      <c r="IWB117" s="109"/>
      <c r="IWC117" s="171"/>
      <c r="IWD117" s="109"/>
      <c r="IWE117" s="171"/>
      <c r="IWF117" s="109"/>
      <c r="IWG117" s="171"/>
      <c r="IWH117" s="109"/>
      <c r="IWI117" s="171"/>
      <c r="IWJ117" s="109"/>
      <c r="IWK117" s="171"/>
      <c r="IWL117" s="109"/>
      <c r="IWM117" s="171"/>
      <c r="IWN117" s="109"/>
      <c r="IWO117" s="171"/>
      <c r="IWP117" s="109"/>
      <c r="IWQ117" s="171"/>
      <c r="IWR117" s="109"/>
      <c r="IWS117" s="171"/>
      <c r="IWT117" s="109"/>
      <c r="IWU117" s="171"/>
      <c r="IWV117" s="109"/>
      <c r="IWW117" s="171"/>
      <c r="IWX117" s="109"/>
      <c r="IWY117" s="171"/>
      <c r="IWZ117" s="109"/>
      <c r="IXA117" s="171"/>
      <c r="IXB117" s="109"/>
      <c r="IXC117" s="171"/>
      <c r="IXD117" s="109"/>
      <c r="IXE117" s="171"/>
      <c r="IXF117" s="109"/>
      <c r="IXG117" s="171"/>
      <c r="IXH117" s="109"/>
      <c r="IXI117" s="171"/>
      <c r="IXJ117" s="109"/>
      <c r="IXK117" s="171"/>
      <c r="IXL117" s="109"/>
      <c r="IXM117" s="171"/>
      <c r="IXN117" s="109"/>
      <c r="IXO117" s="171"/>
      <c r="IXP117" s="109"/>
      <c r="IXQ117" s="171"/>
      <c r="IXR117" s="109"/>
      <c r="IXS117" s="171"/>
      <c r="IXT117" s="109"/>
      <c r="IXU117" s="171"/>
      <c r="IXV117" s="109"/>
      <c r="IXW117" s="171"/>
      <c r="IXX117" s="109"/>
      <c r="IXY117" s="171"/>
      <c r="IXZ117" s="109"/>
      <c r="IYA117" s="171"/>
      <c r="IYB117" s="109"/>
      <c r="IYC117" s="171"/>
      <c r="IYD117" s="109"/>
      <c r="IYE117" s="171"/>
      <c r="IYF117" s="109"/>
      <c r="IYG117" s="171"/>
      <c r="IYH117" s="109"/>
      <c r="IYI117" s="171"/>
      <c r="IYJ117" s="109"/>
      <c r="IYK117" s="171"/>
      <c r="IYL117" s="109"/>
      <c r="IYM117" s="171"/>
      <c r="IYN117" s="109"/>
      <c r="IYO117" s="171"/>
      <c r="IYP117" s="109"/>
      <c r="IYQ117" s="171"/>
      <c r="IYR117" s="109"/>
      <c r="IYS117" s="171"/>
      <c r="IYT117" s="109"/>
      <c r="IYU117" s="171"/>
      <c r="IYV117" s="109"/>
      <c r="IYW117" s="171"/>
      <c r="IYX117" s="109"/>
      <c r="IYY117" s="171"/>
      <c r="IYZ117" s="109"/>
      <c r="IZA117" s="171"/>
      <c r="IZB117" s="109"/>
      <c r="IZC117" s="171"/>
      <c r="IZD117" s="109"/>
      <c r="IZE117" s="171"/>
      <c r="IZF117" s="109"/>
      <c r="IZG117" s="171"/>
      <c r="IZH117" s="109"/>
      <c r="IZI117" s="171"/>
      <c r="IZJ117" s="109"/>
      <c r="IZK117" s="171"/>
      <c r="IZL117" s="109"/>
      <c r="IZM117" s="171"/>
      <c r="IZN117" s="109"/>
      <c r="IZO117" s="171"/>
      <c r="IZP117" s="109"/>
      <c r="IZQ117" s="171"/>
      <c r="IZR117" s="109"/>
      <c r="IZS117" s="171"/>
      <c r="IZT117" s="109"/>
      <c r="IZU117" s="171"/>
      <c r="IZV117" s="109"/>
      <c r="IZW117" s="171"/>
      <c r="IZX117" s="109"/>
      <c r="IZY117" s="171"/>
      <c r="IZZ117" s="109"/>
      <c r="JAA117" s="171"/>
      <c r="JAB117" s="109"/>
      <c r="JAC117" s="171"/>
      <c r="JAD117" s="109"/>
      <c r="JAE117" s="171"/>
      <c r="JAF117" s="109"/>
      <c r="JAG117" s="171"/>
      <c r="JAH117" s="109"/>
      <c r="JAI117" s="171"/>
      <c r="JAJ117" s="109"/>
      <c r="JAK117" s="171"/>
      <c r="JAL117" s="109"/>
      <c r="JAM117" s="171"/>
      <c r="JAN117" s="109"/>
      <c r="JAO117" s="171"/>
      <c r="JAP117" s="109"/>
      <c r="JAQ117" s="171"/>
      <c r="JAR117" s="109"/>
      <c r="JAS117" s="171"/>
      <c r="JAT117" s="109"/>
      <c r="JAU117" s="171"/>
      <c r="JAV117" s="109"/>
      <c r="JAW117" s="171"/>
      <c r="JAX117" s="109"/>
      <c r="JAY117" s="171"/>
      <c r="JAZ117" s="109"/>
      <c r="JBA117" s="171"/>
      <c r="JBB117" s="109"/>
      <c r="JBC117" s="171"/>
      <c r="JBD117" s="109"/>
      <c r="JBE117" s="171"/>
      <c r="JBF117" s="109"/>
      <c r="JBG117" s="171"/>
      <c r="JBH117" s="109"/>
      <c r="JBI117" s="171"/>
      <c r="JBJ117" s="109"/>
      <c r="JBK117" s="171"/>
      <c r="JBL117" s="109"/>
      <c r="JBM117" s="171"/>
      <c r="JBN117" s="109"/>
      <c r="JBO117" s="171"/>
      <c r="JBP117" s="109"/>
      <c r="JBQ117" s="171"/>
      <c r="JBR117" s="109"/>
      <c r="JBS117" s="171"/>
      <c r="JBT117" s="109"/>
      <c r="JBU117" s="171"/>
      <c r="JBV117" s="109"/>
      <c r="JBW117" s="171"/>
      <c r="JBX117" s="109"/>
      <c r="JBY117" s="171"/>
      <c r="JBZ117" s="109"/>
      <c r="JCA117" s="171"/>
      <c r="JCB117" s="109"/>
      <c r="JCC117" s="171"/>
      <c r="JCD117" s="109"/>
      <c r="JCE117" s="171"/>
      <c r="JCF117" s="109"/>
      <c r="JCG117" s="171"/>
      <c r="JCH117" s="109"/>
      <c r="JCI117" s="171"/>
      <c r="JCJ117" s="109"/>
      <c r="JCK117" s="171"/>
      <c r="JCL117" s="109"/>
      <c r="JCM117" s="171"/>
      <c r="JCN117" s="109"/>
      <c r="JCO117" s="171"/>
      <c r="JCP117" s="109"/>
      <c r="JCQ117" s="171"/>
      <c r="JCR117" s="109"/>
      <c r="JCS117" s="171"/>
      <c r="JCT117" s="109"/>
      <c r="JCU117" s="171"/>
      <c r="JCV117" s="109"/>
      <c r="JCW117" s="171"/>
      <c r="JCX117" s="109"/>
      <c r="JCY117" s="171"/>
      <c r="JCZ117" s="109"/>
      <c r="JDA117" s="171"/>
      <c r="JDB117" s="109"/>
      <c r="JDC117" s="171"/>
      <c r="JDD117" s="109"/>
      <c r="JDE117" s="171"/>
      <c r="JDF117" s="109"/>
      <c r="JDG117" s="171"/>
      <c r="JDH117" s="109"/>
      <c r="JDI117" s="171"/>
      <c r="JDJ117" s="109"/>
      <c r="JDK117" s="171"/>
      <c r="JDL117" s="109"/>
      <c r="JDM117" s="171"/>
      <c r="JDN117" s="109"/>
      <c r="JDO117" s="171"/>
      <c r="JDP117" s="109"/>
      <c r="JDQ117" s="171"/>
      <c r="JDR117" s="109"/>
      <c r="JDS117" s="171"/>
      <c r="JDT117" s="109"/>
      <c r="JDU117" s="171"/>
      <c r="JDV117" s="109"/>
      <c r="JDW117" s="171"/>
      <c r="JDX117" s="109"/>
      <c r="JDY117" s="171"/>
      <c r="JDZ117" s="109"/>
      <c r="JEA117" s="171"/>
      <c r="JEB117" s="109"/>
      <c r="JEC117" s="171"/>
      <c r="JED117" s="109"/>
      <c r="JEE117" s="171"/>
      <c r="JEF117" s="109"/>
      <c r="JEG117" s="171"/>
      <c r="JEH117" s="109"/>
      <c r="JEI117" s="171"/>
      <c r="JEJ117" s="109"/>
      <c r="JEK117" s="171"/>
      <c r="JEL117" s="109"/>
      <c r="JEM117" s="171"/>
      <c r="JEN117" s="109"/>
      <c r="JEO117" s="171"/>
      <c r="JEP117" s="109"/>
      <c r="JEQ117" s="171"/>
      <c r="JER117" s="109"/>
      <c r="JES117" s="171"/>
      <c r="JET117" s="109"/>
      <c r="JEU117" s="171"/>
      <c r="JEV117" s="109"/>
      <c r="JEW117" s="171"/>
      <c r="JEX117" s="109"/>
      <c r="JEY117" s="171"/>
      <c r="JEZ117" s="109"/>
      <c r="JFA117" s="171"/>
      <c r="JFB117" s="109"/>
      <c r="JFC117" s="171"/>
      <c r="JFD117" s="109"/>
      <c r="JFE117" s="171"/>
      <c r="JFF117" s="109"/>
      <c r="JFG117" s="171"/>
      <c r="JFH117" s="109"/>
      <c r="JFI117" s="171"/>
      <c r="JFJ117" s="109"/>
      <c r="JFK117" s="171"/>
      <c r="JFL117" s="109"/>
      <c r="JFM117" s="171"/>
      <c r="JFN117" s="109"/>
      <c r="JFO117" s="171"/>
      <c r="JFP117" s="109"/>
      <c r="JFQ117" s="171"/>
      <c r="JFR117" s="109"/>
      <c r="JFS117" s="171"/>
      <c r="JFT117" s="109"/>
      <c r="JFU117" s="171"/>
      <c r="JFV117" s="109"/>
      <c r="JFW117" s="171"/>
      <c r="JFX117" s="109"/>
      <c r="JFY117" s="171"/>
      <c r="JFZ117" s="109"/>
      <c r="JGA117" s="171"/>
      <c r="JGB117" s="109"/>
      <c r="JGC117" s="171"/>
      <c r="JGD117" s="109"/>
      <c r="JGE117" s="171"/>
      <c r="JGF117" s="109"/>
      <c r="JGG117" s="171"/>
      <c r="JGH117" s="109"/>
      <c r="JGI117" s="171"/>
      <c r="JGJ117" s="109"/>
      <c r="JGK117" s="171"/>
      <c r="JGL117" s="109"/>
      <c r="JGM117" s="171"/>
      <c r="JGN117" s="109"/>
      <c r="JGO117" s="171"/>
      <c r="JGP117" s="109"/>
      <c r="JGQ117" s="171"/>
      <c r="JGR117" s="109"/>
      <c r="JGS117" s="171"/>
      <c r="JGT117" s="109"/>
      <c r="JGU117" s="171"/>
      <c r="JGV117" s="109"/>
      <c r="JGW117" s="171"/>
      <c r="JGX117" s="109"/>
      <c r="JGY117" s="171"/>
      <c r="JGZ117" s="109"/>
      <c r="JHA117" s="171"/>
      <c r="JHB117" s="109"/>
      <c r="JHC117" s="171"/>
      <c r="JHD117" s="109"/>
      <c r="JHE117" s="171"/>
      <c r="JHF117" s="109"/>
      <c r="JHG117" s="171"/>
      <c r="JHH117" s="109"/>
      <c r="JHI117" s="171"/>
      <c r="JHJ117" s="109"/>
      <c r="JHK117" s="171"/>
      <c r="JHL117" s="109"/>
      <c r="JHM117" s="171"/>
      <c r="JHN117" s="109"/>
      <c r="JHO117" s="171"/>
      <c r="JHP117" s="109"/>
      <c r="JHQ117" s="171"/>
      <c r="JHR117" s="109"/>
      <c r="JHS117" s="171"/>
      <c r="JHT117" s="109"/>
      <c r="JHU117" s="171"/>
      <c r="JHV117" s="109"/>
      <c r="JHW117" s="171"/>
      <c r="JHX117" s="109"/>
      <c r="JHY117" s="171"/>
      <c r="JHZ117" s="109"/>
      <c r="JIA117" s="171"/>
      <c r="JIB117" s="109"/>
      <c r="JIC117" s="171"/>
      <c r="JID117" s="109"/>
      <c r="JIE117" s="171"/>
      <c r="JIF117" s="109"/>
      <c r="JIG117" s="171"/>
      <c r="JIH117" s="109"/>
      <c r="JII117" s="171"/>
      <c r="JIJ117" s="109"/>
      <c r="JIK117" s="171"/>
      <c r="JIL117" s="109"/>
      <c r="JIM117" s="171"/>
      <c r="JIN117" s="109"/>
      <c r="JIO117" s="171"/>
      <c r="JIP117" s="109"/>
      <c r="JIQ117" s="171"/>
      <c r="JIR117" s="109"/>
      <c r="JIS117" s="171"/>
      <c r="JIT117" s="109"/>
      <c r="JIU117" s="171"/>
      <c r="JIV117" s="109"/>
      <c r="JIW117" s="171"/>
      <c r="JIX117" s="109"/>
      <c r="JIY117" s="171"/>
      <c r="JIZ117" s="109"/>
      <c r="JJA117" s="171"/>
      <c r="JJB117" s="109"/>
      <c r="JJC117" s="171"/>
      <c r="JJD117" s="109"/>
      <c r="JJE117" s="171"/>
      <c r="JJF117" s="109"/>
      <c r="JJG117" s="171"/>
      <c r="JJH117" s="109"/>
      <c r="JJI117" s="171"/>
      <c r="JJJ117" s="109"/>
      <c r="JJK117" s="171"/>
      <c r="JJL117" s="109"/>
      <c r="JJM117" s="171"/>
      <c r="JJN117" s="109"/>
      <c r="JJO117" s="171"/>
      <c r="JJP117" s="109"/>
      <c r="JJQ117" s="171"/>
      <c r="JJR117" s="109"/>
      <c r="JJS117" s="171"/>
      <c r="JJT117" s="109"/>
      <c r="JJU117" s="171"/>
      <c r="JJV117" s="109"/>
      <c r="JJW117" s="171"/>
      <c r="JJX117" s="109"/>
      <c r="JJY117" s="171"/>
      <c r="JJZ117" s="109"/>
      <c r="JKA117" s="171"/>
      <c r="JKB117" s="109"/>
      <c r="JKC117" s="171"/>
      <c r="JKD117" s="109"/>
      <c r="JKE117" s="171"/>
      <c r="JKF117" s="109"/>
      <c r="JKG117" s="171"/>
      <c r="JKH117" s="109"/>
      <c r="JKI117" s="171"/>
      <c r="JKJ117" s="109"/>
      <c r="JKK117" s="171"/>
      <c r="JKL117" s="109"/>
      <c r="JKM117" s="171"/>
      <c r="JKN117" s="109"/>
      <c r="JKO117" s="171"/>
      <c r="JKP117" s="109"/>
      <c r="JKQ117" s="171"/>
      <c r="JKR117" s="109"/>
      <c r="JKS117" s="171"/>
      <c r="JKT117" s="109"/>
      <c r="JKU117" s="171"/>
      <c r="JKV117" s="109"/>
      <c r="JKW117" s="171"/>
      <c r="JKX117" s="109"/>
      <c r="JKY117" s="171"/>
      <c r="JKZ117" s="109"/>
      <c r="JLA117" s="171"/>
      <c r="JLB117" s="109"/>
      <c r="JLC117" s="171"/>
      <c r="JLD117" s="109"/>
      <c r="JLE117" s="171"/>
      <c r="JLF117" s="109"/>
      <c r="JLG117" s="171"/>
      <c r="JLH117" s="109"/>
      <c r="JLI117" s="171"/>
      <c r="JLJ117" s="109"/>
      <c r="JLK117" s="171"/>
      <c r="JLL117" s="109"/>
      <c r="JLM117" s="171"/>
      <c r="JLN117" s="109"/>
      <c r="JLO117" s="171"/>
      <c r="JLP117" s="109"/>
      <c r="JLQ117" s="171"/>
      <c r="JLR117" s="109"/>
      <c r="JLS117" s="171"/>
      <c r="JLT117" s="109"/>
      <c r="JLU117" s="171"/>
      <c r="JLV117" s="109"/>
      <c r="JLW117" s="171"/>
      <c r="JLX117" s="109"/>
      <c r="JLY117" s="171"/>
      <c r="JLZ117" s="109"/>
      <c r="JMA117" s="171"/>
      <c r="JMB117" s="109"/>
      <c r="JMC117" s="171"/>
      <c r="JMD117" s="109"/>
      <c r="JME117" s="171"/>
      <c r="JMF117" s="109"/>
      <c r="JMG117" s="171"/>
      <c r="JMH117" s="109"/>
      <c r="JMI117" s="171"/>
      <c r="JMJ117" s="109"/>
      <c r="JMK117" s="171"/>
      <c r="JML117" s="109"/>
      <c r="JMM117" s="171"/>
      <c r="JMN117" s="109"/>
      <c r="JMO117" s="171"/>
      <c r="JMP117" s="109"/>
      <c r="JMQ117" s="171"/>
      <c r="JMR117" s="109"/>
      <c r="JMS117" s="171"/>
      <c r="JMT117" s="109"/>
      <c r="JMU117" s="171"/>
      <c r="JMV117" s="109"/>
      <c r="JMW117" s="171"/>
      <c r="JMX117" s="109"/>
      <c r="JMY117" s="171"/>
      <c r="JMZ117" s="109"/>
      <c r="JNA117" s="171"/>
      <c r="JNB117" s="109"/>
      <c r="JNC117" s="171"/>
      <c r="JND117" s="109"/>
      <c r="JNE117" s="171"/>
      <c r="JNF117" s="109"/>
      <c r="JNG117" s="171"/>
      <c r="JNH117" s="109"/>
      <c r="JNI117" s="171"/>
      <c r="JNJ117" s="109"/>
      <c r="JNK117" s="171"/>
      <c r="JNL117" s="109"/>
      <c r="JNM117" s="171"/>
      <c r="JNN117" s="109"/>
      <c r="JNO117" s="171"/>
      <c r="JNP117" s="109"/>
      <c r="JNQ117" s="171"/>
      <c r="JNR117" s="109"/>
      <c r="JNS117" s="171"/>
      <c r="JNT117" s="109"/>
      <c r="JNU117" s="171"/>
      <c r="JNV117" s="109"/>
      <c r="JNW117" s="171"/>
      <c r="JNX117" s="109"/>
      <c r="JNY117" s="171"/>
      <c r="JNZ117" s="109"/>
      <c r="JOA117" s="171"/>
      <c r="JOB117" s="109"/>
      <c r="JOC117" s="171"/>
      <c r="JOD117" s="109"/>
      <c r="JOE117" s="171"/>
      <c r="JOF117" s="109"/>
      <c r="JOG117" s="171"/>
      <c r="JOH117" s="109"/>
      <c r="JOI117" s="171"/>
      <c r="JOJ117" s="109"/>
      <c r="JOK117" s="171"/>
      <c r="JOL117" s="109"/>
      <c r="JOM117" s="171"/>
      <c r="JON117" s="109"/>
      <c r="JOO117" s="171"/>
      <c r="JOP117" s="109"/>
      <c r="JOQ117" s="171"/>
      <c r="JOR117" s="109"/>
      <c r="JOS117" s="171"/>
      <c r="JOT117" s="109"/>
      <c r="JOU117" s="171"/>
      <c r="JOV117" s="109"/>
      <c r="JOW117" s="171"/>
      <c r="JOX117" s="109"/>
      <c r="JOY117" s="171"/>
      <c r="JOZ117" s="109"/>
      <c r="JPA117" s="171"/>
      <c r="JPB117" s="109"/>
      <c r="JPC117" s="171"/>
      <c r="JPD117" s="109"/>
      <c r="JPE117" s="171"/>
      <c r="JPF117" s="109"/>
      <c r="JPG117" s="171"/>
      <c r="JPH117" s="109"/>
      <c r="JPI117" s="171"/>
      <c r="JPJ117" s="109"/>
      <c r="JPK117" s="171"/>
      <c r="JPL117" s="109"/>
      <c r="JPM117" s="171"/>
      <c r="JPN117" s="109"/>
      <c r="JPO117" s="171"/>
      <c r="JPP117" s="109"/>
      <c r="JPQ117" s="171"/>
      <c r="JPR117" s="109"/>
      <c r="JPS117" s="171"/>
      <c r="JPT117" s="109"/>
      <c r="JPU117" s="171"/>
      <c r="JPV117" s="109"/>
      <c r="JPW117" s="171"/>
      <c r="JPX117" s="109"/>
      <c r="JPY117" s="171"/>
      <c r="JPZ117" s="109"/>
      <c r="JQA117" s="171"/>
      <c r="JQB117" s="109"/>
      <c r="JQC117" s="171"/>
      <c r="JQD117" s="109"/>
      <c r="JQE117" s="171"/>
      <c r="JQF117" s="109"/>
      <c r="JQG117" s="171"/>
      <c r="JQH117" s="109"/>
      <c r="JQI117" s="171"/>
      <c r="JQJ117" s="109"/>
      <c r="JQK117" s="171"/>
      <c r="JQL117" s="109"/>
      <c r="JQM117" s="171"/>
      <c r="JQN117" s="109"/>
      <c r="JQO117" s="171"/>
      <c r="JQP117" s="109"/>
      <c r="JQQ117" s="171"/>
      <c r="JQR117" s="109"/>
      <c r="JQS117" s="171"/>
      <c r="JQT117" s="109"/>
      <c r="JQU117" s="171"/>
      <c r="JQV117" s="109"/>
      <c r="JQW117" s="171"/>
      <c r="JQX117" s="109"/>
      <c r="JQY117" s="171"/>
      <c r="JQZ117" s="109"/>
      <c r="JRA117" s="171"/>
      <c r="JRB117" s="109"/>
      <c r="JRC117" s="171"/>
      <c r="JRD117" s="109"/>
      <c r="JRE117" s="171"/>
      <c r="JRF117" s="109"/>
      <c r="JRG117" s="171"/>
      <c r="JRH117" s="109"/>
      <c r="JRI117" s="171"/>
      <c r="JRJ117" s="109"/>
      <c r="JRK117" s="171"/>
      <c r="JRL117" s="109"/>
      <c r="JRM117" s="171"/>
      <c r="JRN117" s="109"/>
      <c r="JRO117" s="171"/>
      <c r="JRP117" s="109"/>
      <c r="JRQ117" s="171"/>
      <c r="JRR117" s="109"/>
      <c r="JRS117" s="171"/>
      <c r="JRT117" s="109"/>
      <c r="JRU117" s="171"/>
      <c r="JRV117" s="109"/>
      <c r="JRW117" s="171"/>
      <c r="JRX117" s="109"/>
      <c r="JRY117" s="171"/>
      <c r="JRZ117" s="109"/>
      <c r="JSA117" s="171"/>
      <c r="JSB117" s="109"/>
      <c r="JSC117" s="171"/>
      <c r="JSD117" s="109"/>
      <c r="JSE117" s="171"/>
      <c r="JSF117" s="109"/>
      <c r="JSG117" s="171"/>
      <c r="JSH117" s="109"/>
      <c r="JSI117" s="171"/>
      <c r="JSJ117" s="109"/>
      <c r="JSK117" s="171"/>
      <c r="JSL117" s="109"/>
      <c r="JSM117" s="171"/>
      <c r="JSN117" s="109"/>
      <c r="JSO117" s="171"/>
      <c r="JSP117" s="109"/>
      <c r="JSQ117" s="171"/>
      <c r="JSR117" s="109"/>
      <c r="JSS117" s="171"/>
      <c r="JST117" s="109"/>
      <c r="JSU117" s="171"/>
      <c r="JSV117" s="109"/>
      <c r="JSW117" s="171"/>
      <c r="JSX117" s="109"/>
      <c r="JSY117" s="171"/>
      <c r="JSZ117" s="109"/>
      <c r="JTA117" s="171"/>
      <c r="JTB117" s="109"/>
      <c r="JTC117" s="171"/>
      <c r="JTD117" s="109"/>
      <c r="JTE117" s="171"/>
      <c r="JTF117" s="109"/>
      <c r="JTG117" s="171"/>
      <c r="JTH117" s="109"/>
      <c r="JTI117" s="171"/>
      <c r="JTJ117" s="109"/>
      <c r="JTK117" s="171"/>
      <c r="JTL117" s="109"/>
      <c r="JTM117" s="171"/>
      <c r="JTN117" s="109"/>
      <c r="JTO117" s="171"/>
      <c r="JTP117" s="109"/>
      <c r="JTQ117" s="171"/>
      <c r="JTR117" s="109"/>
      <c r="JTS117" s="171"/>
      <c r="JTT117" s="109"/>
      <c r="JTU117" s="171"/>
      <c r="JTV117" s="109"/>
      <c r="JTW117" s="171"/>
      <c r="JTX117" s="109"/>
      <c r="JTY117" s="171"/>
      <c r="JTZ117" s="109"/>
      <c r="JUA117" s="171"/>
      <c r="JUB117" s="109"/>
      <c r="JUC117" s="171"/>
      <c r="JUD117" s="109"/>
      <c r="JUE117" s="171"/>
      <c r="JUF117" s="109"/>
      <c r="JUG117" s="171"/>
      <c r="JUH117" s="109"/>
      <c r="JUI117" s="171"/>
      <c r="JUJ117" s="109"/>
      <c r="JUK117" s="171"/>
      <c r="JUL117" s="109"/>
      <c r="JUM117" s="171"/>
      <c r="JUN117" s="109"/>
      <c r="JUO117" s="171"/>
      <c r="JUP117" s="109"/>
      <c r="JUQ117" s="171"/>
      <c r="JUR117" s="109"/>
      <c r="JUS117" s="171"/>
      <c r="JUT117" s="109"/>
      <c r="JUU117" s="171"/>
      <c r="JUV117" s="109"/>
      <c r="JUW117" s="171"/>
      <c r="JUX117" s="109"/>
      <c r="JUY117" s="171"/>
      <c r="JUZ117" s="109"/>
      <c r="JVA117" s="171"/>
      <c r="JVB117" s="109"/>
      <c r="JVC117" s="171"/>
      <c r="JVD117" s="109"/>
      <c r="JVE117" s="171"/>
      <c r="JVF117" s="109"/>
      <c r="JVG117" s="171"/>
      <c r="JVH117" s="109"/>
      <c r="JVI117" s="171"/>
      <c r="JVJ117" s="109"/>
      <c r="JVK117" s="171"/>
      <c r="JVL117" s="109"/>
      <c r="JVM117" s="171"/>
      <c r="JVN117" s="109"/>
      <c r="JVO117" s="171"/>
      <c r="JVP117" s="109"/>
      <c r="JVQ117" s="171"/>
      <c r="JVR117" s="109"/>
      <c r="JVS117" s="171"/>
      <c r="JVT117" s="109"/>
      <c r="JVU117" s="171"/>
      <c r="JVV117" s="109"/>
      <c r="JVW117" s="171"/>
      <c r="JVX117" s="109"/>
      <c r="JVY117" s="171"/>
      <c r="JVZ117" s="109"/>
      <c r="JWA117" s="171"/>
      <c r="JWB117" s="109"/>
      <c r="JWC117" s="171"/>
      <c r="JWD117" s="109"/>
      <c r="JWE117" s="171"/>
      <c r="JWF117" s="109"/>
      <c r="JWG117" s="171"/>
      <c r="JWH117" s="109"/>
      <c r="JWI117" s="171"/>
      <c r="JWJ117" s="109"/>
      <c r="JWK117" s="171"/>
      <c r="JWL117" s="109"/>
      <c r="JWM117" s="171"/>
      <c r="JWN117" s="109"/>
      <c r="JWO117" s="171"/>
      <c r="JWP117" s="109"/>
      <c r="JWQ117" s="171"/>
      <c r="JWR117" s="109"/>
      <c r="JWS117" s="171"/>
      <c r="JWT117" s="109"/>
      <c r="JWU117" s="171"/>
      <c r="JWV117" s="109"/>
      <c r="JWW117" s="171"/>
      <c r="JWX117" s="109"/>
      <c r="JWY117" s="171"/>
      <c r="JWZ117" s="109"/>
      <c r="JXA117" s="171"/>
      <c r="JXB117" s="109"/>
      <c r="JXC117" s="171"/>
      <c r="JXD117" s="109"/>
      <c r="JXE117" s="171"/>
      <c r="JXF117" s="109"/>
      <c r="JXG117" s="171"/>
      <c r="JXH117" s="109"/>
      <c r="JXI117" s="171"/>
      <c r="JXJ117" s="109"/>
      <c r="JXK117" s="171"/>
      <c r="JXL117" s="109"/>
      <c r="JXM117" s="171"/>
      <c r="JXN117" s="109"/>
      <c r="JXO117" s="171"/>
      <c r="JXP117" s="109"/>
      <c r="JXQ117" s="171"/>
      <c r="JXR117" s="109"/>
      <c r="JXS117" s="171"/>
      <c r="JXT117" s="109"/>
      <c r="JXU117" s="171"/>
      <c r="JXV117" s="109"/>
      <c r="JXW117" s="171"/>
      <c r="JXX117" s="109"/>
      <c r="JXY117" s="171"/>
      <c r="JXZ117" s="109"/>
      <c r="JYA117" s="171"/>
      <c r="JYB117" s="109"/>
      <c r="JYC117" s="171"/>
      <c r="JYD117" s="109"/>
      <c r="JYE117" s="171"/>
      <c r="JYF117" s="109"/>
      <c r="JYG117" s="171"/>
      <c r="JYH117" s="109"/>
      <c r="JYI117" s="171"/>
      <c r="JYJ117" s="109"/>
      <c r="JYK117" s="171"/>
      <c r="JYL117" s="109"/>
      <c r="JYM117" s="171"/>
      <c r="JYN117" s="109"/>
      <c r="JYO117" s="171"/>
      <c r="JYP117" s="109"/>
      <c r="JYQ117" s="171"/>
      <c r="JYR117" s="109"/>
      <c r="JYS117" s="171"/>
      <c r="JYT117" s="109"/>
      <c r="JYU117" s="171"/>
      <c r="JYV117" s="109"/>
      <c r="JYW117" s="171"/>
      <c r="JYX117" s="109"/>
      <c r="JYY117" s="171"/>
      <c r="JYZ117" s="109"/>
      <c r="JZA117" s="171"/>
      <c r="JZB117" s="109"/>
      <c r="JZC117" s="171"/>
      <c r="JZD117" s="109"/>
      <c r="JZE117" s="171"/>
      <c r="JZF117" s="109"/>
      <c r="JZG117" s="171"/>
      <c r="JZH117" s="109"/>
      <c r="JZI117" s="171"/>
      <c r="JZJ117" s="109"/>
      <c r="JZK117" s="171"/>
      <c r="JZL117" s="109"/>
      <c r="JZM117" s="171"/>
      <c r="JZN117" s="109"/>
      <c r="JZO117" s="171"/>
      <c r="JZP117" s="109"/>
      <c r="JZQ117" s="171"/>
      <c r="JZR117" s="109"/>
      <c r="JZS117" s="171"/>
      <c r="JZT117" s="109"/>
      <c r="JZU117" s="171"/>
      <c r="JZV117" s="109"/>
      <c r="JZW117" s="171"/>
      <c r="JZX117" s="109"/>
      <c r="JZY117" s="171"/>
      <c r="JZZ117" s="109"/>
      <c r="KAA117" s="171"/>
      <c r="KAB117" s="109"/>
      <c r="KAC117" s="171"/>
      <c r="KAD117" s="109"/>
      <c r="KAE117" s="171"/>
      <c r="KAF117" s="109"/>
      <c r="KAG117" s="171"/>
      <c r="KAH117" s="109"/>
      <c r="KAI117" s="171"/>
      <c r="KAJ117" s="109"/>
      <c r="KAK117" s="171"/>
      <c r="KAL117" s="109"/>
      <c r="KAM117" s="171"/>
      <c r="KAN117" s="109"/>
      <c r="KAO117" s="171"/>
      <c r="KAP117" s="109"/>
      <c r="KAQ117" s="171"/>
      <c r="KAR117" s="109"/>
      <c r="KAS117" s="171"/>
      <c r="KAT117" s="109"/>
      <c r="KAU117" s="171"/>
      <c r="KAV117" s="109"/>
      <c r="KAW117" s="171"/>
      <c r="KAX117" s="109"/>
      <c r="KAY117" s="171"/>
      <c r="KAZ117" s="109"/>
      <c r="KBA117" s="171"/>
      <c r="KBB117" s="109"/>
      <c r="KBC117" s="171"/>
      <c r="KBD117" s="109"/>
      <c r="KBE117" s="171"/>
      <c r="KBF117" s="109"/>
      <c r="KBG117" s="171"/>
      <c r="KBH117" s="109"/>
      <c r="KBI117" s="171"/>
      <c r="KBJ117" s="109"/>
      <c r="KBK117" s="171"/>
      <c r="KBL117" s="109"/>
      <c r="KBM117" s="171"/>
      <c r="KBN117" s="109"/>
      <c r="KBO117" s="171"/>
      <c r="KBP117" s="109"/>
      <c r="KBQ117" s="171"/>
      <c r="KBR117" s="109"/>
      <c r="KBS117" s="171"/>
      <c r="KBT117" s="109"/>
      <c r="KBU117" s="171"/>
      <c r="KBV117" s="109"/>
      <c r="KBW117" s="171"/>
      <c r="KBX117" s="109"/>
      <c r="KBY117" s="171"/>
      <c r="KBZ117" s="109"/>
      <c r="KCA117" s="171"/>
      <c r="KCB117" s="109"/>
      <c r="KCC117" s="171"/>
      <c r="KCD117" s="109"/>
      <c r="KCE117" s="171"/>
      <c r="KCF117" s="109"/>
      <c r="KCG117" s="171"/>
      <c r="KCH117" s="109"/>
      <c r="KCI117" s="171"/>
      <c r="KCJ117" s="109"/>
      <c r="KCK117" s="171"/>
      <c r="KCL117" s="109"/>
      <c r="KCM117" s="171"/>
      <c r="KCN117" s="109"/>
      <c r="KCO117" s="171"/>
      <c r="KCP117" s="109"/>
      <c r="KCQ117" s="171"/>
      <c r="KCR117" s="109"/>
      <c r="KCS117" s="171"/>
      <c r="KCT117" s="109"/>
      <c r="KCU117" s="171"/>
      <c r="KCV117" s="109"/>
      <c r="KCW117" s="171"/>
      <c r="KCX117" s="109"/>
      <c r="KCY117" s="171"/>
      <c r="KCZ117" s="109"/>
      <c r="KDA117" s="171"/>
      <c r="KDB117" s="109"/>
      <c r="KDC117" s="171"/>
      <c r="KDD117" s="109"/>
      <c r="KDE117" s="171"/>
      <c r="KDF117" s="109"/>
      <c r="KDG117" s="171"/>
      <c r="KDH117" s="109"/>
      <c r="KDI117" s="171"/>
      <c r="KDJ117" s="109"/>
      <c r="KDK117" s="171"/>
      <c r="KDL117" s="109"/>
      <c r="KDM117" s="171"/>
      <c r="KDN117" s="109"/>
      <c r="KDO117" s="171"/>
      <c r="KDP117" s="109"/>
      <c r="KDQ117" s="171"/>
      <c r="KDR117" s="109"/>
      <c r="KDS117" s="171"/>
      <c r="KDT117" s="109"/>
      <c r="KDU117" s="171"/>
      <c r="KDV117" s="109"/>
      <c r="KDW117" s="171"/>
      <c r="KDX117" s="109"/>
      <c r="KDY117" s="171"/>
      <c r="KDZ117" s="109"/>
      <c r="KEA117" s="171"/>
      <c r="KEB117" s="109"/>
      <c r="KEC117" s="171"/>
      <c r="KED117" s="109"/>
      <c r="KEE117" s="171"/>
      <c r="KEF117" s="109"/>
      <c r="KEG117" s="171"/>
      <c r="KEH117" s="109"/>
      <c r="KEI117" s="171"/>
      <c r="KEJ117" s="109"/>
      <c r="KEK117" s="171"/>
      <c r="KEL117" s="109"/>
      <c r="KEM117" s="171"/>
      <c r="KEN117" s="109"/>
      <c r="KEO117" s="171"/>
      <c r="KEP117" s="109"/>
      <c r="KEQ117" s="171"/>
      <c r="KER117" s="109"/>
      <c r="KES117" s="171"/>
      <c r="KET117" s="109"/>
      <c r="KEU117" s="171"/>
      <c r="KEV117" s="109"/>
      <c r="KEW117" s="171"/>
      <c r="KEX117" s="109"/>
      <c r="KEY117" s="171"/>
      <c r="KEZ117" s="109"/>
      <c r="KFA117" s="171"/>
      <c r="KFB117" s="109"/>
      <c r="KFC117" s="171"/>
      <c r="KFD117" s="109"/>
      <c r="KFE117" s="171"/>
      <c r="KFF117" s="109"/>
      <c r="KFG117" s="171"/>
      <c r="KFH117" s="109"/>
      <c r="KFI117" s="171"/>
      <c r="KFJ117" s="109"/>
      <c r="KFK117" s="171"/>
      <c r="KFL117" s="109"/>
      <c r="KFM117" s="171"/>
      <c r="KFN117" s="109"/>
      <c r="KFO117" s="171"/>
      <c r="KFP117" s="109"/>
      <c r="KFQ117" s="171"/>
      <c r="KFR117" s="109"/>
      <c r="KFS117" s="171"/>
      <c r="KFT117" s="109"/>
      <c r="KFU117" s="171"/>
      <c r="KFV117" s="109"/>
      <c r="KFW117" s="171"/>
      <c r="KFX117" s="109"/>
      <c r="KFY117" s="171"/>
      <c r="KFZ117" s="109"/>
      <c r="KGA117" s="171"/>
      <c r="KGB117" s="109"/>
      <c r="KGC117" s="171"/>
      <c r="KGD117" s="109"/>
      <c r="KGE117" s="171"/>
      <c r="KGF117" s="109"/>
      <c r="KGG117" s="171"/>
      <c r="KGH117" s="109"/>
      <c r="KGI117" s="171"/>
      <c r="KGJ117" s="109"/>
      <c r="KGK117" s="171"/>
      <c r="KGL117" s="109"/>
      <c r="KGM117" s="171"/>
      <c r="KGN117" s="109"/>
      <c r="KGO117" s="171"/>
      <c r="KGP117" s="109"/>
      <c r="KGQ117" s="171"/>
      <c r="KGR117" s="109"/>
      <c r="KGS117" s="171"/>
      <c r="KGT117" s="109"/>
      <c r="KGU117" s="171"/>
      <c r="KGV117" s="109"/>
      <c r="KGW117" s="171"/>
      <c r="KGX117" s="109"/>
      <c r="KGY117" s="171"/>
      <c r="KGZ117" s="109"/>
      <c r="KHA117" s="171"/>
      <c r="KHB117" s="109"/>
      <c r="KHC117" s="171"/>
      <c r="KHD117" s="109"/>
      <c r="KHE117" s="171"/>
      <c r="KHF117" s="109"/>
      <c r="KHG117" s="171"/>
      <c r="KHH117" s="109"/>
      <c r="KHI117" s="171"/>
      <c r="KHJ117" s="109"/>
      <c r="KHK117" s="171"/>
      <c r="KHL117" s="109"/>
      <c r="KHM117" s="171"/>
      <c r="KHN117" s="109"/>
      <c r="KHO117" s="171"/>
      <c r="KHP117" s="109"/>
      <c r="KHQ117" s="171"/>
      <c r="KHR117" s="109"/>
      <c r="KHS117" s="171"/>
      <c r="KHT117" s="109"/>
      <c r="KHU117" s="171"/>
      <c r="KHV117" s="109"/>
      <c r="KHW117" s="171"/>
      <c r="KHX117" s="109"/>
      <c r="KHY117" s="171"/>
      <c r="KHZ117" s="109"/>
      <c r="KIA117" s="171"/>
      <c r="KIB117" s="109"/>
      <c r="KIC117" s="171"/>
      <c r="KID117" s="109"/>
      <c r="KIE117" s="171"/>
      <c r="KIF117" s="109"/>
      <c r="KIG117" s="171"/>
      <c r="KIH117" s="109"/>
      <c r="KII117" s="171"/>
      <c r="KIJ117" s="109"/>
      <c r="KIK117" s="171"/>
      <c r="KIL117" s="109"/>
      <c r="KIM117" s="171"/>
      <c r="KIN117" s="109"/>
      <c r="KIO117" s="171"/>
      <c r="KIP117" s="109"/>
      <c r="KIQ117" s="171"/>
      <c r="KIR117" s="109"/>
      <c r="KIS117" s="171"/>
      <c r="KIT117" s="109"/>
      <c r="KIU117" s="171"/>
      <c r="KIV117" s="109"/>
      <c r="KIW117" s="171"/>
      <c r="KIX117" s="109"/>
      <c r="KIY117" s="171"/>
      <c r="KIZ117" s="109"/>
      <c r="KJA117" s="171"/>
      <c r="KJB117" s="109"/>
      <c r="KJC117" s="171"/>
      <c r="KJD117" s="109"/>
      <c r="KJE117" s="171"/>
      <c r="KJF117" s="109"/>
      <c r="KJG117" s="171"/>
      <c r="KJH117" s="109"/>
      <c r="KJI117" s="171"/>
      <c r="KJJ117" s="109"/>
      <c r="KJK117" s="171"/>
      <c r="KJL117" s="109"/>
      <c r="KJM117" s="171"/>
      <c r="KJN117" s="109"/>
      <c r="KJO117" s="171"/>
      <c r="KJP117" s="109"/>
      <c r="KJQ117" s="171"/>
      <c r="KJR117" s="109"/>
      <c r="KJS117" s="171"/>
      <c r="KJT117" s="109"/>
      <c r="KJU117" s="171"/>
      <c r="KJV117" s="109"/>
      <c r="KJW117" s="171"/>
      <c r="KJX117" s="109"/>
      <c r="KJY117" s="171"/>
      <c r="KJZ117" s="109"/>
      <c r="KKA117" s="171"/>
      <c r="KKB117" s="109"/>
      <c r="KKC117" s="171"/>
      <c r="KKD117" s="109"/>
      <c r="KKE117" s="171"/>
      <c r="KKF117" s="109"/>
      <c r="KKG117" s="171"/>
      <c r="KKH117" s="109"/>
      <c r="KKI117" s="171"/>
      <c r="KKJ117" s="109"/>
      <c r="KKK117" s="171"/>
      <c r="KKL117" s="109"/>
      <c r="KKM117" s="171"/>
      <c r="KKN117" s="109"/>
      <c r="KKO117" s="171"/>
      <c r="KKP117" s="109"/>
      <c r="KKQ117" s="171"/>
      <c r="KKR117" s="109"/>
      <c r="KKS117" s="171"/>
      <c r="KKT117" s="109"/>
      <c r="KKU117" s="171"/>
      <c r="KKV117" s="109"/>
      <c r="KKW117" s="171"/>
      <c r="KKX117" s="109"/>
      <c r="KKY117" s="171"/>
      <c r="KKZ117" s="109"/>
      <c r="KLA117" s="171"/>
      <c r="KLB117" s="109"/>
      <c r="KLC117" s="171"/>
      <c r="KLD117" s="109"/>
      <c r="KLE117" s="171"/>
      <c r="KLF117" s="109"/>
      <c r="KLG117" s="171"/>
      <c r="KLH117" s="109"/>
      <c r="KLI117" s="171"/>
      <c r="KLJ117" s="109"/>
      <c r="KLK117" s="171"/>
      <c r="KLL117" s="109"/>
      <c r="KLM117" s="171"/>
      <c r="KLN117" s="109"/>
      <c r="KLO117" s="171"/>
      <c r="KLP117" s="109"/>
      <c r="KLQ117" s="171"/>
      <c r="KLR117" s="109"/>
      <c r="KLS117" s="171"/>
      <c r="KLT117" s="109"/>
      <c r="KLU117" s="171"/>
      <c r="KLV117" s="109"/>
      <c r="KLW117" s="171"/>
      <c r="KLX117" s="109"/>
      <c r="KLY117" s="171"/>
      <c r="KLZ117" s="109"/>
      <c r="KMA117" s="171"/>
      <c r="KMB117" s="109"/>
      <c r="KMC117" s="171"/>
      <c r="KMD117" s="109"/>
      <c r="KME117" s="171"/>
      <c r="KMF117" s="109"/>
      <c r="KMG117" s="171"/>
      <c r="KMH117" s="109"/>
      <c r="KMI117" s="171"/>
      <c r="KMJ117" s="109"/>
      <c r="KMK117" s="171"/>
      <c r="KML117" s="109"/>
      <c r="KMM117" s="171"/>
      <c r="KMN117" s="109"/>
      <c r="KMO117" s="171"/>
      <c r="KMP117" s="109"/>
      <c r="KMQ117" s="171"/>
      <c r="KMR117" s="109"/>
      <c r="KMS117" s="171"/>
      <c r="KMT117" s="109"/>
      <c r="KMU117" s="171"/>
      <c r="KMV117" s="109"/>
      <c r="KMW117" s="171"/>
      <c r="KMX117" s="109"/>
      <c r="KMY117" s="171"/>
      <c r="KMZ117" s="109"/>
      <c r="KNA117" s="171"/>
      <c r="KNB117" s="109"/>
      <c r="KNC117" s="171"/>
      <c r="KND117" s="109"/>
      <c r="KNE117" s="171"/>
      <c r="KNF117" s="109"/>
      <c r="KNG117" s="171"/>
      <c r="KNH117" s="109"/>
      <c r="KNI117" s="171"/>
      <c r="KNJ117" s="109"/>
      <c r="KNK117" s="171"/>
      <c r="KNL117" s="109"/>
      <c r="KNM117" s="171"/>
      <c r="KNN117" s="109"/>
      <c r="KNO117" s="171"/>
      <c r="KNP117" s="109"/>
      <c r="KNQ117" s="171"/>
      <c r="KNR117" s="109"/>
      <c r="KNS117" s="171"/>
      <c r="KNT117" s="109"/>
      <c r="KNU117" s="171"/>
      <c r="KNV117" s="109"/>
      <c r="KNW117" s="171"/>
      <c r="KNX117" s="109"/>
      <c r="KNY117" s="171"/>
      <c r="KNZ117" s="109"/>
      <c r="KOA117" s="171"/>
      <c r="KOB117" s="109"/>
      <c r="KOC117" s="171"/>
      <c r="KOD117" s="109"/>
      <c r="KOE117" s="171"/>
      <c r="KOF117" s="109"/>
      <c r="KOG117" s="171"/>
      <c r="KOH117" s="109"/>
      <c r="KOI117" s="171"/>
      <c r="KOJ117" s="109"/>
      <c r="KOK117" s="171"/>
      <c r="KOL117" s="109"/>
      <c r="KOM117" s="171"/>
      <c r="KON117" s="109"/>
      <c r="KOO117" s="171"/>
      <c r="KOP117" s="109"/>
      <c r="KOQ117" s="171"/>
      <c r="KOR117" s="109"/>
      <c r="KOS117" s="171"/>
      <c r="KOT117" s="109"/>
      <c r="KOU117" s="171"/>
      <c r="KOV117" s="109"/>
      <c r="KOW117" s="171"/>
      <c r="KOX117" s="109"/>
      <c r="KOY117" s="171"/>
      <c r="KOZ117" s="109"/>
      <c r="KPA117" s="171"/>
      <c r="KPB117" s="109"/>
      <c r="KPC117" s="171"/>
      <c r="KPD117" s="109"/>
      <c r="KPE117" s="171"/>
      <c r="KPF117" s="109"/>
      <c r="KPG117" s="171"/>
      <c r="KPH117" s="109"/>
      <c r="KPI117" s="171"/>
      <c r="KPJ117" s="109"/>
      <c r="KPK117" s="171"/>
      <c r="KPL117" s="109"/>
      <c r="KPM117" s="171"/>
      <c r="KPN117" s="109"/>
      <c r="KPO117" s="171"/>
      <c r="KPP117" s="109"/>
      <c r="KPQ117" s="171"/>
      <c r="KPR117" s="109"/>
      <c r="KPS117" s="171"/>
      <c r="KPT117" s="109"/>
      <c r="KPU117" s="171"/>
      <c r="KPV117" s="109"/>
      <c r="KPW117" s="171"/>
      <c r="KPX117" s="109"/>
      <c r="KPY117" s="171"/>
      <c r="KPZ117" s="109"/>
      <c r="KQA117" s="171"/>
      <c r="KQB117" s="109"/>
      <c r="KQC117" s="171"/>
      <c r="KQD117" s="109"/>
      <c r="KQE117" s="171"/>
      <c r="KQF117" s="109"/>
      <c r="KQG117" s="171"/>
      <c r="KQH117" s="109"/>
      <c r="KQI117" s="171"/>
      <c r="KQJ117" s="109"/>
      <c r="KQK117" s="171"/>
      <c r="KQL117" s="109"/>
      <c r="KQM117" s="171"/>
      <c r="KQN117" s="109"/>
      <c r="KQO117" s="171"/>
      <c r="KQP117" s="109"/>
      <c r="KQQ117" s="171"/>
      <c r="KQR117" s="109"/>
      <c r="KQS117" s="171"/>
      <c r="KQT117" s="109"/>
      <c r="KQU117" s="171"/>
      <c r="KQV117" s="109"/>
      <c r="KQW117" s="171"/>
      <c r="KQX117" s="109"/>
      <c r="KQY117" s="171"/>
      <c r="KQZ117" s="109"/>
      <c r="KRA117" s="171"/>
      <c r="KRB117" s="109"/>
      <c r="KRC117" s="171"/>
      <c r="KRD117" s="109"/>
      <c r="KRE117" s="171"/>
      <c r="KRF117" s="109"/>
      <c r="KRG117" s="171"/>
      <c r="KRH117" s="109"/>
      <c r="KRI117" s="171"/>
      <c r="KRJ117" s="109"/>
      <c r="KRK117" s="171"/>
      <c r="KRL117" s="109"/>
      <c r="KRM117" s="171"/>
      <c r="KRN117" s="109"/>
      <c r="KRO117" s="171"/>
      <c r="KRP117" s="109"/>
      <c r="KRQ117" s="171"/>
      <c r="KRR117" s="109"/>
      <c r="KRS117" s="171"/>
      <c r="KRT117" s="109"/>
      <c r="KRU117" s="171"/>
      <c r="KRV117" s="109"/>
      <c r="KRW117" s="171"/>
      <c r="KRX117" s="109"/>
      <c r="KRY117" s="171"/>
      <c r="KRZ117" s="109"/>
      <c r="KSA117" s="171"/>
      <c r="KSB117" s="109"/>
      <c r="KSC117" s="171"/>
      <c r="KSD117" s="109"/>
      <c r="KSE117" s="171"/>
      <c r="KSF117" s="109"/>
      <c r="KSG117" s="171"/>
      <c r="KSH117" s="109"/>
      <c r="KSI117" s="171"/>
      <c r="KSJ117" s="109"/>
      <c r="KSK117" s="171"/>
      <c r="KSL117" s="109"/>
      <c r="KSM117" s="171"/>
      <c r="KSN117" s="109"/>
      <c r="KSO117" s="171"/>
      <c r="KSP117" s="109"/>
      <c r="KSQ117" s="171"/>
      <c r="KSR117" s="109"/>
      <c r="KSS117" s="171"/>
      <c r="KST117" s="109"/>
      <c r="KSU117" s="171"/>
      <c r="KSV117" s="109"/>
      <c r="KSW117" s="171"/>
      <c r="KSX117" s="109"/>
      <c r="KSY117" s="171"/>
      <c r="KSZ117" s="109"/>
      <c r="KTA117" s="171"/>
      <c r="KTB117" s="109"/>
      <c r="KTC117" s="171"/>
      <c r="KTD117" s="109"/>
      <c r="KTE117" s="171"/>
      <c r="KTF117" s="109"/>
      <c r="KTG117" s="171"/>
      <c r="KTH117" s="109"/>
      <c r="KTI117" s="171"/>
      <c r="KTJ117" s="109"/>
      <c r="KTK117" s="171"/>
      <c r="KTL117" s="109"/>
      <c r="KTM117" s="171"/>
      <c r="KTN117" s="109"/>
      <c r="KTO117" s="171"/>
      <c r="KTP117" s="109"/>
      <c r="KTQ117" s="171"/>
      <c r="KTR117" s="109"/>
      <c r="KTS117" s="171"/>
      <c r="KTT117" s="109"/>
      <c r="KTU117" s="171"/>
      <c r="KTV117" s="109"/>
      <c r="KTW117" s="171"/>
      <c r="KTX117" s="109"/>
      <c r="KTY117" s="171"/>
      <c r="KTZ117" s="109"/>
      <c r="KUA117" s="171"/>
      <c r="KUB117" s="109"/>
      <c r="KUC117" s="171"/>
      <c r="KUD117" s="109"/>
      <c r="KUE117" s="171"/>
      <c r="KUF117" s="109"/>
      <c r="KUG117" s="171"/>
      <c r="KUH117" s="109"/>
      <c r="KUI117" s="171"/>
      <c r="KUJ117" s="109"/>
      <c r="KUK117" s="171"/>
      <c r="KUL117" s="109"/>
      <c r="KUM117" s="171"/>
      <c r="KUN117" s="109"/>
      <c r="KUO117" s="171"/>
      <c r="KUP117" s="109"/>
      <c r="KUQ117" s="171"/>
      <c r="KUR117" s="109"/>
      <c r="KUS117" s="171"/>
      <c r="KUT117" s="109"/>
      <c r="KUU117" s="171"/>
      <c r="KUV117" s="109"/>
      <c r="KUW117" s="171"/>
      <c r="KUX117" s="109"/>
      <c r="KUY117" s="171"/>
      <c r="KUZ117" s="109"/>
      <c r="KVA117" s="171"/>
      <c r="KVB117" s="109"/>
      <c r="KVC117" s="171"/>
      <c r="KVD117" s="109"/>
      <c r="KVE117" s="171"/>
      <c r="KVF117" s="109"/>
      <c r="KVG117" s="171"/>
      <c r="KVH117" s="109"/>
      <c r="KVI117" s="171"/>
      <c r="KVJ117" s="109"/>
      <c r="KVK117" s="171"/>
      <c r="KVL117" s="109"/>
      <c r="KVM117" s="171"/>
      <c r="KVN117" s="109"/>
      <c r="KVO117" s="171"/>
      <c r="KVP117" s="109"/>
      <c r="KVQ117" s="171"/>
      <c r="KVR117" s="109"/>
      <c r="KVS117" s="171"/>
      <c r="KVT117" s="109"/>
      <c r="KVU117" s="171"/>
      <c r="KVV117" s="109"/>
      <c r="KVW117" s="171"/>
      <c r="KVX117" s="109"/>
      <c r="KVY117" s="171"/>
      <c r="KVZ117" s="109"/>
      <c r="KWA117" s="171"/>
      <c r="KWB117" s="109"/>
      <c r="KWC117" s="171"/>
      <c r="KWD117" s="109"/>
      <c r="KWE117" s="171"/>
      <c r="KWF117" s="109"/>
      <c r="KWG117" s="171"/>
      <c r="KWH117" s="109"/>
      <c r="KWI117" s="171"/>
      <c r="KWJ117" s="109"/>
      <c r="KWK117" s="171"/>
      <c r="KWL117" s="109"/>
      <c r="KWM117" s="171"/>
      <c r="KWN117" s="109"/>
      <c r="KWO117" s="171"/>
      <c r="KWP117" s="109"/>
      <c r="KWQ117" s="171"/>
      <c r="KWR117" s="109"/>
      <c r="KWS117" s="171"/>
      <c r="KWT117" s="109"/>
      <c r="KWU117" s="171"/>
      <c r="KWV117" s="109"/>
      <c r="KWW117" s="171"/>
      <c r="KWX117" s="109"/>
      <c r="KWY117" s="171"/>
      <c r="KWZ117" s="109"/>
      <c r="KXA117" s="171"/>
      <c r="KXB117" s="109"/>
      <c r="KXC117" s="171"/>
      <c r="KXD117" s="109"/>
      <c r="KXE117" s="171"/>
      <c r="KXF117" s="109"/>
      <c r="KXG117" s="171"/>
      <c r="KXH117" s="109"/>
      <c r="KXI117" s="171"/>
      <c r="KXJ117" s="109"/>
      <c r="KXK117" s="171"/>
      <c r="KXL117" s="109"/>
      <c r="KXM117" s="171"/>
      <c r="KXN117" s="109"/>
      <c r="KXO117" s="171"/>
      <c r="KXP117" s="109"/>
      <c r="KXQ117" s="171"/>
      <c r="KXR117" s="109"/>
      <c r="KXS117" s="171"/>
      <c r="KXT117" s="109"/>
      <c r="KXU117" s="171"/>
      <c r="KXV117" s="109"/>
      <c r="KXW117" s="171"/>
      <c r="KXX117" s="109"/>
      <c r="KXY117" s="171"/>
      <c r="KXZ117" s="109"/>
      <c r="KYA117" s="171"/>
      <c r="KYB117" s="109"/>
      <c r="KYC117" s="171"/>
      <c r="KYD117" s="109"/>
      <c r="KYE117" s="171"/>
      <c r="KYF117" s="109"/>
      <c r="KYG117" s="171"/>
      <c r="KYH117" s="109"/>
      <c r="KYI117" s="171"/>
      <c r="KYJ117" s="109"/>
      <c r="KYK117" s="171"/>
      <c r="KYL117" s="109"/>
      <c r="KYM117" s="171"/>
      <c r="KYN117" s="109"/>
      <c r="KYO117" s="171"/>
      <c r="KYP117" s="109"/>
      <c r="KYQ117" s="171"/>
      <c r="KYR117" s="109"/>
      <c r="KYS117" s="171"/>
      <c r="KYT117" s="109"/>
      <c r="KYU117" s="171"/>
      <c r="KYV117" s="109"/>
      <c r="KYW117" s="171"/>
      <c r="KYX117" s="109"/>
      <c r="KYY117" s="171"/>
      <c r="KYZ117" s="109"/>
      <c r="KZA117" s="171"/>
      <c r="KZB117" s="109"/>
      <c r="KZC117" s="171"/>
      <c r="KZD117" s="109"/>
      <c r="KZE117" s="171"/>
      <c r="KZF117" s="109"/>
      <c r="KZG117" s="171"/>
      <c r="KZH117" s="109"/>
      <c r="KZI117" s="171"/>
      <c r="KZJ117" s="109"/>
      <c r="KZK117" s="171"/>
      <c r="KZL117" s="109"/>
      <c r="KZM117" s="171"/>
      <c r="KZN117" s="109"/>
      <c r="KZO117" s="171"/>
      <c r="KZP117" s="109"/>
      <c r="KZQ117" s="171"/>
      <c r="KZR117" s="109"/>
      <c r="KZS117" s="171"/>
      <c r="KZT117" s="109"/>
      <c r="KZU117" s="171"/>
      <c r="KZV117" s="109"/>
      <c r="KZW117" s="171"/>
      <c r="KZX117" s="109"/>
      <c r="KZY117" s="171"/>
      <c r="KZZ117" s="109"/>
      <c r="LAA117" s="171"/>
      <c r="LAB117" s="109"/>
      <c r="LAC117" s="171"/>
      <c r="LAD117" s="109"/>
      <c r="LAE117" s="171"/>
      <c r="LAF117" s="109"/>
      <c r="LAG117" s="171"/>
      <c r="LAH117" s="109"/>
      <c r="LAI117" s="171"/>
      <c r="LAJ117" s="109"/>
      <c r="LAK117" s="171"/>
      <c r="LAL117" s="109"/>
      <c r="LAM117" s="171"/>
      <c r="LAN117" s="109"/>
      <c r="LAO117" s="171"/>
      <c r="LAP117" s="109"/>
      <c r="LAQ117" s="171"/>
      <c r="LAR117" s="109"/>
      <c r="LAS117" s="171"/>
      <c r="LAT117" s="109"/>
      <c r="LAU117" s="171"/>
      <c r="LAV117" s="109"/>
      <c r="LAW117" s="171"/>
      <c r="LAX117" s="109"/>
      <c r="LAY117" s="171"/>
      <c r="LAZ117" s="109"/>
      <c r="LBA117" s="171"/>
      <c r="LBB117" s="109"/>
      <c r="LBC117" s="171"/>
      <c r="LBD117" s="109"/>
      <c r="LBE117" s="171"/>
      <c r="LBF117" s="109"/>
      <c r="LBG117" s="171"/>
      <c r="LBH117" s="109"/>
      <c r="LBI117" s="171"/>
      <c r="LBJ117" s="109"/>
      <c r="LBK117" s="171"/>
      <c r="LBL117" s="109"/>
      <c r="LBM117" s="171"/>
      <c r="LBN117" s="109"/>
      <c r="LBO117" s="171"/>
      <c r="LBP117" s="109"/>
      <c r="LBQ117" s="171"/>
      <c r="LBR117" s="109"/>
      <c r="LBS117" s="171"/>
      <c r="LBT117" s="109"/>
      <c r="LBU117" s="171"/>
      <c r="LBV117" s="109"/>
      <c r="LBW117" s="171"/>
      <c r="LBX117" s="109"/>
      <c r="LBY117" s="171"/>
      <c r="LBZ117" s="109"/>
      <c r="LCA117" s="171"/>
      <c r="LCB117" s="109"/>
      <c r="LCC117" s="171"/>
      <c r="LCD117" s="109"/>
      <c r="LCE117" s="171"/>
      <c r="LCF117" s="109"/>
      <c r="LCG117" s="171"/>
      <c r="LCH117" s="109"/>
      <c r="LCI117" s="171"/>
      <c r="LCJ117" s="109"/>
      <c r="LCK117" s="171"/>
      <c r="LCL117" s="109"/>
      <c r="LCM117" s="171"/>
      <c r="LCN117" s="109"/>
      <c r="LCO117" s="171"/>
      <c r="LCP117" s="109"/>
      <c r="LCQ117" s="171"/>
      <c r="LCR117" s="109"/>
      <c r="LCS117" s="171"/>
      <c r="LCT117" s="109"/>
      <c r="LCU117" s="171"/>
      <c r="LCV117" s="109"/>
      <c r="LCW117" s="171"/>
      <c r="LCX117" s="109"/>
      <c r="LCY117" s="171"/>
      <c r="LCZ117" s="109"/>
      <c r="LDA117" s="171"/>
      <c r="LDB117" s="109"/>
      <c r="LDC117" s="171"/>
      <c r="LDD117" s="109"/>
      <c r="LDE117" s="171"/>
      <c r="LDF117" s="109"/>
      <c r="LDG117" s="171"/>
      <c r="LDH117" s="109"/>
      <c r="LDI117" s="171"/>
      <c r="LDJ117" s="109"/>
      <c r="LDK117" s="171"/>
      <c r="LDL117" s="109"/>
      <c r="LDM117" s="171"/>
      <c r="LDN117" s="109"/>
      <c r="LDO117" s="171"/>
      <c r="LDP117" s="109"/>
      <c r="LDQ117" s="171"/>
      <c r="LDR117" s="109"/>
      <c r="LDS117" s="171"/>
      <c r="LDT117" s="109"/>
      <c r="LDU117" s="171"/>
      <c r="LDV117" s="109"/>
      <c r="LDW117" s="171"/>
      <c r="LDX117" s="109"/>
      <c r="LDY117" s="171"/>
      <c r="LDZ117" s="109"/>
      <c r="LEA117" s="171"/>
      <c r="LEB117" s="109"/>
      <c r="LEC117" s="171"/>
      <c r="LED117" s="109"/>
      <c r="LEE117" s="171"/>
      <c r="LEF117" s="109"/>
      <c r="LEG117" s="171"/>
      <c r="LEH117" s="109"/>
      <c r="LEI117" s="171"/>
      <c r="LEJ117" s="109"/>
      <c r="LEK117" s="171"/>
      <c r="LEL117" s="109"/>
      <c r="LEM117" s="171"/>
      <c r="LEN117" s="109"/>
      <c r="LEO117" s="171"/>
      <c r="LEP117" s="109"/>
      <c r="LEQ117" s="171"/>
      <c r="LER117" s="109"/>
      <c r="LES117" s="171"/>
      <c r="LET117" s="109"/>
      <c r="LEU117" s="171"/>
      <c r="LEV117" s="109"/>
      <c r="LEW117" s="171"/>
      <c r="LEX117" s="109"/>
      <c r="LEY117" s="171"/>
      <c r="LEZ117" s="109"/>
      <c r="LFA117" s="171"/>
      <c r="LFB117" s="109"/>
      <c r="LFC117" s="171"/>
      <c r="LFD117" s="109"/>
      <c r="LFE117" s="171"/>
      <c r="LFF117" s="109"/>
      <c r="LFG117" s="171"/>
      <c r="LFH117" s="109"/>
      <c r="LFI117" s="171"/>
      <c r="LFJ117" s="109"/>
      <c r="LFK117" s="171"/>
      <c r="LFL117" s="109"/>
      <c r="LFM117" s="171"/>
      <c r="LFN117" s="109"/>
      <c r="LFO117" s="171"/>
      <c r="LFP117" s="109"/>
      <c r="LFQ117" s="171"/>
      <c r="LFR117" s="109"/>
      <c r="LFS117" s="171"/>
      <c r="LFT117" s="109"/>
      <c r="LFU117" s="171"/>
      <c r="LFV117" s="109"/>
      <c r="LFW117" s="171"/>
      <c r="LFX117" s="109"/>
      <c r="LFY117" s="171"/>
      <c r="LFZ117" s="109"/>
      <c r="LGA117" s="171"/>
      <c r="LGB117" s="109"/>
      <c r="LGC117" s="171"/>
      <c r="LGD117" s="109"/>
      <c r="LGE117" s="171"/>
      <c r="LGF117" s="109"/>
      <c r="LGG117" s="171"/>
      <c r="LGH117" s="109"/>
      <c r="LGI117" s="171"/>
      <c r="LGJ117" s="109"/>
      <c r="LGK117" s="171"/>
      <c r="LGL117" s="109"/>
      <c r="LGM117" s="171"/>
      <c r="LGN117" s="109"/>
      <c r="LGO117" s="171"/>
      <c r="LGP117" s="109"/>
      <c r="LGQ117" s="171"/>
      <c r="LGR117" s="109"/>
      <c r="LGS117" s="171"/>
      <c r="LGT117" s="109"/>
      <c r="LGU117" s="171"/>
      <c r="LGV117" s="109"/>
      <c r="LGW117" s="171"/>
      <c r="LGX117" s="109"/>
      <c r="LGY117" s="171"/>
      <c r="LGZ117" s="109"/>
      <c r="LHA117" s="171"/>
      <c r="LHB117" s="109"/>
      <c r="LHC117" s="171"/>
      <c r="LHD117" s="109"/>
      <c r="LHE117" s="171"/>
      <c r="LHF117" s="109"/>
      <c r="LHG117" s="171"/>
      <c r="LHH117" s="109"/>
      <c r="LHI117" s="171"/>
      <c r="LHJ117" s="109"/>
      <c r="LHK117" s="171"/>
      <c r="LHL117" s="109"/>
      <c r="LHM117" s="171"/>
      <c r="LHN117" s="109"/>
      <c r="LHO117" s="171"/>
      <c r="LHP117" s="109"/>
      <c r="LHQ117" s="171"/>
      <c r="LHR117" s="109"/>
      <c r="LHS117" s="171"/>
      <c r="LHT117" s="109"/>
      <c r="LHU117" s="171"/>
      <c r="LHV117" s="109"/>
      <c r="LHW117" s="171"/>
      <c r="LHX117" s="109"/>
      <c r="LHY117" s="171"/>
      <c r="LHZ117" s="109"/>
      <c r="LIA117" s="171"/>
      <c r="LIB117" s="109"/>
      <c r="LIC117" s="171"/>
      <c r="LID117" s="109"/>
      <c r="LIE117" s="171"/>
      <c r="LIF117" s="109"/>
      <c r="LIG117" s="171"/>
      <c r="LIH117" s="109"/>
      <c r="LII117" s="171"/>
      <c r="LIJ117" s="109"/>
      <c r="LIK117" s="171"/>
      <c r="LIL117" s="109"/>
      <c r="LIM117" s="171"/>
      <c r="LIN117" s="109"/>
      <c r="LIO117" s="171"/>
      <c r="LIP117" s="109"/>
      <c r="LIQ117" s="171"/>
      <c r="LIR117" s="109"/>
      <c r="LIS117" s="171"/>
      <c r="LIT117" s="109"/>
      <c r="LIU117" s="171"/>
      <c r="LIV117" s="109"/>
      <c r="LIW117" s="171"/>
      <c r="LIX117" s="109"/>
      <c r="LIY117" s="171"/>
      <c r="LIZ117" s="109"/>
      <c r="LJA117" s="171"/>
      <c r="LJB117" s="109"/>
      <c r="LJC117" s="171"/>
      <c r="LJD117" s="109"/>
      <c r="LJE117" s="171"/>
      <c r="LJF117" s="109"/>
      <c r="LJG117" s="171"/>
      <c r="LJH117" s="109"/>
      <c r="LJI117" s="171"/>
      <c r="LJJ117" s="109"/>
      <c r="LJK117" s="171"/>
      <c r="LJL117" s="109"/>
      <c r="LJM117" s="171"/>
      <c r="LJN117" s="109"/>
      <c r="LJO117" s="171"/>
      <c r="LJP117" s="109"/>
      <c r="LJQ117" s="171"/>
      <c r="LJR117" s="109"/>
      <c r="LJS117" s="171"/>
      <c r="LJT117" s="109"/>
      <c r="LJU117" s="171"/>
      <c r="LJV117" s="109"/>
      <c r="LJW117" s="171"/>
      <c r="LJX117" s="109"/>
      <c r="LJY117" s="171"/>
      <c r="LJZ117" s="109"/>
      <c r="LKA117" s="171"/>
      <c r="LKB117" s="109"/>
      <c r="LKC117" s="171"/>
      <c r="LKD117" s="109"/>
      <c r="LKE117" s="171"/>
      <c r="LKF117" s="109"/>
      <c r="LKG117" s="171"/>
      <c r="LKH117" s="109"/>
      <c r="LKI117" s="171"/>
      <c r="LKJ117" s="109"/>
      <c r="LKK117" s="171"/>
      <c r="LKL117" s="109"/>
      <c r="LKM117" s="171"/>
      <c r="LKN117" s="109"/>
      <c r="LKO117" s="171"/>
      <c r="LKP117" s="109"/>
      <c r="LKQ117" s="171"/>
      <c r="LKR117" s="109"/>
      <c r="LKS117" s="171"/>
      <c r="LKT117" s="109"/>
      <c r="LKU117" s="171"/>
      <c r="LKV117" s="109"/>
      <c r="LKW117" s="171"/>
      <c r="LKX117" s="109"/>
      <c r="LKY117" s="171"/>
      <c r="LKZ117" s="109"/>
      <c r="LLA117" s="171"/>
      <c r="LLB117" s="109"/>
      <c r="LLC117" s="171"/>
      <c r="LLD117" s="109"/>
      <c r="LLE117" s="171"/>
      <c r="LLF117" s="109"/>
      <c r="LLG117" s="171"/>
      <c r="LLH117" s="109"/>
      <c r="LLI117" s="171"/>
      <c r="LLJ117" s="109"/>
      <c r="LLK117" s="171"/>
      <c r="LLL117" s="109"/>
      <c r="LLM117" s="171"/>
      <c r="LLN117" s="109"/>
      <c r="LLO117" s="171"/>
      <c r="LLP117" s="109"/>
      <c r="LLQ117" s="171"/>
      <c r="LLR117" s="109"/>
      <c r="LLS117" s="171"/>
      <c r="LLT117" s="109"/>
      <c r="LLU117" s="171"/>
      <c r="LLV117" s="109"/>
      <c r="LLW117" s="171"/>
      <c r="LLX117" s="109"/>
      <c r="LLY117" s="171"/>
      <c r="LLZ117" s="109"/>
      <c r="LMA117" s="171"/>
      <c r="LMB117" s="109"/>
      <c r="LMC117" s="171"/>
      <c r="LMD117" s="109"/>
      <c r="LME117" s="171"/>
      <c r="LMF117" s="109"/>
      <c r="LMG117" s="171"/>
      <c r="LMH117" s="109"/>
      <c r="LMI117" s="171"/>
      <c r="LMJ117" s="109"/>
      <c r="LMK117" s="171"/>
      <c r="LML117" s="109"/>
      <c r="LMM117" s="171"/>
      <c r="LMN117" s="109"/>
      <c r="LMO117" s="171"/>
      <c r="LMP117" s="109"/>
      <c r="LMQ117" s="171"/>
      <c r="LMR117" s="109"/>
      <c r="LMS117" s="171"/>
      <c r="LMT117" s="109"/>
      <c r="LMU117" s="171"/>
      <c r="LMV117" s="109"/>
      <c r="LMW117" s="171"/>
      <c r="LMX117" s="109"/>
      <c r="LMY117" s="171"/>
      <c r="LMZ117" s="109"/>
      <c r="LNA117" s="171"/>
      <c r="LNB117" s="109"/>
      <c r="LNC117" s="171"/>
      <c r="LND117" s="109"/>
      <c r="LNE117" s="171"/>
      <c r="LNF117" s="109"/>
      <c r="LNG117" s="171"/>
      <c r="LNH117" s="109"/>
      <c r="LNI117" s="171"/>
      <c r="LNJ117" s="109"/>
      <c r="LNK117" s="171"/>
      <c r="LNL117" s="109"/>
      <c r="LNM117" s="171"/>
      <c r="LNN117" s="109"/>
      <c r="LNO117" s="171"/>
      <c r="LNP117" s="109"/>
      <c r="LNQ117" s="171"/>
      <c r="LNR117" s="109"/>
      <c r="LNS117" s="171"/>
      <c r="LNT117" s="109"/>
      <c r="LNU117" s="171"/>
      <c r="LNV117" s="109"/>
      <c r="LNW117" s="171"/>
      <c r="LNX117" s="109"/>
      <c r="LNY117" s="171"/>
      <c r="LNZ117" s="109"/>
      <c r="LOA117" s="171"/>
      <c r="LOB117" s="109"/>
      <c r="LOC117" s="171"/>
      <c r="LOD117" s="109"/>
      <c r="LOE117" s="171"/>
      <c r="LOF117" s="109"/>
      <c r="LOG117" s="171"/>
      <c r="LOH117" s="109"/>
      <c r="LOI117" s="171"/>
      <c r="LOJ117" s="109"/>
      <c r="LOK117" s="171"/>
      <c r="LOL117" s="109"/>
      <c r="LOM117" s="171"/>
      <c r="LON117" s="109"/>
      <c r="LOO117" s="171"/>
      <c r="LOP117" s="109"/>
      <c r="LOQ117" s="171"/>
      <c r="LOR117" s="109"/>
      <c r="LOS117" s="171"/>
      <c r="LOT117" s="109"/>
      <c r="LOU117" s="171"/>
      <c r="LOV117" s="109"/>
      <c r="LOW117" s="171"/>
      <c r="LOX117" s="109"/>
      <c r="LOY117" s="171"/>
      <c r="LOZ117" s="109"/>
      <c r="LPA117" s="171"/>
      <c r="LPB117" s="109"/>
      <c r="LPC117" s="171"/>
      <c r="LPD117" s="109"/>
      <c r="LPE117" s="171"/>
      <c r="LPF117" s="109"/>
      <c r="LPG117" s="171"/>
      <c r="LPH117" s="109"/>
      <c r="LPI117" s="171"/>
      <c r="LPJ117" s="109"/>
      <c r="LPK117" s="171"/>
      <c r="LPL117" s="109"/>
      <c r="LPM117" s="171"/>
      <c r="LPN117" s="109"/>
      <c r="LPO117" s="171"/>
      <c r="LPP117" s="109"/>
      <c r="LPQ117" s="171"/>
      <c r="LPR117" s="109"/>
      <c r="LPS117" s="171"/>
      <c r="LPT117" s="109"/>
      <c r="LPU117" s="171"/>
      <c r="LPV117" s="109"/>
      <c r="LPW117" s="171"/>
      <c r="LPX117" s="109"/>
      <c r="LPY117" s="171"/>
      <c r="LPZ117" s="109"/>
      <c r="LQA117" s="171"/>
      <c r="LQB117" s="109"/>
      <c r="LQC117" s="171"/>
      <c r="LQD117" s="109"/>
      <c r="LQE117" s="171"/>
      <c r="LQF117" s="109"/>
      <c r="LQG117" s="171"/>
      <c r="LQH117" s="109"/>
      <c r="LQI117" s="171"/>
      <c r="LQJ117" s="109"/>
      <c r="LQK117" s="171"/>
      <c r="LQL117" s="109"/>
      <c r="LQM117" s="171"/>
      <c r="LQN117" s="109"/>
      <c r="LQO117" s="171"/>
      <c r="LQP117" s="109"/>
      <c r="LQQ117" s="171"/>
      <c r="LQR117" s="109"/>
      <c r="LQS117" s="171"/>
      <c r="LQT117" s="109"/>
      <c r="LQU117" s="171"/>
      <c r="LQV117" s="109"/>
      <c r="LQW117" s="171"/>
      <c r="LQX117" s="109"/>
      <c r="LQY117" s="171"/>
      <c r="LQZ117" s="109"/>
      <c r="LRA117" s="171"/>
      <c r="LRB117" s="109"/>
      <c r="LRC117" s="171"/>
      <c r="LRD117" s="109"/>
      <c r="LRE117" s="171"/>
      <c r="LRF117" s="109"/>
      <c r="LRG117" s="171"/>
      <c r="LRH117" s="109"/>
      <c r="LRI117" s="171"/>
      <c r="LRJ117" s="109"/>
      <c r="LRK117" s="171"/>
      <c r="LRL117" s="109"/>
      <c r="LRM117" s="171"/>
      <c r="LRN117" s="109"/>
      <c r="LRO117" s="171"/>
      <c r="LRP117" s="109"/>
      <c r="LRQ117" s="171"/>
      <c r="LRR117" s="109"/>
      <c r="LRS117" s="171"/>
      <c r="LRT117" s="109"/>
      <c r="LRU117" s="171"/>
      <c r="LRV117" s="109"/>
      <c r="LRW117" s="171"/>
      <c r="LRX117" s="109"/>
      <c r="LRY117" s="171"/>
      <c r="LRZ117" s="109"/>
      <c r="LSA117" s="171"/>
      <c r="LSB117" s="109"/>
      <c r="LSC117" s="171"/>
      <c r="LSD117" s="109"/>
      <c r="LSE117" s="171"/>
      <c r="LSF117" s="109"/>
      <c r="LSG117" s="171"/>
      <c r="LSH117" s="109"/>
      <c r="LSI117" s="171"/>
      <c r="LSJ117" s="109"/>
      <c r="LSK117" s="171"/>
      <c r="LSL117" s="109"/>
      <c r="LSM117" s="171"/>
      <c r="LSN117" s="109"/>
      <c r="LSO117" s="171"/>
      <c r="LSP117" s="109"/>
      <c r="LSQ117" s="171"/>
      <c r="LSR117" s="109"/>
      <c r="LSS117" s="171"/>
      <c r="LST117" s="109"/>
      <c r="LSU117" s="171"/>
      <c r="LSV117" s="109"/>
      <c r="LSW117" s="171"/>
      <c r="LSX117" s="109"/>
      <c r="LSY117" s="171"/>
      <c r="LSZ117" s="109"/>
      <c r="LTA117" s="171"/>
      <c r="LTB117" s="109"/>
      <c r="LTC117" s="171"/>
      <c r="LTD117" s="109"/>
      <c r="LTE117" s="171"/>
      <c r="LTF117" s="109"/>
      <c r="LTG117" s="171"/>
      <c r="LTH117" s="109"/>
      <c r="LTI117" s="171"/>
      <c r="LTJ117" s="109"/>
      <c r="LTK117" s="171"/>
      <c r="LTL117" s="109"/>
      <c r="LTM117" s="171"/>
      <c r="LTN117" s="109"/>
      <c r="LTO117" s="171"/>
      <c r="LTP117" s="109"/>
      <c r="LTQ117" s="171"/>
      <c r="LTR117" s="109"/>
      <c r="LTS117" s="171"/>
      <c r="LTT117" s="109"/>
      <c r="LTU117" s="171"/>
      <c r="LTV117" s="109"/>
      <c r="LTW117" s="171"/>
      <c r="LTX117" s="109"/>
      <c r="LTY117" s="171"/>
      <c r="LTZ117" s="109"/>
      <c r="LUA117" s="171"/>
      <c r="LUB117" s="109"/>
      <c r="LUC117" s="171"/>
      <c r="LUD117" s="109"/>
      <c r="LUE117" s="171"/>
      <c r="LUF117" s="109"/>
      <c r="LUG117" s="171"/>
      <c r="LUH117" s="109"/>
      <c r="LUI117" s="171"/>
      <c r="LUJ117" s="109"/>
      <c r="LUK117" s="171"/>
      <c r="LUL117" s="109"/>
      <c r="LUM117" s="171"/>
      <c r="LUN117" s="109"/>
      <c r="LUO117" s="171"/>
      <c r="LUP117" s="109"/>
      <c r="LUQ117" s="171"/>
      <c r="LUR117" s="109"/>
      <c r="LUS117" s="171"/>
      <c r="LUT117" s="109"/>
      <c r="LUU117" s="171"/>
      <c r="LUV117" s="109"/>
      <c r="LUW117" s="171"/>
      <c r="LUX117" s="109"/>
      <c r="LUY117" s="171"/>
      <c r="LUZ117" s="109"/>
      <c r="LVA117" s="171"/>
      <c r="LVB117" s="109"/>
      <c r="LVC117" s="171"/>
      <c r="LVD117" s="109"/>
      <c r="LVE117" s="171"/>
      <c r="LVF117" s="109"/>
      <c r="LVG117" s="171"/>
      <c r="LVH117" s="109"/>
      <c r="LVI117" s="171"/>
      <c r="LVJ117" s="109"/>
      <c r="LVK117" s="171"/>
      <c r="LVL117" s="109"/>
      <c r="LVM117" s="171"/>
      <c r="LVN117" s="109"/>
      <c r="LVO117" s="171"/>
      <c r="LVP117" s="109"/>
      <c r="LVQ117" s="171"/>
      <c r="LVR117" s="109"/>
      <c r="LVS117" s="171"/>
      <c r="LVT117" s="109"/>
      <c r="LVU117" s="171"/>
      <c r="LVV117" s="109"/>
      <c r="LVW117" s="171"/>
      <c r="LVX117" s="109"/>
      <c r="LVY117" s="171"/>
      <c r="LVZ117" s="109"/>
      <c r="LWA117" s="171"/>
      <c r="LWB117" s="109"/>
      <c r="LWC117" s="171"/>
      <c r="LWD117" s="109"/>
      <c r="LWE117" s="171"/>
      <c r="LWF117" s="109"/>
      <c r="LWG117" s="171"/>
      <c r="LWH117" s="109"/>
      <c r="LWI117" s="171"/>
      <c r="LWJ117" s="109"/>
      <c r="LWK117" s="171"/>
      <c r="LWL117" s="109"/>
      <c r="LWM117" s="171"/>
      <c r="LWN117" s="109"/>
      <c r="LWO117" s="171"/>
      <c r="LWP117" s="109"/>
      <c r="LWQ117" s="171"/>
      <c r="LWR117" s="109"/>
      <c r="LWS117" s="171"/>
      <c r="LWT117" s="109"/>
      <c r="LWU117" s="171"/>
      <c r="LWV117" s="109"/>
      <c r="LWW117" s="171"/>
      <c r="LWX117" s="109"/>
      <c r="LWY117" s="171"/>
      <c r="LWZ117" s="109"/>
      <c r="LXA117" s="171"/>
      <c r="LXB117" s="109"/>
      <c r="LXC117" s="171"/>
      <c r="LXD117" s="109"/>
      <c r="LXE117" s="171"/>
      <c r="LXF117" s="109"/>
      <c r="LXG117" s="171"/>
      <c r="LXH117" s="109"/>
      <c r="LXI117" s="171"/>
      <c r="LXJ117" s="109"/>
      <c r="LXK117" s="171"/>
      <c r="LXL117" s="109"/>
      <c r="LXM117" s="171"/>
      <c r="LXN117" s="109"/>
      <c r="LXO117" s="171"/>
      <c r="LXP117" s="109"/>
      <c r="LXQ117" s="171"/>
      <c r="LXR117" s="109"/>
      <c r="LXS117" s="171"/>
      <c r="LXT117" s="109"/>
      <c r="LXU117" s="171"/>
      <c r="LXV117" s="109"/>
      <c r="LXW117" s="171"/>
      <c r="LXX117" s="109"/>
      <c r="LXY117" s="171"/>
      <c r="LXZ117" s="109"/>
      <c r="LYA117" s="171"/>
      <c r="LYB117" s="109"/>
      <c r="LYC117" s="171"/>
      <c r="LYD117" s="109"/>
      <c r="LYE117" s="171"/>
      <c r="LYF117" s="109"/>
      <c r="LYG117" s="171"/>
      <c r="LYH117" s="109"/>
      <c r="LYI117" s="171"/>
      <c r="LYJ117" s="109"/>
      <c r="LYK117" s="171"/>
      <c r="LYL117" s="109"/>
      <c r="LYM117" s="171"/>
      <c r="LYN117" s="109"/>
      <c r="LYO117" s="171"/>
      <c r="LYP117" s="109"/>
      <c r="LYQ117" s="171"/>
      <c r="LYR117" s="109"/>
      <c r="LYS117" s="171"/>
      <c r="LYT117" s="109"/>
      <c r="LYU117" s="171"/>
      <c r="LYV117" s="109"/>
      <c r="LYW117" s="171"/>
      <c r="LYX117" s="109"/>
      <c r="LYY117" s="171"/>
      <c r="LYZ117" s="109"/>
      <c r="LZA117" s="171"/>
      <c r="LZB117" s="109"/>
      <c r="LZC117" s="171"/>
      <c r="LZD117" s="109"/>
      <c r="LZE117" s="171"/>
      <c r="LZF117" s="109"/>
      <c r="LZG117" s="171"/>
      <c r="LZH117" s="109"/>
      <c r="LZI117" s="171"/>
      <c r="LZJ117" s="109"/>
      <c r="LZK117" s="171"/>
      <c r="LZL117" s="109"/>
      <c r="LZM117" s="171"/>
      <c r="LZN117" s="109"/>
      <c r="LZO117" s="171"/>
      <c r="LZP117" s="109"/>
      <c r="LZQ117" s="171"/>
      <c r="LZR117" s="109"/>
      <c r="LZS117" s="171"/>
      <c r="LZT117" s="109"/>
      <c r="LZU117" s="171"/>
      <c r="LZV117" s="109"/>
      <c r="LZW117" s="171"/>
      <c r="LZX117" s="109"/>
      <c r="LZY117" s="171"/>
      <c r="LZZ117" s="109"/>
      <c r="MAA117" s="171"/>
      <c r="MAB117" s="109"/>
      <c r="MAC117" s="171"/>
      <c r="MAD117" s="109"/>
      <c r="MAE117" s="171"/>
      <c r="MAF117" s="109"/>
      <c r="MAG117" s="171"/>
      <c r="MAH117" s="109"/>
      <c r="MAI117" s="171"/>
      <c r="MAJ117" s="109"/>
      <c r="MAK117" s="171"/>
      <c r="MAL117" s="109"/>
      <c r="MAM117" s="171"/>
      <c r="MAN117" s="109"/>
      <c r="MAO117" s="171"/>
      <c r="MAP117" s="109"/>
      <c r="MAQ117" s="171"/>
      <c r="MAR117" s="109"/>
      <c r="MAS117" s="171"/>
      <c r="MAT117" s="109"/>
      <c r="MAU117" s="171"/>
      <c r="MAV117" s="109"/>
      <c r="MAW117" s="171"/>
      <c r="MAX117" s="109"/>
      <c r="MAY117" s="171"/>
      <c r="MAZ117" s="109"/>
      <c r="MBA117" s="171"/>
      <c r="MBB117" s="109"/>
      <c r="MBC117" s="171"/>
      <c r="MBD117" s="109"/>
      <c r="MBE117" s="171"/>
      <c r="MBF117" s="109"/>
      <c r="MBG117" s="171"/>
      <c r="MBH117" s="109"/>
      <c r="MBI117" s="171"/>
      <c r="MBJ117" s="109"/>
      <c r="MBK117" s="171"/>
      <c r="MBL117" s="109"/>
      <c r="MBM117" s="171"/>
      <c r="MBN117" s="109"/>
      <c r="MBO117" s="171"/>
      <c r="MBP117" s="109"/>
      <c r="MBQ117" s="171"/>
      <c r="MBR117" s="109"/>
      <c r="MBS117" s="171"/>
      <c r="MBT117" s="109"/>
      <c r="MBU117" s="171"/>
      <c r="MBV117" s="109"/>
      <c r="MBW117" s="171"/>
      <c r="MBX117" s="109"/>
      <c r="MBY117" s="171"/>
      <c r="MBZ117" s="109"/>
      <c r="MCA117" s="171"/>
      <c r="MCB117" s="109"/>
      <c r="MCC117" s="171"/>
      <c r="MCD117" s="109"/>
      <c r="MCE117" s="171"/>
      <c r="MCF117" s="109"/>
      <c r="MCG117" s="171"/>
      <c r="MCH117" s="109"/>
      <c r="MCI117" s="171"/>
      <c r="MCJ117" s="109"/>
      <c r="MCK117" s="171"/>
      <c r="MCL117" s="109"/>
      <c r="MCM117" s="171"/>
      <c r="MCN117" s="109"/>
      <c r="MCO117" s="171"/>
      <c r="MCP117" s="109"/>
      <c r="MCQ117" s="171"/>
      <c r="MCR117" s="109"/>
      <c r="MCS117" s="171"/>
      <c r="MCT117" s="109"/>
      <c r="MCU117" s="171"/>
      <c r="MCV117" s="109"/>
      <c r="MCW117" s="171"/>
      <c r="MCX117" s="109"/>
      <c r="MCY117" s="171"/>
      <c r="MCZ117" s="109"/>
      <c r="MDA117" s="171"/>
      <c r="MDB117" s="109"/>
      <c r="MDC117" s="171"/>
      <c r="MDD117" s="109"/>
      <c r="MDE117" s="171"/>
      <c r="MDF117" s="109"/>
      <c r="MDG117" s="171"/>
      <c r="MDH117" s="109"/>
      <c r="MDI117" s="171"/>
      <c r="MDJ117" s="109"/>
      <c r="MDK117" s="171"/>
      <c r="MDL117" s="109"/>
      <c r="MDM117" s="171"/>
      <c r="MDN117" s="109"/>
      <c r="MDO117" s="171"/>
      <c r="MDP117" s="109"/>
      <c r="MDQ117" s="171"/>
      <c r="MDR117" s="109"/>
      <c r="MDS117" s="171"/>
      <c r="MDT117" s="109"/>
      <c r="MDU117" s="171"/>
      <c r="MDV117" s="109"/>
      <c r="MDW117" s="171"/>
      <c r="MDX117" s="109"/>
      <c r="MDY117" s="171"/>
      <c r="MDZ117" s="109"/>
      <c r="MEA117" s="171"/>
      <c r="MEB117" s="109"/>
      <c r="MEC117" s="171"/>
      <c r="MED117" s="109"/>
      <c r="MEE117" s="171"/>
      <c r="MEF117" s="109"/>
      <c r="MEG117" s="171"/>
      <c r="MEH117" s="109"/>
      <c r="MEI117" s="171"/>
      <c r="MEJ117" s="109"/>
      <c r="MEK117" s="171"/>
      <c r="MEL117" s="109"/>
      <c r="MEM117" s="171"/>
      <c r="MEN117" s="109"/>
      <c r="MEO117" s="171"/>
      <c r="MEP117" s="109"/>
      <c r="MEQ117" s="171"/>
      <c r="MER117" s="109"/>
      <c r="MES117" s="171"/>
      <c r="MET117" s="109"/>
      <c r="MEU117" s="171"/>
      <c r="MEV117" s="109"/>
      <c r="MEW117" s="171"/>
      <c r="MEX117" s="109"/>
      <c r="MEY117" s="171"/>
      <c r="MEZ117" s="109"/>
      <c r="MFA117" s="171"/>
      <c r="MFB117" s="109"/>
      <c r="MFC117" s="171"/>
      <c r="MFD117" s="109"/>
      <c r="MFE117" s="171"/>
      <c r="MFF117" s="109"/>
      <c r="MFG117" s="171"/>
      <c r="MFH117" s="109"/>
      <c r="MFI117" s="171"/>
      <c r="MFJ117" s="109"/>
      <c r="MFK117" s="171"/>
      <c r="MFL117" s="109"/>
      <c r="MFM117" s="171"/>
      <c r="MFN117" s="109"/>
      <c r="MFO117" s="171"/>
      <c r="MFP117" s="109"/>
      <c r="MFQ117" s="171"/>
      <c r="MFR117" s="109"/>
      <c r="MFS117" s="171"/>
      <c r="MFT117" s="109"/>
      <c r="MFU117" s="171"/>
      <c r="MFV117" s="109"/>
      <c r="MFW117" s="171"/>
      <c r="MFX117" s="109"/>
      <c r="MFY117" s="171"/>
      <c r="MFZ117" s="109"/>
      <c r="MGA117" s="171"/>
      <c r="MGB117" s="109"/>
      <c r="MGC117" s="171"/>
      <c r="MGD117" s="109"/>
      <c r="MGE117" s="171"/>
      <c r="MGF117" s="109"/>
      <c r="MGG117" s="171"/>
      <c r="MGH117" s="109"/>
      <c r="MGI117" s="171"/>
      <c r="MGJ117" s="109"/>
      <c r="MGK117" s="171"/>
      <c r="MGL117" s="109"/>
      <c r="MGM117" s="171"/>
      <c r="MGN117" s="109"/>
      <c r="MGO117" s="171"/>
      <c r="MGP117" s="109"/>
      <c r="MGQ117" s="171"/>
      <c r="MGR117" s="109"/>
      <c r="MGS117" s="171"/>
      <c r="MGT117" s="109"/>
      <c r="MGU117" s="171"/>
      <c r="MGV117" s="109"/>
      <c r="MGW117" s="171"/>
      <c r="MGX117" s="109"/>
      <c r="MGY117" s="171"/>
      <c r="MGZ117" s="109"/>
      <c r="MHA117" s="171"/>
      <c r="MHB117" s="109"/>
      <c r="MHC117" s="171"/>
      <c r="MHD117" s="109"/>
      <c r="MHE117" s="171"/>
      <c r="MHF117" s="109"/>
      <c r="MHG117" s="171"/>
      <c r="MHH117" s="109"/>
      <c r="MHI117" s="171"/>
      <c r="MHJ117" s="109"/>
      <c r="MHK117" s="171"/>
      <c r="MHL117" s="109"/>
      <c r="MHM117" s="171"/>
      <c r="MHN117" s="109"/>
      <c r="MHO117" s="171"/>
      <c r="MHP117" s="109"/>
      <c r="MHQ117" s="171"/>
      <c r="MHR117" s="109"/>
      <c r="MHS117" s="171"/>
      <c r="MHT117" s="109"/>
      <c r="MHU117" s="171"/>
      <c r="MHV117" s="109"/>
      <c r="MHW117" s="171"/>
      <c r="MHX117" s="109"/>
      <c r="MHY117" s="171"/>
      <c r="MHZ117" s="109"/>
      <c r="MIA117" s="171"/>
      <c r="MIB117" s="109"/>
      <c r="MIC117" s="171"/>
      <c r="MID117" s="109"/>
      <c r="MIE117" s="171"/>
      <c r="MIF117" s="109"/>
      <c r="MIG117" s="171"/>
      <c r="MIH117" s="109"/>
      <c r="MII117" s="171"/>
      <c r="MIJ117" s="109"/>
      <c r="MIK117" s="171"/>
      <c r="MIL117" s="109"/>
      <c r="MIM117" s="171"/>
      <c r="MIN117" s="109"/>
      <c r="MIO117" s="171"/>
      <c r="MIP117" s="109"/>
      <c r="MIQ117" s="171"/>
      <c r="MIR117" s="109"/>
      <c r="MIS117" s="171"/>
      <c r="MIT117" s="109"/>
      <c r="MIU117" s="171"/>
      <c r="MIV117" s="109"/>
      <c r="MIW117" s="171"/>
      <c r="MIX117" s="109"/>
      <c r="MIY117" s="171"/>
      <c r="MIZ117" s="109"/>
      <c r="MJA117" s="171"/>
      <c r="MJB117" s="109"/>
      <c r="MJC117" s="171"/>
      <c r="MJD117" s="109"/>
      <c r="MJE117" s="171"/>
      <c r="MJF117" s="109"/>
      <c r="MJG117" s="171"/>
      <c r="MJH117" s="109"/>
      <c r="MJI117" s="171"/>
      <c r="MJJ117" s="109"/>
      <c r="MJK117" s="171"/>
      <c r="MJL117" s="109"/>
      <c r="MJM117" s="171"/>
      <c r="MJN117" s="109"/>
      <c r="MJO117" s="171"/>
      <c r="MJP117" s="109"/>
      <c r="MJQ117" s="171"/>
      <c r="MJR117" s="109"/>
      <c r="MJS117" s="171"/>
      <c r="MJT117" s="109"/>
      <c r="MJU117" s="171"/>
      <c r="MJV117" s="109"/>
      <c r="MJW117" s="171"/>
      <c r="MJX117" s="109"/>
      <c r="MJY117" s="171"/>
      <c r="MJZ117" s="109"/>
      <c r="MKA117" s="171"/>
      <c r="MKB117" s="109"/>
      <c r="MKC117" s="171"/>
      <c r="MKD117" s="109"/>
      <c r="MKE117" s="171"/>
      <c r="MKF117" s="109"/>
      <c r="MKG117" s="171"/>
      <c r="MKH117" s="109"/>
      <c r="MKI117" s="171"/>
      <c r="MKJ117" s="109"/>
      <c r="MKK117" s="171"/>
      <c r="MKL117" s="109"/>
      <c r="MKM117" s="171"/>
      <c r="MKN117" s="109"/>
      <c r="MKO117" s="171"/>
      <c r="MKP117" s="109"/>
      <c r="MKQ117" s="171"/>
      <c r="MKR117" s="109"/>
      <c r="MKS117" s="171"/>
      <c r="MKT117" s="109"/>
      <c r="MKU117" s="171"/>
      <c r="MKV117" s="109"/>
      <c r="MKW117" s="171"/>
      <c r="MKX117" s="109"/>
      <c r="MKY117" s="171"/>
      <c r="MKZ117" s="109"/>
      <c r="MLA117" s="171"/>
      <c r="MLB117" s="109"/>
      <c r="MLC117" s="171"/>
      <c r="MLD117" s="109"/>
      <c r="MLE117" s="171"/>
      <c r="MLF117" s="109"/>
      <c r="MLG117" s="171"/>
      <c r="MLH117" s="109"/>
      <c r="MLI117" s="171"/>
      <c r="MLJ117" s="109"/>
      <c r="MLK117" s="171"/>
      <c r="MLL117" s="109"/>
      <c r="MLM117" s="171"/>
      <c r="MLN117" s="109"/>
      <c r="MLO117" s="171"/>
      <c r="MLP117" s="109"/>
      <c r="MLQ117" s="171"/>
      <c r="MLR117" s="109"/>
      <c r="MLS117" s="171"/>
      <c r="MLT117" s="109"/>
      <c r="MLU117" s="171"/>
      <c r="MLV117" s="109"/>
      <c r="MLW117" s="171"/>
      <c r="MLX117" s="109"/>
      <c r="MLY117" s="171"/>
      <c r="MLZ117" s="109"/>
      <c r="MMA117" s="171"/>
      <c r="MMB117" s="109"/>
      <c r="MMC117" s="171"/>
      <c r="MMD117" s="109"/>
      <c r="MME117" s="171"/>
      <c r="MMF117" s="109"/>
      <c r="MMG117" s="171"/>
      <c r="MMH117" s="109"/>
      <c r="MMI117" s="171"/>
      <c r="MMJ117" s="109"/>
      <c r="MMK117" s="171"/>
      <c r="MML117" s="109"/>
      <c r="MMM117" s="171"/>
      <c r="MMN117" s="109"/>
      <c r="MMO117" s="171"/>
      <c r="MMP117" s="109"/>
      <c r="MMQ117" s="171"/>
      <c r="MMR117" s="109"/>
      <c r="MMS117" s="171"/>
      <c r="MMT117" s="109"/>
      <c r="MMU117" s="171"/>
      <c r="MMV117" s="109"/>
      <c r="MMW117" s="171"/>
      <c r="MMX117" s="109"/>
      <c r="MMY117" s="171"/>
      <c r="MMZ117" s="109"/>
      <c r="MNA117" s="171"/>
      <c r="MNB117" s="109"/>
      <c r="MNC117" s="171"/>
      <c r="MND117" s="109"/>
      <c r="MNE117" s="171"/>
      <c r="MNF117" s="109"/>
      <c r="MNG117" s="171"/>
      <c r="MNH117" s="109"/>
      <c r="MNI117" s="171"/>
      <c r="MNJ117" s="109"/>
      <c r="MNK117" s="171"/>
      <c r="MNL117" s="109"/>
      <c r="MNM117" s="171"/>
      <c r="MNN117" s="109"/>
      <c r="MNO117" s="171"/>
      <c r="MNP117" s="109"/>
      <c r="MNQ117" s="171"/>
      <c r="MNR117" s="109"/>
      <c r="MNS117" s="171"/>
      <c r="MNT117" s="109"/>
      <c r="MNU117" s="171"/>
      <c r="MNV117" s="109"/>
      <c r="MNW117" s="171"/>
      <c r="MNX117" s="109"/>
      <c r="MNY117" s="171"/>
      <c r="MNZ117" s="109"/>
      <c r="MOA117" s="171"/>
      <c r="MOB117" s="109"/>
      <c r="MOC117" s="171"/>
      <c r="MOD117" s="109"/>
      <c r="MOE117" s="171"/>
      <c r="MOF117" s="109"/>
      <c r="MOG117" s="171"/>
      <c r="MOH117" s="109"/>
      <c r="MOI117" s="171"/>
      <c r="MOJ117" s="109"/>
      <c r="MOK117" s="171"/>
      <c r="MOL117" s="109"/>
      <c r="MOM117" s="171"/>
      <c r="MON117" s="109"/>
      <c r="MOO117" s="171"/>
      <c r="MOP117" s="109"/>
      <c r="MOQ117" s="171"/>
      <c r="MOR117" s="109"/>
      <c r="MOS117" s="171"/>
      <c r="MOT117" s="109"/>
      <c r="MOU117" s="171"/>
      <c r="MOV117" s="109"/>
      <c r="MOW117" s="171"/>
      <c r="MOX117" s="109"/>
      <c r="MOY117" s="171"/>
      <c r="MOZ117" s="109"/>
      <c r="MPA117" s="171"/>
      <c r="MPB117" s="109"/>
      <c r="MPC117" s="171"/>
      <c r="MPD117" s="109"/>
      <c r="MPE117" s="171"/>
      <c r="MPF117" s="109"/>
      <c r="MPG117" s="171"/>
      <c r="MPH117" s="109"/>
      <c r="MPI117" s="171"/>
      <c r="MPJ117" s="109"/>
      <c r="MPK117" s="171"/>
      <c r="MPL117" s="109"/>
      <c r="MPM117" s="171"/>
      <c r="MPN117" s="109"/>
      <c r="MPO117" s="171"/>
      <c r="MPP117" s="109"/>
      <c r="MPQ117" s="171"/>
      <c r="MPR117" s="109"/>
      <c r="MPS117" s="171"/>
      <c r="MPT117" s="109"/>
      <c r="MPU117" s="171"/>
      <c r="MPV117" s="109"/>
      <c r="MPW117" s="171"/>
      <c r="MPX117" s="109"/>
      <c r="MPY117" s="171"/>
      <c r="MPZ117" s="109"/>
      <c r="MQA117" s="171"/>
      <c r="MQB117" s="109"/>
      <c r="MQC117" s="171"/>
      <c r="MQD117" s="109"/>
      <c r="MQE117" s="171"/>
      <c r="MQF117" s="109"/>
      <c r="MQG117" s="171"/>
      <c r="MQH117" s="109"/>
      <c r="MQI117" s="171"/>
      <c r="MQJ117" s="109"/>
      <c r="MQK117" s="171"/>
      <c r="MQL117" s="109"/>
      <c r="MQM117" s="171"/>
      <c r="MQN117" s="109"/>
      <c r="MQO117" s="171"/>
      <c r="MQP117" s="109"/>
      <c r="MQQ117" s="171"/>
      <c r="MQR117" s="109"/>
      <c r="MQS117" s="171"/>
      <c r="MQT117" s="109"/>
      <c r="MQU117" s="171"/>
      <c r="MQV117" s="109"/>
      <c r="MQW117" s="171"/>
      <c r="MQX117" s="109"/>
      <c r="MQY117" s="171"/>
      <c r="MQZ117" s="109"/>
      <c r="MRA117" s="171"/>
      <c r="MRB117" s="109"/>
      <c r="MRC117" s="171"/>
      <c r="MRD117" s="109"/>
      <c r="MRE117" s="171"/>
      <c r="MRF117" s="109"/>
      <c r="MRG117" s="171"/>
      <c r="MRH117" s="109"/>
      <c r="MRI117" s="171"/>
      <c r="MRJ117" s="109"/>
      <c r="MRK117" s="171"/>
      <c r="MRL117" s="109"/>
      <c r="MRM117" s="171"/>
      <c r="MRN117" s="109"/>
      <c r="MRO117" s="171"/>
      <c r="MRP117" s="109"/>
      <c r="MRQ117" s="171"/>
      <c r="MRR117" s="109"/>
      <c r="MRS117" s="171"/>
      <c r="MRT117" s="109"/>
      <c r="MRU117" s="171"/>
      <c r="MRV117" s="109"/>
      <c r="MRW117" s="171"/>
      <c r="MRX117" s="109"/>
      <c r="MRY117" s="171"/>
      <c r="MRZ117" s="109"/>
      <c r="MSA117" s="171"/>
      <c r="MSB117" s="109"/>
      <c r="MSC117" s="171"/>
      <c r="MSD117" s="109"/>
      <c r="MSE117" s="171"/>
      <c r="MSF117" s="109"/>
      <c r="MSG117" s="171"/>
      <c r="MSH117" s="109"/>
      <c r="MSI117" s="171"/>
      <c r="MSJ117" s="109"/>
      <c r="MSK117" s="171"/>
      <c r="MSL117" s="109"/>
      <c r="MSM117" s="171"/>
      <c r="MSN117" s="109"/>
      <c r="MSO117" s="171"/>
      <c r="MSP117" s="109"/>
      <c r="MSQ117" s="171"/>
      <c r="MSR117" s="109"/>
      <c r="MSS117" s="171"/>
      <c r="MST117" s="109"/>
      <c r="MSU117" s="171"/>
      <c r="MSV117" s="109"/>
      <c r="MSW117" s="171"/>
      <c r="MSX117" s="109"/>
      <c r="MSY117" s="171"/>
      <c r="MSZ117" s="109"/>
      <c r="MTA117" s="171"/>
      <c r="MTB117" s="109"/>
      <c r="MTC117" s="171"/>
      <c r="MTD117" s="109"/>
      <c r="MTE117" s="171"/>
      <c r="MTF117" s="109"/>
      <c r="MTG117" s="171"/>
      <c r="MTH117" s="109"/>
      <c r="MTI117" s="171"/>
      <c r="MTJ117" s="109"/>
      <c r="MTK117" s="171"/>
      <c r="MTL117" s="109"/>
      <c r="MTM117" s="171"/>
      <c r="MTN117" s="109"/>
      <c r="MTO117" s="171"/>
      <c r="MTP117" s="109"/>
      <c r="MTQ117" s="171"/>
      <c r="MTR117" s="109"/>
      <c r="MTS117" s="171"/>
      <c r="MTT117" s="109"/>
      <c r="MTU117" s="171"/>
      <c r="MTV117" s="109"/>
      <c r="MTW117" s="171"/>
      <c r="MTX117" s="109"/>
      <c r="MTY117" s="171"/>
      <c r="MTZ117" s="109"/>
      <c r="MUA117" s="171"/>
      <c r="MUB117" s="109"/>
      <c r="MUC117" s="171"/>
      <c r="MUD117" s="109"/>
      <c r="MUE117" s="171"/>
      <c r="MUF117" s="109"/>
      <c r="MUG117" s="171"/>
      <c r="MUH117" s="109"/>
      <c r="MUI117" s="171"/>
      <c r="MUJ117" s="109"/>
      <c r="MUK117" s="171"/>
      <c r="MUL117" s="109"/>
      <c r="MUM117" s="171"/>
      <c r="MUN117" s="109"/>
      <c r="MUO117" s="171"/>
      <c r="MUP117" s="109"/>
      <c r="MUQ117" s="171"/>
      <c r="MUR117" s="109"/>
      <c r="MUS117" s="171"/>
      <c r="MUT117" s="109"/>
      <c r="MUU117" s="171"/>
      <c r="MUV117" s="109"/>
      <c r="MUW117" s="171"/>
      <c r="MUX117" s="109"/>
      <c r="MUY117" s="171"/>
      <c r="MUZ117" s="109"/>
      <c r="MVA117" s="171"/>
      <c r="MVB117" s="109"/>
      <c r="MVC117" s="171"/>
      <c r="MVD117" s="109"/>
      <c r="MVE117" s="171"/>
      <c r="MVF117" s="109"/>
      <c r="MVG117" s="171"/>
      <c r="MVH117" s="109"/>
      <c r="MVI117" s="171"/>
      <c r="MVJ117" s="109"/>
      <c r="MVK117" s="171"/>
      <c r="MVL117" s="109"/>
      <c r="MVM117" s="171"/>
      <c r="MVN117" s="109"/>
      <c r="MVO117" s="171"/>
      <c r="MVP117" s="109"/>
      <c r="MVQ117" s="171"/>
      <c r="MVR117" s="109"/>
      <c r="MVS117" s="171"/>
      <c r="MVT117" s="109"/>
      <c r="MVU117" s="171"/>
      <c r="MVV117" s="109"/>
      <c r="MVW117" s="171"/>
      <c r="MVX117" s="109"/>
      <c r="MVY117" s="171"/>
      <c r="MVZ117" s="109"/>
      <c r="MWA117" s="171"/>
      <c r="MWB117" s="109"/>
      <c r="MWC117" s="171"/>
      <c r="MWD117" s="109"/>
      <c r="MWE117" s="171"/>
      <c r="MWF117" s="109"/>
      <c r="MWG117" s="171"/>
      <c r="MWH117" s="109"/>
      <c r="MWI117" s="171"/>
      <c r="MWJ117" s="109"/>
      <c r="MWK117" s="171"/>
      <c r="MWL117" s="109"/>
      <c r="MWM117" s="171"/>
      <c r="MWN117" s="109"/>
      <c r="MWO117" s="171"/>
      <c r="MWP117" s="109"/>
      <c r="MWQ117" s="171"/>
      <c r="MWR117" s="109"/>
      <c r="MWS117" s="171"/>
      <c r="MWT117" s="109"/>
      <c r="MWU117" s="171"/>
      <c r="MWV117" s="109"/>
      <c r="MWW117" s="171"/>
      <c r="MWX117" s="109"/>
      <c r="MWY117" s="171"/>
      <c r="MWZ117" s="109"/>
      <c r="MXA117" s="171"/>
      <c r="MXB117" s="109"/>
      <c r="MXC117" s="171"/>
      <c r="MXD117" s="109"/>
      <c r="MXE117" s="171"/>
      <c r="MXF117" s="109"/>
      <c r="MXG117" s="171"/>
      <c r="MXH117" s="109"/>
      <c r="MXI117" s="171"/>
      <c r="MXJ117" s="109"/>
      <c r="MXK117" s="171"/>
      <c r="MXL117" s="109"/>
      <c r="MXM117" s="171"/>
      <c r="MXN117" s="109"/>
      <c r="MXO117" s="171"/>
      <c r="MXP117" s="109"/>
      <c r="MXQ117" s="171"/>
      <c r="MXR117" s="109"/>
      <c r="MXS117" s="171"/>
      <c r="MXT117" s="109"/>
      <c r="MXU117" s="171"/>
      <c r="MXV117" s="109"/>
      <c r="MXW117" s="171"/>
      <c r="MXX117" s="109"/>
      <c r="MXY117" s="171"/>
      <c r="MXZ117" s="109"/>
      <c r="MYA117" s="171"/>
      <c r="MYB117" s="109"/>
      <c r="MYC117" s="171"/>
      <c r="MYD117" s="109"/>
      <c r="MYE117" s="171"/>
      <c r="MYF117" s="109"/>
      <c r="MYG117" s="171"/>
      <c r="MYH117" s="109"/>
      <c r="MYI117" s="171"/>
      <c r="MYJ117" s="109"/>
      <c r="MYK117" s="171"/>
      <c r="MYL117" s="109"/>
      <c r="MYM117" s="171"/>
      <c r="MYN117" s="109"/>
      <c r="MYO117" s="171"/>
      <c r="MYP117" s="109"/>
      <c r="MYQ117" s="171"/>
      <c r="MYR117" s="109"/>
      <c r="MYS117" s="171"/>
      <c r="MYT117" s="109"/>
      <c r="MYU117" s="171"/>
      <c r="MYV117" s="109"/>
      <c r="MYW117" s="171"/>
      <c r="MYX117" s="109"/>
      <c r="MYY117" s="171"/>
      <c r="MYZ117" s="109"/>
      <c r="MZA117" s="171"/>
      <c r="MZB117" s="109"/>
      <c r="MZC117" s="171"/>
      <c r="MZD117" s="109"/>
      <c r="MZE117" s="171"/>
      <c r="MZF117" s="109"/>
      <c r="MZG117" s="171"/>
      <c r="MZH117" s="109"/>
      <c r="MZI117" s="171"/>
      <c r="MZJ117" s="109"/>
      <c r="MZK117" s="171"/>
      <c r="MZL117" s="109"/>
      <c r="MZM117" s="171"/>
      <c r="MZN117" s="109"/>
      <c r="MZO117" s="171"/>
      <c r="MZP117" s="109"/>
      <c r="MZQ117" s="171"/>
      <c r="MZR117" s="109"/>
      <c r="MZS117" s="171"/>
      <c r="MZT117" s="109"/>
      <c r="MZU117" s="171"/>
      <c r="MZV117" s="109"/>
      <c r="MZW117" s="171"/>
      <c r="MZX117" s="109"/>
      <c r="MZY117" s="171"/>
      <c r="MZZ117" s="109"/>
      <c r="NAA117" s="171"/>
      <c r="NAB117" s="109"/>
      <c r="NAC117" s="171"/>
      <c r="NAD117" s="109"/>
      <c r="NAE117" s="171"/>
      <c r="NAF117" s="109"/>
      <c r="NAG117" s="171"/>
      <c r="NAH117" s="109"/>
      <c r="NAI117" s="171"/>
      <c r="NAJ117" s="109"/>
      <c r="NAK117" s="171"/>
      <c r="NAL117" s="109"/>
      <c r="NAM117" s="171"/>
      <c r="NAN117" s="109"/>
      <c r="NAO117" s="171"/>
      <c r="NAP117" s="109"/>
      <c r="NAQ117" s="171"/>
      <c r="NAR117" s="109"/>
      <c r="NAS117" s="171"/>
      <c r="NAT117" s="109"/>
      <c r="NAU117" s="171"/>
      <c r="NAV117" s="109"/>
      <c r="NAW117" s="171"/>
      <c r="NAX117" s="109"/>
      <c r="NAY117" s="171"/>
      <c r="NAZ117" s="109"/>
      <c r="NBA117" s="171"/>
      <c r="NBB117" s="109"/>
      <c r="NBC117" s="171"/>
      <c r="NBD117" s="109"/>
      <c r="NBE117" s="171"/>
      <c r="NBF117" s="109"/>
      <c r="NBG117" s="171"/>
      <c r="NBH117" s="109"/>
      <c r="NBI117" s="171"/>
      <c r="NBJ117" s="109"/>
      <c r="NBK117" s="171"/>
      <c r="NBL117" s="109"/>
      <c r="NBM117" s="171"/>
      <c r="NBN117" s="109"/>
      <c r="NBO117" s="171"/>
      <c r="NBP117" s="109"/>
      <c r="NBQ117" s="171"/>
      <c r="NBR117" s="109"/>
      <c r="NBS117" s="171"/>
      <c r="NBT117" s="109"/>
      <c r="NBU117" s="171"/>
      <c r="NBV117" s="109"/>
      <c r="NBW117" s="171"/>
      <c r="NBX117" s="109"/>
      <c r="NBY117" s="171"/>
      <c r="NBZ117" s="109"/>
      <c r="NCA117" s="171"/>
      <c r="NCB117" s="109"/>
      <c r="NCC117" s="171"/>
      <c r="NCD117" s="109"/>
      <c r="NCE117" s="171"/>
      <c r="NCF117" s="109"/>
      <c r="NCG117" s="171"/>
      <c r="NCH117" s="109"/>
      <c r="NCI117" s="171"/>
      <c r="NCJ117" s="109"/>
      <c r="NCK117" s="171"/>
      <c r="NCL117" s="109"/>
      <c r="NCM117" s="171"/>
      <c r="NCN117" s="109"/>
      <c r="NCO117" s="171"/>
      <c r="NCP117" s="109"/>
      <c r="NCQ117" s="171"/>
      <c r="NCR117" s="109"/>
      <c r="NCS117" s="171"/>
      <c r="NCT117" s="109"/>
      <c r="NCU117" s="171"/>
      <c r="NCV117" s="109"/>
      <c r="NCW117" s="171"/>
      <c r="NCX117" s="109"/>
      <c r="NCY117" s="171"/>
      <c r="NCZ117" s="109"/>
      <c r="NDA117" s="171"/>
      <c r="NDB117" s="109"/>
      <c r="NDC117" s="171"/>
      <c r="NDD117" s="109"/>
      <c r="NDE117" s="171"/>
      <c r="NDF117" s="109"/>
      <c r="NDG117" s="171"/>
      <c r="NDH117" s="109"/>
      <c r="NDI117" s="171"/>
      <c r="NDJ117" s="109"/>
      <c r="NDK117" s="171"/>
      <c r="NDL117" s="109"/>
      <c r="NDM117" s="171"/>
      <c r="NDN117" s="109"/>
      <c r="NDO117" s="171"/>
      <c r="NDP117" s="109"/>
      <c r="NDQ117" s="171"/>
      <c r="NDR117" s="109"/>
      <c r="NDS117" s="171"/>
      <c r="NDT117" s="109"/>
      <c r="NDU117" s="171"/>
      <c r="NDV117" s="109"/>
      <c r="NDW117" s="171"/>
      <c r="NDX117" s="109"/>
      <c r="NDY117" s="171"/>
      <c r="NDZ117" s="109"/>
      <c r="NEA117" s="171"/>
      <c r="NEB117" s="109"/>
      <c r="NEC117" s="171"/>
      <c r="NED117" s="109"/>
      <c r="NEE117" s="171"/>
      <c r="NEF117" s="109"/>
      <c r="NEG117" s="171"/>
      <c r="NEH117" s="109"/>
      <c r="NEI117" s="171"/>
      <c r="NEJ117" s="109"/>
      <c r="NEK117" s="171"/>
      <c r="NEL117" s="109"/>
      <c r="NEM117" s="171"/>
      <c r="NEN117" s="109"/>
      <c r="NEO117" s="171"/>
      <c r="NEP117" s="109"/>
      <c r="NEQ117" s="171"/>
      <c r="NER117" s="109"/>
      <c r="NES117" s="171"/>
      <c r="NET117" s="109"/>
      <c r="NEU117" s="171"/>
      <c r="NEV117" s="109"/>
      <c r="NEW117" s="171"/>
      <c r="NEX117" s="109"/>
      <c r="NEY117" s="171"/>
      <c r="NEZ117" s="109"/>
      <c r="NFA117" s="171"/>
      <c r="NFB117" s="109"/>
      <c r="NFC117" s="171"/>
      <c r="NFD117" s="109"/>
      <c r="NFE117" s="171"/>
      <c r="NFF117" s="109"/>
      <c r="NFG117" s="171"/>
      <c r="NFH117" s="109"/>
      <c r="NFI117" s="171"/>
      <c r="NFJ117" s="109"/>
      <c r="NFK117" s="171"/>
      <c r="NFL117" s="109"/>
      <c r="NFM117" s="171"/>
      <c r="NFN117" s="109"/>
      <c r="NFO117" s="171"/>
      <c r="NFP117" s="109"/>
      <c r="NFQ117" s="171"/>
      <c r="NFR117" s="109"/>
      <c r="NFS117" s="171"/>
      <c r="NFT117" s="109"/>
      <c r="NFU117" s="171"/>
      <c r="NFV117" s="109"/>
      <c r="NFW117" s="171"/>
      <c r="NFX117" s="109"/>
      <c r="NFY117" s="171"/>
      <c r="NFZ117" s="109"/>
      <c r="NGA117" s="171"/>
      <c r="NGB117" s="109"/>
      <c r="NGC117" s="171"/>
      <c r="NGD117" s="109"/>
      <c r="NGE117" s="171"/>
      <c r="NGF117" s="109"/>
      <c r="NGG117" s="171"/>
      <c r="NGH117" s="109"/>
      <c r="NGI117" s="171"/>
      <c r="NGJ117" s="109"/>
      <c r="NGK117" s="171"/>
      <c r="NGL117" s="109"/>
      <c r="NGM117" s="171"/>
      <c r="NGN117" s="109"/>
      <c r="NGO117" s="171"/>
      <c r="NGP117" s="109"/>
      <c r="NGQ117" s="171"/>
      <c r="NGR117" s="109"/>
      <c r="NGS117" s="171"/>
      <c r="NGT117" s="109"/>
      <c r="NGU117" s="171"/>
      <c r="NGV117" s="109"/>
      <c r="NGW117" s="171"/>
      <c r="NGX117" s="109"/>
      <c r="NGY117" s="171"/>
      <c r="NGZ117" s="109"/>
      <c r="NHA117" s="171"/>
      <c r="NHB117" s="109"/>
      <c r="NHC117" s="171"/>
      <c r="NHD117" s="109"/>
      <c r="NHE117" s="171"/>
      <c r="NHF117" s="109"/>
      <c r="NHG117" s="171"/>
      <c r="NHH117" s="109"/>
      <c r="NHI117" s="171"/>
      <c r="NHJ117" s="109"/>
      <c r="NHK117" s="171"/>
      <c r="NHL117" s="109"/>
      <c r="NHM117" s="171"/>
      <c r="NHN117" s="109"/>
      <c r="NHO117" s="171"/>
      <c r="NHP117" s="109"/>
      <c r="NHQ117" s="171"/>
      <c r="NHR117" s="109"/>
      <c r="NHS117" s="171"/>
      <c r="NHT117" s="109"/>
      <c r="NHU117" s="171"/>
      <c r="NHV117" s="109"/>
      <c r="NHW117" s="171"/>
      <c r="NHX117" s="109"/>
      <c r="NHY117" s="171"/>
      <c r="NHZ117" s="109"/>
      <c r="NIA117" s="171"/>
      <c r="NIB117" s="109"/>
      <c r="NIC117" s="171"/>
      <c r="NID117" s="109"/>
      <c r="NIE117" s="171"/>
      <c r="NIF117" s="109"/>
      <c r="NIG117" s="171"/>
      <c r="NIH117" s="109"/>
      <c r="NII117" s="171"/>
      <c r="NIJ117" s="109"/>
      <c r="NIK117" s="171"/>
      <c r="NIL117" s="109"/>
      <c r="NIM117" s="171"/>
      <c r="NIN117" s="109"/>
      <c r="NIO117" s="171"/>
      <c r="NIP117" s="109"/>
      <c r="NIQ117" s="171"/>
      <c r="NIR117" s="109"/>
      <c r="NIS117" s="171"/>
      <c r="NIT117" s="109"/>
      <c r="NIU117" s="171"/>
      <c r="NIV117" s="109"/>
      <c r="NIW117" s="171"/>
      <c r="NIX117" s="109"/>
      <c r="NIY117" s="171"/>
      <c r="NIZ117" s="109"/>
      <c r="NJA117" s="171"/>
      <c r="NJB117" s="109"/>
      <c r="NJC117" s="171"/>
      <c r="NJD117" s="109"/>
      <c r="NJE117" s="171"/>
      <c r="NJF117" s="109"/>
      <c r="NJG117" s="171"/>
      <c r="NJH117" s="109"/>
      <c r="NJI117" s="171"/>
      <c r="NJJ117" s="109"/>
      <c r="NJK117" s="171"/>
      <c r="NJL117" s="109"/>
      <c r="NJM117" s="171"/>
      <c r="NJN117" s="109"/>
      <c r="NJO117" s="171"/>
      <c r="NJP117" s="109"/>
      <c r="NJQ117" s="171"/>
      <c r="NJR117" s="109"/>
      <c r="NJS117" s="171"/>
      <c r="NJT117" s="109"/>
      <c r="NJU117" s="171"/>
      <c r="NJV117" s="109"/>
      <c r="NJW117" s="171"/>
      <c r="NJX117" s="109"/>
      <c r="NJY117" s="171"/>
      <c r="NJZ117" s="109"/>
      <c r="NKA117" s="171"/>
      <c r="NKB117" s="109"/>
      <c r="NKC117" s="171"/>
      <c r="NKD117" s="109"/>
      <c r="NKE117" s="171"/>
      <c r="NKF117" s="109"/>
      <c r="NKG117" s="171"/>
      <c r="NKH117" s="109"/>
      <c r="NKI117" s="171"/>
      <c r="NKJ117" s="109"/>
      <c r="NKK117" s="171"/>
      <c r="NKL117" s="109"/>
      <c r="NKM117" s="171"/>
      <c r="NKN117" s="109"/>
      <c r="NKO117" s="171"/>
      <c r="NKP117" s="109"/>
      <c r="NKQ117" s="171"/>
      <c r="NKR117" s="109"/>
      <c r="NKS117" s="171"/>
      <c r="NKT117" s="109"/>
      <c r="NKU117" s="171"/>
      <c r="NKV117" s="109"/>
      <c r="NKW117" s="171"/>
      <c r="NKX117" s="109"/>
      <c r="NKY117" s="171"/>
      <c r="NKZ117" s="109"/>
      <c r="NLA117" s="171"/>
      <c r="NLB117" s="109"/>
      <c r="NLC117" s="171"/>
      <c r="NLD117" s="109"/>
      <c r="NLE117" s="171"/>
      <c r="NLF117" s="109"/>
      <c r="NLG117" s="171"/>
      <c r="NLH117" s="109"/>
      <c r="NLI117" s="171"/>
      <c r="NLJ117" s="109"/>
      <c r="NLK117" s="171"/>
      <c r="NLL117" s="109"/>
      <c r="NLM117" s="171"/>
      <c r="NLN117" s="109"/>
      <c r="NLO117" s="171"/>
      <c r="NLP117" s="109"/>
      <c r="NLQ117" s="171"/>
      <c r="NLR117" s="109"/>
      <c r="NLS117" s="171"/>
      <c r="NLT117" s="109"/>
      <c r="NLU117" s="171"/>
      <c r="NLV117" s="109"/>
      <c r="NLW117" s="171"/>
      <c r="NLX117" s="109"/>
      <c r="NLY117" s="171"/>
      <c r="NLZ117" s="109"/>
      <c r="NMA117" s="171"/>
      <c r="NMB117" s="109"/>
      <c r="NMC117" s="171"/>
      <c r="NMD117" s="109"/>
      <c r="NME117" s="171"/>
      <c r="NMF117" s="109"/>
      <c r="NMG117" s="171"/>
      <c r="NMH117" s="109"/>
      <c r="NMI117" s="171"/>
      <c r="NMJ117" s="109"/>
      <c r="NMK117" s="171"/>
      <c r="NML117" s="109"/>
      <c r="NMM117" s="171"/>
      <c r="NMN117" s="109"/>
      <c r="NMO117" s="171"/>
      <c r="NMP117" s="109"/>
      <c r="NMQ117" s="171"/>
      <c r="NMR117" s="109"/>
      <c r="NMS117" s="171"/>
      <c r="NMT117" s="109"/>
      <c r="NMU117" s="171"/>
      <c r="NMV117" s="109"/>
      <c r="NMW117" s="171"/>
      <c r="NMX117" s="109"/>
      <c r="NMY117" s="171"/>
      <c r="NMZ117" s="109"/>
      <c r="NNA117" s="171"/>
      <c r="NNB117" s="109"/>
      <c r="NNC117" s="171"/>
      <c r="NND117" s="109"/>
      <c r="NNE117" s="171"/>
      <c r="NNF117" s="109"/>
      <c r="NNG117" s="171"/>
      <c r="NNH117" s="109"/>
      <c r="NNI117" s="171"/>
      <c r="NNJ117" s="109"/>
      <c r="NNK117" s="171"/>
      <c r="NNL117" s="109"/>
      <c r="NNM117" s="171"/>
      <c r="NNN117" s="109"/>
      <c r="NNO117" s="171"/>
      <c r="NNP117" s="109"/>
      <c r="NNQ117" s="171"/>
      <c r="NNR117" s="109"/>
      <c r="NNS117" s="171"/>
      <c r="NNT117" s="109"/>
      <c r="NNU117" s="171"/>
      <c r="NNV117" s="109"/>
      <c r="NNW117" s="171"/>
      <c r="NNX117" s="109"/>
      <c r="NNY117" s="171"/>
      <c r="NNZ117" s="109"/>
      <c r="NOA117" s="171"/>
      <c r="NOB117" s="109"/>
      <c r="NOC117" s="171"/>
      <c r="NOD117" s="109"/>
      <c r="NOE117" s="171"/>
      <c r="NOF117" s="109"/>
      <c r="NOG117" s="171"/>
      <c r="NOH117" s="109"/>
      <c r="NOI117" s="171"/>
      <c r="NOJ117" s="109"/>
      <c r="NOK117" s="171"/>
      <c r="NOL117" s="109"/>
      <c r="NOM117" s="171"/>
      <c r="NON117" s="109"/>
      <c r="NOO117" s="171"/>
      <c r="NOP117" s="109"/>
      <c r="NOQ117" s="171"/>
      <c r="NOR117" s="109"/>
      <c r="NOS117" s="171"/>
      <c r="NOT117" s="109"/>
      <c r="NOU117" s="171"/>
      <c r="NOV117" s="109"/>
      <c r="NOW117" s="171"/>
      <c r="NOX117" s="109"/>
      <c r="NOY117" s="171"/>
      <c r="NOZ117" s="109"/>
      <c r="NPA117" s="171"/>
      <c r="NPB117" s="109"/>
      <c r="NPC117" s="171"/>
      <c r="NPD117" s="109"/>
      <c r="NPE117" s="171"/>
      <c r="NPF117" s="109"/>
      <c r="NPG117" s="171"/>
      <c r="NPH117" s="109"/>
      <c r="NPI117" s="171"/>
      <c r="NPJ117" s="109"/>
      <c r="NPK117" s="171"/>
      <c r="NPL117" s="109"/>
      <c r="NPM117" s="171"/>
      <c r="NPN117" s="109"/>
      <c r="NPO117" s="171"/>
      <c r="NPP117" s="109"/>
      <c r="NPQ117" s="171"/>
      <c r="NPR117" s="109"/>
      <c r="NPS117" s="171"/>
      <c r="NPT117" s="109"/>
      <c r="NPU117" s="171"/>
      <c r="NPV117" s="109"/>
      <c r="NPW117" s="171"/>
      <c r="NPX117" s="109"/>
      <c r="NPY117" s="171"/>
      <c r="NPZ117" s="109"/>
      <c r="NQA117" s="171"/>
      <c r="NQB117" s="109"/>
      <c r="NQC117" s="171"/>
      <c r="NQD117" s="109"/>
      <c r="NQE117" s="171"/>
      <c r="NQF117" s="109"/>
      <c r="NQG117" s="171"/>
      <c r="NQH117" s="109"/>
      <c r="NQI117" s="171"/>
      <c r="NQJ117" s="109"/>
      <c r="NQK117" s="171"/>
      <c r="NQL117" s="109"/>
      <c r="NQM117" s="171"/>
      <c r="NQN117" s="109"/>
      <c r="NQO117" s="171"/>
      <c r="NQP117" s="109"/>
      <c r="NQQ117" s="171"/>
      <c r="NQR117" s="109"/>
      <c r="NQS117" s="171"/>
      <c r="NQT117" s="109"/>
      <c r="NQU117" s="171"/>
      <c r="NQV117" s="109"/>
      <c r="NQW117" s="171"/>
      <c r="NQX117" s="109"/>
      <c r="NQY117" s="171"/>
      <c r="NQZ117" s="109"/>
      <c r="NRA117" s="171"/>
      <c r="NRB117" s="109"/>
      <c r="NRC117" s="171"/>
      <c r="NRD117" s="109"/>
      <c r="NRE117" s="171"/>
      <c r="NRF117" s="109"/>
      <c r="NRG117" s="171"/>
      <c r="NRH117" s="109"/>
      <c r="NRI117" s="171"/>
      <c r="NRJ117" s="109"/>
      <c r="NRK117" s="171"/>
      <c r="NRL117" s="109"/>
      <c r="NRM117" s="171"/>
      <c r="NRN117" s="109"/>
      <c r="NRO117" s="171"/>
      <c r="NRP117" s="109"/>
      <c r="NRQ117" s="171"/>
      <c r="NRR117" s="109"/>
      <c r="NRS117" s="171"/>
      <c r="NRT117" s="109"/>
      <c r="NRU117" s="171"/>
      <c r="NRV117" s="109"/>
      <c r="NRW117" s="171"/>
      <c r="NRX117" s="109"/>
      <c r="NRY117" s="171"/>
      <c r="NRZ117" s="109"/>
      <c r="NSA117" s="171"/>
      <c r="NSB117" s="109"/>
      <c r="NSC117" s="171"/>
      <c r="NSD117" s="109"/>
      <c r="NSE117" s="171"/>
      <c r="NSF117" s="109"/>
      <c r="NSG117" s="171"/>
      <c r="NSH117" s="109"/>
      <c r="NSI117" s="171"/>
      <c r="NSJ117" s="109"/>
      <c r="NSK117" s="171"/>
      <c r="NSL117" s="109"/>
      <c r="NSM117" s="171"/>
      <c r="NSN117" s="109"/>
      <c r="NSO117" s="171"/>
      <c r="NSP117" s="109"/>
      <c r="NSQ117" s="171"/>
      <c r="NSR117" s="109"/>
      <c r="NSS117" s="171"/>
      <c r="NST117" s="109"/>
      <c r="NSU117" s="171"/>
      <c r="NSV117" s="109"/>
      <c r="NSW117" s="171"/>
      <c r="NSX117" s="109"/>
      <c r="NSY117" s="171"/>
      <c r="NSZ117" s="109"/>
      <c r="NTA117" s="171"/>
      <c r="NTB117" s="109"/>
      <c r="NTC117" s="171"/>
      <c r="NTD117" s="109"/>
      <c r="NTE117" s="171"/>
      <c r="NTF117" s="109"/>
      <c r="NTG117" s="171"/>
      <c r="NTH117" s="109"/>
      <c r="NTI117" s="171"/>
      <c r="NTJ117" s="109"/>
      <c r="NTK117" s="171"/>
      <c r="NTL117" s="109"/>
      <c r="NTM117" s="171"/>
      <c r="NTN117" s="109"/>
      <c r="NTO117" s="171"/>
      <c r="NTP117" s="109"/>
      <c r="NTQ117" s="171"/>
      <c r="NTR117" s="109"/>
      <c r="NTS117" s="171"/>
      <c r="NTT117" s="109"/>
      <c r="NTU117" s="171"/>
      <c r="NTV117" s="109"/>
      <c r="NTW117" s="171"/>
      <c r="NTX117" s="109"/>
      <c r="NTY117" s="171"/>
      <c r="NTZ117" s="109"/>
      <c r="NUA117" s="171"/>
      <c r="NUB117" s="109"/>
      <c r="NUC117" s="171"/>
      <c r="NUD117" s="109"/>
      <c r="NUE117" s="171"/>
      <c r="NUF117" s="109"/>
      <c r="NUG117" s="171"/>
      <c r="NUH117" s="109"/>
      <c r="NUI117" s="171"/>
      <c r="NUJ117" s="109"/>
      <c r="NUK117" s="171"/>
      <c r="NUL117" s="109"/>
      <c r="NUM117" s="171"/>
      <c r="NUN117" s="109"/>
      <c r="NUO117" s="171"/>
      <c r="NUP117" s="109"/>
      <c r="NUQ117" s="171"/>
      <c r="NUR117" s="109"/>
      <c r="NUS117" s="171"/>
      <c r="NUT117" s="109"/>
      <c r="NUU117" s="171"/>
      <c r="NUV117" s="109"/>
      <c r="NUW117" s="171"/>
      <c r="NUX117" s="109"/>
      <c r="NUY117" s="171"/>
      <c r="NUZ117" s="109"/>
      <c r="NVA117" s="171"/>
      <c r="NVB117" s="109"/>
      <c r="NVC117" s="171"/>
      <c r="NVD117" s="109"/>
      <c r="NVE117" s="171"/>
      <c r="NVF117" s="109"/>
      <c r="NVG117" s="171"/>
      <c r="NVH117" s="109"/>
      <c r="NVI117" s="171"/>
      <c r="NVJ117" s="109"/>
      <c r="NVK117" s="171"/>
      <c r="NVL117" s="109"/>
      <c r="NVM117" s="171"/>
      <c r="NVN117" s="109"/>
      <c r="NVO117" s="171"/>
      <c r="NVP117" s="109"/>
      <c r="NVQ117" s="171"/>
      <c r="NVR117" s="109"/>
      <c r="NVS117" s="171"/>
      <c r="NVT117" s="109"/>
      <c r="NVU117" s="171"/>
      <c r="NVV117" s="109"/>
      <c r="NVW117" s="171"/>
      <c r="NVX117" s="109"/>
      <c r="NVY117" s="171"/>
      <c r="NVZ117" s="109"/>
      <c r="NWA117" s="171"/>
      <c r="NWB117" s="109"/>
      <c r="NWC117" s="171"/>
      <c r="NWD117" s="109"/>
      <c r="NWE117" s="171"/>
      <c r="NWF117" s="109"/>
      <c r="NWG117" s="171"/>
      <c r="NWH117" s="109"/>
      <c r="NWI117" s="171"/>
      <c r="NWJ117" s="109"/>
      <c r="NWK117" s="171"/>
      <c r="NWL117" s="109"/>
      <c r="NWM117" s="171"/>
      <c r="NWN117" s="109"/>
      <c r="NWO117" s="171"/>
      <c r="NWP117" s="109"/>
      <c r="NWQ117" s="171"/>
      <c r="NWR117" s="109"/>
      <c r="NWS117" s="171"/>
      <c r="NWT117" s="109"/>
      <c r="NWU117" s="171"/>
      <c r="NWV117" s="109"/>
      <c r="NWW117" s="171"/>
      <c r="NWX117" s="109"/>
      <c r="NWY117" s="171"/>
      <c r="NWZ117" s="109"/>
      <c r="NXA117" s="171"/>
      <c r="NXB117" s="109"/>
      <c r="NXC117" s="171"/>
      <c r="NXD117" s="109"/>
      <c r="NXE117" s="171"/>
      <c r="NXF117" s="109"/>
      <c r="NXG117" s="171"/>
      <c r="NXH117" s="109"/>
      <c r="NXI117" s="171"/>
      <c r="NXJ117" s="109"/>
      <c r="NXK117" s="171"/>
      <c r="NXL117" s="109"/>
      <c r="NXM117" s="171"/>
      <c r="NXN117" s="109"/>
      <c r="NXO117" s="171"/>
      <c r="NXP117" s="109"/>
      <c r="NXQ117" s="171"/>
      <c r="NXR117" s="109"/>
      <c r="NXS117" s="171"/>
      <c r="NXT117" s="109"/>
      <c r="NXU117" s="171"/>
      <c r="NXV117" s="109"/>
      <c r="NXW117" s="171"/>
      <c r="NXX117" s="109"/>
      <c r="NXY117" s="171"/>
      <c r="NXZ117" s="109"/>
      <c r="NYA117" s="171"/>
      <c r="NYB117" s="109"/>
      <c r="NYC117" s="171"/>
      <c r="NYD117" s="109"/>
      <c r="NYE117" s="171"/>
      <c r="NYF117" s="109"/>
      <c r="NYG117" s="171"/>
      <c r="NYH117" s="109"/>
      <c r="NYI117" s="171"/>
      <c r="NYJ117" s="109"/>
      <c r="NYK117" s="171"/>
      <c r="NYL117" s="109"/>
      <c r="NYM117" s="171"/>
      <c r="NYN117" s="109"/>
      <c r="NYO117" s="171"/>
      <c r="NYP117" s="109"/>
      <c r="NYQ117" s="171"/>
      <c r="NYR117" s="109"/>
      <c r="NYS117" s="171"/>
      <c r="NYT117" s="109"/>
      <c r="NYU117" s="171"/>
      <c r="NYV117" s="109"/>
      <c r="NYW117" s="171"/>
      <c r="NYX117" s="109"/>
      <c r="NYY117" s="171"/>
      <c r="NYZ117" s="109"/>
      <c r="NZA117" s="171"/>
      <c r="NZB117" s="109"/>
      <c r="NZC117" s="171"/>
      <c r="NZD117" s="109"/>
      <c r="NZE117" s="171"/>
      <c r="NZF117" s="109"/>
      <c r="NZG117" s="171"/>
      <c r="NZH117" s="109"/>
      <c r="NZI117" s="171"/>
      <c r="NZJ117" s="109"/>
      <c r="NZK117" s="171"/>
      <c r="NZL117" s="109"/>
      <c r="NZM117" s="171"/>
      <c r="NZN117" s="109"/>
      <c r="NZO117" s="171"/>
      <c r="NZP117" s="109"/>
      <c r="NZQ117" s="171"/>
      <c r="NZR117" s="109"/>
      <c r="NZS117" s="171"/>
      <c r="NZT117" s="109"/>
      <c r="NZU117" s="171"/>
      <c r="NZV117" s="109"/>
      <c r="NZW117" s="171"/>
      <c r="NZX117" s="109"/>
      <c r="NZY117" s="171"/>
      <c r="NZZ117" s="109"/>
      <c r="OAA117" s="171"/>
      <c r="OAB117" s="109"/>
      <c r="OAC117" s="171"/>
      <c r="OAD117" s="109"/>
      <c r="OAE117" s="171"/>
      <c r="OAF117" s="109"/>
      <c r="OAG117" s="171"/>
      <c r="OAH117" s="109"/>
      <c r="OAI117" s="171"/>
      <c r="OAJ117" s="109"/>
      <c r="OAK117" s="171"/>
      <c r="OAL117" s="109"/>
      <c r="OAM117" s="171"/>
      <c r="OAN117" s="109"/>
      <c r="OAO117" s="171"/>
      <c r="OAP117" s="109"/>
      <c r="OAQ117" s="171"/>
      <c r="OAR117" s="109"/>
      <c r="OAS117" s="171"/>
      <c r="OAT117" s="109"/>
      <c r="OAU117" s="171"/>
      <c r="OAV117" s="109"/>
      <c r="OAW117" s="171"/>
      <c r="OAX117" s="109"/>
      <c r="OAY117" s="171"/>
      <c r="OAZ117" s="109"/>
      <c r="OBA117" s="171"/>
      <c r="OBB117" s="109"/>
      <c r="OBC117" s="171"/>
      <c r="OBD117" s="109"/>
      <c r="OBE117" s="171"/>
      <c r="OBF117" s="109"/>
      <c r="OBG117" s="171"/>
      <c r="OBH117" s="109"/>
      <c r="OBI117" s="171"/>
      <c r="OBJ117" s="109"/>
      <c r="OBK117" s="171"/>
      <c r="OBL117" s="109"/>
      <c r="OBM117" s="171"/>
      <c r="OBN117" s="109"/>
      <c r="OBO117" s="171"/>
      <c r="OBP117" s="109"/>
      <c r="OBQ117" s="171"/>
      <c r="OBR117" s="109"/>
      <c r="OBS117" s="171"/>
      <c r="OBT117" s="109"/>
      <c r="OBU117" s="171"/>
      <c r="OBV117" s="109"/>
      <c r="OBW117" s="171"/>
      <c r="OBX117" s="109"/>
      <c r="OBY117" s="171"/>
      <c r="OBZ117" s="109"/>
      <c r="OCA117" s="171"/>
      <c r="OCB117" s="109"/>
      <c r="OCC117" s="171"/>
      <c r="OCD117" s="109"/>
      <c r="OCE117" s="171"/>
      <c r="OCF117" s="109"/>
      <c r="OCG117" s="171"/>
      <c r="OCH117" s="109"/>
      <c r="OCI117" s="171"/>
      <c r="OCJ117" s="109"/>
      <c r="OCK117" s="171"/>
      <c r="OCL117" s="109"/>
      <c r="OCM117" s="171"/>
      <c r="OCN117" s="109"/>
      <c r="OCO117" s="171"/>
      <c r="OCP117" s="109"/>
      <c r="OCQ117" s="171"/>
      <c r="OCR117" s="109"/>
      <c r="OCS117" s="171"/>
      <c r="OCT117" s="109"/>
      <c r="OCU117" s="171"/>
      <c r="OCV117" s="109"/>
      <c r="OCW117" s="171"/>
      <c r="OCX117" s="109"/>
      <c r="OCY117" s="171"/>
      <c r="OCZ117" s="109"/>
      <c r="ODA117" s="171"/>
      <c r="ODB117" s="109"/>
      <c r="ODC117" s="171"/>
      <c r="ODD117" s="109"/>
      <c r="ODE117" s="171"/>
      <c r="ODF117" s="109"/>
      <c r="ODG117" s="171"/>
      <c r="ODH117" s="109"/>
      <c r="ODI117" s="171"/>
      <c r="ODJ117" s="109"/>
      <c r="ODK117" s="171"/>
      <c r="ODL117" s="109"/>
      <c r="ODM117" s="171"/>
      <c r="ODN117" s="109"/>
      <c r="ODO117" s="171"/>
      <c r="ODP117" s="109"/>
      <c r="ODQ117" s="171"/>
      <c r="ODR117" s="109"/>
      <c r="ODS117" s="171"/>
      <c r="ODT117" s="109"/>
      <c r="ODU117" s="171"/>
      <c r="ODV117" s="109"/>
      <c r="ODW117" s="171"/>
      <c r="ODX117" s="109"/>
      <c r="ODY117" s="171"/>
      <c r="ODZ117" s="109"/>
      <c r="OEA117" s="171"/>
      <c r="OEB117" s="109"/>
      <c r="OEC117" s="171"/>
      <c r="OED117" s="109"/>
      <c r="OEE117" s="171"/>
      <c r="OEF117" s="109"/>
      <c r="OEG117" s="171"/>
      <c r="OEH117" s="109"/>
      <c r="OEI117" s="171"/>
      <c r="OEJ117" s="109"/>
      <c r="OEK117" s="171"/>
      <c r="OEL117" s="109"/>
      <c r="OEM117" s="171"/>
      <c r="OEN117" s="109"/>
      <c r="OEO117" s="171"/>
      <c r="OEP117" s="109"/>
      <c r="OEQ117" s="171"/>
      <c r="OER117" s="109"/>
      <c r="OES117" s="171"/>
      <c r="OET117" s="109"/>
      <c r="OEU117" s="171"/>
      <c r="OEV117" s="109"/>
      <c r="OEW117" s="171"/>
      <c r="OEX117" s="109"/>
      <c r="OEY117" s="171"/>
      <c r="OEZ117" s="109"/>
      <c r="OFA117" s="171"/>
      <c r="OFB117" s="109"/>
      <c r="OFC117" s="171"/>
      <c r="OFD117" s="109"/>
      <c r="OFE117" s="171"/>
      <c r="OFF117" s="109"/>
      <c r="OFG117" s="171"/>
      <c r="OFH117" s="109"/>
      <c r="OFI117" s="171"/>
      <c r="OFJ117" s="109"/>
      <c r="OFK117" s="171"/>
      <c r="OFL117" s="109"/>
      <c r="OFM117" s="171"/>
      <c r="OFN117" s="109"/>
      <c r="OFO117" s="171"/>
      <c r="OFP117" s="109"/>
      <c r="OFQ117" s="171"/>
      <c r="OFR117" s="109"/>
      <c r="OFS117" s="171"/>
      <c r="OFT117" s="109"/>
      <c r="OFU117" s="171"/>
      <c r="OFV117" s="109"/>
      <c r="OFW117" s="171"/>
      <c r="OFX117" s="109"/>
      <c r="OFY117" s="171"/>
      <c r="OFZ117" s="109"/>
      <c r="OGA117" s="171"/>
      <c r="OGB117" s="109"/>
      <c r="OGC117" s="171"/>
      <c r="OGD117" s="109"/>
      <c r="OGE117" s="171"/>
      <c r="OGF117" s="109"/>
      <c r="OGG117" s="171"/>
      <c r="OGH117" s="109"/>
      <c r="OGI117" s="171"/>
      <c r="OGJ117" s="109"/>
      <c r="OGK117" s="171"/>
      <c r="OGL117" s="109"/>
      <c r="OGM117" s="171"/>
      <c r="OGN117" s="109"/>
      <c r="OGO117" s="171"/>
      <c r="OGP117" s="109"/>
      <c r="OGQ117" s="171"/>
      <c r="OGR117" s="109"/>
      <c r="OGS117" s="171"/>
      <c r="OGT117" s="109"/>
      <c r="OGU117" s="171"/>
      <c r="OGV117" s="109"/>
      <c r="OGW117" s="171"/>
      <c r="OGX117" s="109"/>
      <c r="OGY117" s="171"/>
      <c r="OGZ117" s="109"/>
      <c r="OHA117" s="171"/>
      <c r="OHB117" s="109"/>
      <c r="OHC117" s="171"/>
      <c r="OHD117" s="109"/>
      <c r="OHE117" s="171"/>
      <c r="OHF117" s="109"/>
      <c r="OHG117" s="171"/>
      <c r="OHH117" s="109"/>
      <c r="OHI117" s="171"/>
      <c r="OHJ117" s="109"/>
      <c r="OHK117" s="171"/>
      <c r="OHL117" s="109"/>
      <c r="OHM117" s="171"/>
      <c r="OHN117" s="109"/>
      <c r="OHO117" s="171"/>
      <c r="OHP117" s="109"/>
      <c r="OHQ117" s="171"/>
      <c r="OHR117" s="109"/>
      <c r="OHS117" s="171"/>
      <c r="OHT117" s="109"/>
      <c r="OHU117" s="171"/>
      <c r="OHV117" s="109"/>
      <c r="OHW117" s="171"/>
      <c r="OHX117" s="109"/>
      <c r="OHY117" s="171"/>
      <c r="OHZ117" s="109"/>
      <c r="OIA117" s="171"/>
      <c r="OIB117" s="109"/>
      <c r="OIC117" s="171"/>
      <c r="OID117" s="109"/>
      <c r="OIE117" s="171"/>
      <c r="OIF117" s="109"/>
      <c r="OIG117" s="171"/>
      <c r="OIH117" s="109"/>
      <c r="OII117" s="171"/>
      <c r="OIJ117" s="109"/>
      <c r="OIK117" s="171"/>
      <c r="OIL117" s="109"/>
      <c r="OIM117" s="171"/>
      <c r="OIN117" s="109"/>
      <c r="OIO117" s="171"/>
      <c r="OIP117" s="109"/>
      <c r="OIQ117" s="171"/>
      <c r="OIR117" s="109"/>
      <c r="OIS117" s="171"/>
      <c r="OIT117" s="109"/>
      <c r="OIU117" s="171"/>
      <c r="OIV117" s="109"/>
      <c r="OIW117" s="171"/>
      <c r="OIX117" s="109"/>
      <c r="OIY117" s="171"/>
      <c r="OIZ117" s="109"/>
      <c r="OJA117" s="171"/>
      <c r="OJB117" s="109"/>
      <c r="OJC117" s="171"/>
      <c r="OJD117" s="109"/>
      <c r="OJE117" s="171"/>
      <c r="OJF117" s="109"/>
      <c r="OJG117" s="171"/>
      <c r="OJH117" s="109"/>
      <c r="OJI117" s="171"/>
      <c r="OJJ117" s="109"/>
      <c r="OJK117" s="171"/>
      <c r="OJL117" s="109"/>
      <c r="OJM117" s="171"/>
      <c r="OJN117" s="109"/>
      <c r="OJO117" s="171"/>
      <c r="OJP117" s="109"/>
      <c r="OJQ117" s="171"/>
      <c r="OJR117" s="109"/>
      <c r="OJS117" s="171"/>
      <c r="OJT117" s="109"/>
      <c r="OJU117" s="171"/>
      <c r="OJV117" s="109"/>
      <c r="OJW117" s="171"/>
      <c r="OJX117" s="109"/>
      <c r="OJY117" s="171"/>
      <c r="OJZ117" s="109"/>
      <c r="OKA117" s="171"/>
      <c r="OKB117" s="109"/>
      <c r="OKC117" s="171"/>
      <c r="OKD117" s="109"/>
      <c r="OKE117" s="171"/>
      <c r="OKF117" s="109"/>
      <c r="OKG117" s="171"/>
      <c r="OKH117" s="109"/>
      <c r="OKI117" s="171"/>
      <c r="OKJ117" s="109"/>
      <c r="OKK117" s="171"/>
      <c r="OKL117" s="109"/>
      <c r="OKM117" s="171"/>
      <c r="OKN117" s="109"/>
      <c r="OKO117" s="171"/>
      <c r="OKP117" s="109"/>
      <c r="OKQ117" s="171"/>
      <c r="OKR117" s="109"/>
      <c r="OKS117" s="171"/>
      <c r="OKT117" s="109"/>
      <c r="OKU117" s="171"/>
      <c r="OKV117" s="109"/>
      <c r="OKW117" s="171"/>
      <c r="OKX117" s="109"/>
      <c r="OKY117" s="171"/>
      <c r="OKZ117" s="109"/>
      <c r="OLA117" s="171"/>
      <c r="OLB117" s="109"/>
      <c r="OLC117" s="171"/>
      <c r="OLD117" s="109"/>
      <c r="OLE117" s="171"/>
      <c r="OLF117" s="109"/>
      <c r="OLG117" s="171"/>
      <c r="OLH117" s="109"/>
      <c r="OLI117" s="171"/>
      <c r="OLJ117" s="109"/>
      <c r="OLK117" s="171"/>
      <c r="OLL117" s="109"/>
      <c r="OLM117" s="171"/>
      <c r="OLN117" s="109"/>
      <c r="OLO117" s="171"/>
      <c r="OLP117" s="109"/>
      <c r="OLQ117" s="171"/>
      <c r="OLR117" s="109"/>
      <c r="OLS117" s="171"/>
      <c r="OLT117" s="109"/>
      <c r="OLU117" s="171"/>
      <c r="OLV117" s="109"/>
      <c r="OLW117" s="171"/>
      <c r="OLX117" s="109"/>
      <c r="OLY117" s="171"/>
      <c r="OLZ117" s="109"/>
      <c r="OMA117" s="171"/>
      <c r="OMB117" s="109"/>
      <c r="OMC117" s="171"/>
      <c r="OMD117" s="109"/>
      <c r="OME117" s="171"/>
      <c r="OMF117" s="109"/>
      <c r="OMG117" s="171"/>
      <c r="OMH117" s="109"/>
      <c r="OMI117" s="171"/>
      <c r="OMJ117" s="109"/>
      <c r="OMK117" s="171"/>
      <c r="OML117" s="109"/>
      <c r="OMM117" s="171"/>
      <c r="OMN117" s="109"/>
      <c r="OMO117" s="171"/>
      <c r="OMP117" s="109"/>
      <c r="OMQ117" s="171"/>
      <c r="OMR117" s="109"/>
      <c r="OMS117" s="171"/>
      <c r="OMT117" s="109"/>
      <c r="OMU117" s="171"/>
      <c r="OMV117" s="109"/>
      <c r="OMW117" s="171"/>
      <c r="OMX117" s="109"/>
      <c r="OMY117" s="171"/>
      <c r="OMZ117" s="109"/>
      <c r="ONA117" s="171"/>
      <c r="ONB117" s="109"/>
      <c r="ONC117" s="171"/>
      <c r="OND117" s="109"/>
      <c r="ONE117" s="171"/>
      <c r="ONF117" s="109"/>
      <c r="ONG117" s="171"/>
      <c r="ONH117" s="109"/>
      <c r="ONI117" s="171"/>
      <c r="ONJ117" s="109"/>
      <c r="ONK117" s="171"/>
      <c r="ONL117" s="109"/>
      <c r="ONM117" s="171"/>
      <c r="ONN117" s="109"/>
      <c r="ONO117" s="171"/>
      <c r="ONP117" s="109"/>
      <c r="ONQ117" s="171"/>
      <c r="ONR117" s="109"/>
      <c r="ONS117" s="171"/>
      <c r="ONT117" s="109"/>
      <c r="ONU117" s="171"/>
      <c r="ONV117" s="109"/>
      <c r="ONW117" s="171"/>
      <c r="ONX117" s="109"/>
      <c r="ONY117" s="171"/>
      <c r="ONZ117" s="109"/>
      <c r="OOA117" s="171"/>
      <c r="OOB117" s="109"/>
      <c r="OOC117" s="171"/>
      <c r="OOD117" s="109"/>
      <c r="OOE117" s="171"/>
      <c r="OOF117" s="109"/>
      <c r="OOG117" s="171"/>
      <c r="OOH117" s="109"/>
      <c r="OOI117" s="171"/>
      <c r="OOJ117" s="109"/>
      <c r="OOK117" s="171"/>
      <c r="OOL117" s="109"/>
      <c r="OOM117" s="171"/>
      <c r="OON117" s="109"/>
      <c r="OOO117" s="171"/>
      <c r="OOP117" s="109"/>
      <c r="OOQ117" s="171"/>
      <c r="OOR117" s="109"/>
      <c r="OOS117" s="171"/>
      <c r="OOT117" s="109"/>
      <c r="OOU117" s="171"/>
      <c r="OOV117" s="109"/>
      <c r="OOW117" s="171"/>
      <c r="OOX117" s="109"/>
      <c r="OOY117" s="171"/>
      <c r="OOZ117" s="109"/>
      <c r="OPA117" s="171"/>
      <c r="OPB117" s="109"/>
      <c r="OPC117" s="171"/>
      <c r="OPD117" s="109"/>
      <c r="OPE117" s="171"/>
      <c r="OPF117" s="109"/>
      <c r="OPG117" s="171"/>
      <c r="OPH117" s="109"/>
      <c r="OPI117" s="171"/>
      <c r="OPJ117" s="109"/>
      <c r="OPK117" s="171"/>
      <c r="OPL117" s="109"/>
      <c r="OPM117" s="171"/>
      <c r="OPN117" s="109"/>
      <c r="OPO117" s="171"/>
      <c r="OPP117" s="109"/>
      <c r="OPQ117" s="171"/>
      <c r="OPR117" s="109"/>
      <c r="OPS117" s="171"/>
      <c r="OPT117" s="109"/>
      <c r="OPU117" s="171"/>
      <c r="OPV117" s="109"/>
      <c r="OPW117" s="171"/>
      <c r="OPX117" s="109"/>
      <c r="OPY117" s="171"/>
      <c r="OPZ117" s="109"/>
      <c r="OQA117" s="171"/>
      <c r="OQB117" s="109"/>
      <c r="OQC117" s="171"/>
      <c r="OQD117" s="109"/>
      <c r="OQE117" s="171"/>
      <c r="OQF117" s="109"/>
      <c r="OQG117" s="171"/>
      <c r="OQH117" s="109"/>
      <c r="OQI117" s="171"/>
      <c r="OQJ117" s="109"/>
      <c r="OQK117" s="171"/>
      <c r="OQL117" s="109"/>
      <c r="OQM117" s="171"/>
      <c r="OQN117" s="109"/>
      <c r="OQO117" s="171"/>
      <c r="OQP117" s="109"/>
      <c r="OQQ117" s="171"/>
      <c r="OQR117" s="109"/>
      <c r="OQS117" s="171"/>
      <c r="OQT117" s="109"/>
      <c r="OQU117" s="171"/>
      <c r="OQV117" s="109"/>
      <c r="OQW117" s="171"/>
      <c r="OQX117" s="109"/>
      <c r="OQY117" s="171"/>
      <c r="OQZ117" s="109"/>
      <c r="ORA117" s="171"/>
      <c r="ORB117" s="109"/>
      <c r="ORC117" s="171"/>
      <c r="ORD117" s="109"/>
      <c r="ORE117" s="171"/>
      <c r="ORF117" s="109"/>
      <c r="ORG117" s="171"/>
      <c r="ORH117" s="109"/>
      <c r="ORI117" s="171"/>
      <c r="ORJ117" s="109"/>
      <c r="ORK117" s="171"/>
      <c r="ORL117" s="109"/>
      <c r="ORM117" s="171"/>
      <c r="ORN117" s="109"/>
      <c r="ORO117" s="171"/>
      <c r="ORP117" s="109"/>
      <c r="ORQ117" s="171"/>
      <c r="ORR117" s="109"/>
      <c r="ORS117" s="171"/>
      <c r="ORT117" s="109"/>
      <c r="ORU117" s="171"/>
      <c r="ORV117" s="109"/>
      <c r="ORW117" s="171"/>
      <c r="ORX117" s="109"/>
      <c r="ORY117" s="171"/>
      <c r="ORZ117" s="109"/>
      <c r="OSA117" s="171"/>
      <c r="OSB117" s="109"/>
      <c r="OSC117" s="171"/>
      <c r="OSD117" s="109"/>
      <c r="OSE117" s="171"/>
      <c r="OSF117" s="109"/>
      <c r="OSG117" s="171"/>
      <c r="OSH117" s="109"/>
      <c r="OSI117" s="171"/>
      <c r="OSJ117" s="109"/>
      <c r="OSK117" s="171"/>
      <c r="OSL117" s="109"/>
      <c r="OSM117" s="171"/>
      <c r="OSN117" s="109"/>
      <c r="OSO117" s="171"/>
      <c r="OSP117" s="109"/>
      <c r="OSQ117" s="171"/>
      <c r="OSR117" s="109"/>
      <c r="OSS117" s="171"/>
      <c r="OST117" s="109"/>
      <c r="OSU117" s="171"/>
      <c r="OSV117" s="109"/>
      <c r="OSW117" s="171"/>
      <c r="OSX117" s="109"/>
      <c r="OSY117" s="171"/>
      <c r="OSZ117" s="109"/>
      <c r="OTA117" s="171"/>
      <c r="OTB117" s="109"/>
      <c r="OTC117" s="171"/>
      <c r="OTD117" s="109"/>
      <c r="OTE117" s="171"/>
      <c r="OTF117" s="109"/>
      <c r="OTG117" s="171"/>
      <c r="OTH117" s="109"/>
      <c r="OTI117" s="171"/>
      <c r="OTJ117" s="109"/>
      <c r="OTK117" s="171"/>
      <c r="OTL117" s="109"/>
      <c r="OTM117" s="171"/>
      <c r="OTN117" s="109"/>
      <c r="OTO117" s="171"/>
      <c r="OTP117" s="109"/>
      <c r="OTQ117" s="171"/>
      <c r="OTR117" s="109"/>
      <c r="OTS117" s="171"/>
      <c r="OTT117" s="109"/>
      <c r="OTU117" s="171"/>
      <c r="OTV117" s="109"/>
      <c r="OTW117" s="171"/>
      <c r="OTX117" s="109"/>
      <c r="OTY117" s="171"/>
      <c r="OTZ117" s="109"/>
      <c r="OUA117" s="171"/>
      <c r="OUB117" s="109"/>
      <c r="OUC117" s="171"/>
      <c r="OUD117" s="109"/>
      <c r="OUE117" s="171"/>
      <c r="OUF117" s="109"/>
      <c r="OUG117" s="171"/>
      <c r="OUH117" s="109"/>
      <c r="OUI117" s="171"/>
      <c r="OUJ117" s="109"/>
      <c r="OUK117" s="171"/>
      <c r="OUL117" s="109"/>
      <c r="OUM117" s="171"/>
      <c r="OUN117" s="109"/>
      <c r="OUO117" s="171"/>
      <c r="OUP117" s="109"/>
      <c r="OUQ117" s="171"/>
      <c r="OUR117" s="109"/>
      <c r="OUS117" s="171"/>
      <c r="OUT117" s="109"/>
      <c r="OUU117" s="171"/>
      <c r="OUV117" s="109"/>
      <c r="OUW117" s="171"/>
      <c r="OUX117" s="109"/>
      <c r="OUY117" s="171"/>
      <c r="OUZ117" s="109"/>
      <c r="OVA117" s="171"/>
      <c r="OVB117" s="109"/>
      <c r="OVC117" s="171"/>
      <c r="OVD117" s="109"/>
      <c r="OVE117" s="171"/>
      <c r="OVF117" s="109"/>
      <c r="OVG117" s="171"/>
      <c r="OVH117" s="109"/>
      <c r="OVI117" s="171"/>
      <c r="OVJ117" s="109"/>
      <c r="OVK117" s="171"/>
      <c r="OVL117" s="109"/>
      <c r="OVM117" s="171"/>
      <c r="OVN117" s="109"/>
      <c r="OVO117" s="171"/>
      <c r="OVP117" s="109"/>
      <c r="OVQ117" s="171"/>
      <c r="OVR117" s="109"/>
      <c r="OVS117" s="171"/>
      <c r="OVT117" s="109"/>
      <c r="OVU117" s="171"/>
      <c r="OVV117" s="109"/>
      <c r="OVW117" s="171"/>
      <c r="OVX117" s="109"/>
      <c r="OVY117" s="171"/>
      <c r="OVZ117" s="109"/>
      <c r="OWA117" s="171"/>
      <c r="OWB117" s="109"/>
      <c r="OWC117" s="171"/>
      <c r="OWD117" s="109"/>
      <c r="OWE117" s="171"/>
      <c r="OWF117" s="109"/>
      <c r="OWG117" s="171"/>
      <c r="OWH117" s="109"/>
      <c r="OWI117" s="171"/>
      <c r="OWJ117" s="109"/>
      <c r="OWK117" s="171"/>
      <c r="OWL117" s="109"/>
      <c r="OWM117" s="171"/>
      <c r="OWN117" s="109"/>
      <c r="OWO117" s="171"/>
      <c r="OWP117" s="109"/>
      <c r="OWQ117" s="171"/>
      <c r="OWR117" s="109"/>
      <c r="OWS117" s="171"/>
      <c r="OWT117" s="109"/>
      <c r="OWU117" s="171"/>
      <c r="OWV117" s="109"/>
      <c r="OWW117" s="171"/>
      <c r="OWX117" s="109"/>
      <c r="OWY117" s="171"/>
      <c r="OWZ117" s="109"/>
      <c r="OXA117" s="171"/>
      <c r="OXB117" s="109"/>
      <c r="OXC117" s="171"/>
      <c r="OXD117" s="109"/>
      <c r="OXE117" s="171"/>
      <c r="OXF117" s="109"/>
      <c r="OXG117" s="171"/>
      <c r="OXH117" s="109"/>
      <c r="OXI117" s="171"/>
      <c r="OXJ117" s="109"/>
      <c r="OXK117" s="171"/>
      <c r="OXL117" s="109"/>
      <c r="OXM117" s="171"/>
      <c r="OXN117" s="109"/>
      <c r="OXO117" s="171"/>
      <c r="OXP117" s="109"/>
      <c r="OXQ117" s="171"/>
      <c r="OXR117" s="109"/>
      <c r="OXS117" s="171"/>
      <c r="OXT117" s="109"/>
      <c r="OXU117" s="171"/>
      <c r="OXV117" s="109"/>
      <c r="OXW117" s="171"/>
      <c r="OXX117" s="109"/>
      <c r="OXY117" s="171"/>
      <c r="OXZ117" s="109"/>
      <c r="OYA117" s="171"/>
      <c r="OYB117" s="109"/>
      <c r="OYC117" s="171"/>
      <c r="OYD117" s="109"/>
      <c r="OYE117" s="171"/>
      <c r="OYF117" s="109"/>
      <c r="OYG117" s="171"/>
      <c r="OYH117" s="109"/>
      <c r="OYI117" s="171"/>
      <c r="OYJ117" s="109"/>
      <c r="OYK117" s="171"/>
      <c r="OYL117" s="109"/>
      <c r="OYM117" s="171"/>
      <c r="OYN117" s="109"/>
      <c r="OYO117" s="171"/>
      <c r="OYP117" s="109"/>
      <c r="OYQ117" s="171"/>
      <c r="OYR117" s="109"/>
      <c r="OYS117" s="171"/>
      <c r="OYT117" s="109"/>
      <c r="OYU117" s="171"/>
      <c r="OYV117" s="109"/>
      <c r="OYW117" s="171"/>
      <c r="OYX117" s="109"/>
      <c r="OYY117" s="171"/>
      <c r="OYZ117" s="109"/>
      <c r="OZA117" s="171"/>
      <c r="OZB117" s="109"/>
      <c r="OZC117" s="171"/>
      <c r="OZD117" s="109"/>
      <c r="OZE117" s="171"/>
      <c r="OZF117" s="109"/>
      <c r="OZG117" s="171"/>
      <c r="OZH117" s="109"/>
      <c r="OZI117" s="171"/>
      <c r="OZJ117" s="109"/>
      <c r="OZK117" s="171"/>
      <c r="OZL117" s="109"/>
      <c r="OZM117" s="171"/>
      <c r="OZN117" s="109"/>
      <c r="OZO117" s="171"/>
      <c r="OZP117" s="109"/>
      <c r="OZQ117" s="171"/>
      <c r="OZR117" s="109"/>
      <c r="OZS117" s="171"/>
      <c r="OZT117" s="109"/>
      <c r="OZU117" s="171"/>
      <c r="OZV117" s="109"/>
      <c r="OZW117" s="171"/>
      <c r="OZX117" s="109"/>
      <c r="OZY117" s="171"/>
      <c r="OZZ117" s="109"/>
      <c r="PAA117" s="171"/>
      <c r="PAB117" s="109"/>
      <c r="PAC117" s="171"/>
      <c r="PAD117" s="109"/>
      <c r="PAE117" s="171"/>
      <c r="PAF117" s="109"/>
      <c r="PAG117" s="171"/>
      <c r="PAH117" s="109"/>
      <c r="PAI117" s="171"/>
      <c r="PAJ117" s="109"/>
      <c r="PAK117" s="171"/>
      <c r="PAL117" s="109"/>
      <c r="PAM117" s="171"/>
      <c r="PAN117" s="109"/>
      <c r="PAO117" s="171"/>
      <c r="PAP117" s="109"/>
      <c r="PAQ117" s="171"/>
      <c r="PAR117" s="109"/>
      <c r="PAS117" s="171"/>
      <c r="PAT117" s="109"/>
      <c r="PAU117" s="171"/>
      <c r="PAV117" s="109"/>
      <c r="PAW117" s="171"/>
      <c r="PAX117" s="109"/>
      <c r="PAY117" s="171"/>
      <c r="PAZ117" s="109"/>
      <c r="PBA117" s="171"/>
      <c r="PBB117" s="109"/>
      <c r="PBC117" s="171"/>
      <c r="PBD117" s="109"/>
      <c r="PBE117" s="171"/>
      <c r="PBF117" s="109"/>
      <c r="PBG117" s="171"/>
      <c r="PBH117" s="109"/>
      <c r="PBI117" s="171"/>
      <c r="PBJ117" s="109"/>
      <c r="PBK117" s="171"/>
      <c r="PBL117" s="109"/>
      <c r="PBM117" s="171"/>
      <c r="PBN117" s="109"/>
      <c r="PBO117" s="171"/>
      <c r="PBP117" s="109"/>
      <c r="PBQ117" s="171"/>
      <c r="PBR117" s="109"/>
      <c r="PBS117" s="171"/>
      <c r="PBT117" s="109"/>
      <c r="PBU117" s="171"/>
      <c r="PBV117" s="109"/>
      <c r="PBW117" s="171"/>
      <c r="PBX117" s="109"/>
      <c r="PBY117" s="171"/>
      <c r="PBZ117" s="109"/>
      <c r="PCA117" s="171"/>
      <c r="PCB117" s="109"/>
      <c r="PCC117" s="171"/>
      <c r="PCD117" s="109"/>
      <c r="PCE117" s="171"/>
      <c r="PCF117" s="109"/>
      <c r="PCG117" s="171"/>
      <c r="PCH117" s="109"/>
      <c r="PCI117" s="171"/>
      <c r="PCJ117" s="109"/>
      <c r="PCK117" s="171"/>
      <c r="PCL117" s="109"/>
      <c r="PCM117" s="171"/>
      <c r="PCN117" s="109"/>
      <c r="PCO117" s="171"/>
      <c r="PCP117" s="109"/>
      <c r="PCQ117" s="171"/>
      <c r="PCR117" s="109"/>
      <c r="PCS117" s="171"/>
      <c r="PCT117" s="109"/>
      <c r="PCU117" s="171"/>
      <c r="PCV117" s="109"/>
      <c r="PCW117" s="171"/>
      <c r="PCX117" s="109"/>
      <c r="PCY117" s="171"/>
      <c r="PCZ117" s="109"/>
      <c r="PDA117" s="171"/>
      <c r="PDB117" s="109"/>
      <c r="PDC117" s="171"/>
      <c r="PDD117" s="109"/>
      <c r="PDE117" s="171"/>
      <c r="PDF117" s="109"/>
      <c r="PDG117" s="171"/>
      <c r="PDH117" s="109"/>
      <c r="PDI117" s="171"/>
      <c r="PDJ117" s="109"/>
      <c r="PDK117" s="171"/>
      <c r="PDL117" s="109"/>
      <c r="PDM117" s="171"/>
      <c r="PDN117" s="109"/>
      <c r="PDO117" s="171"/>
      <c r="PDP117" s="109"/>
      <c r="PDQ117" s="171"/>
      <c r="PDR117" s="109"/>
      <c r="PDS117" s="171"/>
      <c r="PDT117" s="109"/>
      <c r="PDU117" s="171"/>
      <c r="PDV117" s="109"/>
      <c r="PDW117" s="171"/>
      <c r="PDX117" s="109"/>
      <c r="PDY117" s="171"/>
      <c r="PDZ117" s="109"/>
      <c r="PEA117" s="171"/>
      <c r="PEB117" s="109"/>
      <c r="PEC117" s="171"/>
      <c r="PED117" s="109"/>
      <c r="PEE117" s="171"/>
      <c r="PEF117" s="109"/>
      <c r="PEG117" s="171"/>
      <c r="PEH117" s="109"/>
      <c r="PEI117" s="171"/>
      <c r="PEJ117" s="109"/>
      <c r="PEK117" s="171"/>
      <c r="PEL117" s="109"/>
      <c r="PEM117" s="171"/>
      <c r="PEN117" s="109"/>
      <c r="PEO117" s="171"/>
      <c r="PEP117" s="109"/>
      <c r="PEQ117" s="171"/>
      <c r="PER117" s="109"/>
      <c r="PES117" s="171"/>
      <c r="PET117" s="109"/>
      <c r="PEU117" s="171"/>
      <c r="PEV117" s="109"/>
      <c r="PEW117" s="171"/>
      <c r="PEX117" s="109"/>
      <c r="PEY117" s="171"/>
      <c r="PEZ117" s="109"/>
      <c r="PFA117" s="171"/>
      <c r="PFB117" s="109"/>
      <c r="PFC117" s="171"/>
      <c r="PFD117" s="109"/>
      <c r="PFE117" s="171"/>
      <c r="PFF117" s="109"/>
      <c r="PFG117" s="171"/>
      <c r="PFH117" s="109"/>
      <c r="PFI117" s="171"/>
      <c r="PFJ117" s="109"/>
      <c r="PFK117" s="171"/>
      <c r="PFL117" s="109"/>
      <c r="PFM117" s="171"/>
      <c r="PFN117" s="109"/>
      <c r="PFO117" s="171"/>
      <c r="PFP117" s="109"/>
      <c r="PFQ117" s="171"/>
      <c r="PFR117" s="109"/>
      <c r="PFS117" s="171"/>
      <c r="PFT117" s="109"/>
      <c r="PFU117" s="171"/>
      <c r="PFV117" s="109"/>
      <c r="PFW117" s="171"/>
      <c r="PFX117" s="109"/>
      <c r="PFY117" s="171"/>
      <c r="PFZ117" s="109"/>
      <c r="PGA117" s="171"/>
      <c r="PGB117" s="109"/>
      <c r="PGC117" s="171"/>
      <c r="PGD117" s="109"/>
      <c r="PGE117" s="171"/>
      <c r="PGF117" s="109"/>
      <c r="PGG117" s="171"/>
      <c r="PGH117" s="109"/>
      <c r="PGI117" s="171"/>
      <c r="PGJ117" s="109"/>
      <c r="PGK117" s="171"/>
      <c r="PGL117" s="109"/>
      <c r="PGM117" s="171"/>
      <c r="PGN117" s="109"/>
      <c r="PGO117" s="171"/>
      <c r="PGP117" s="109"/>
      <c r="PGQ117" s="171"/>
      <c r="PGR117" s="109"/>
      <c r="PGS117" s="171"/>
      <c r="PGT117" s="109"/>
      <c r="PGU117" s="171"/>
      <c r="PGV117" s="109"/>
      <c r="PGW117" s="171"/>
      <c r="PGX117" s="109"/>
      <c r="PGY117" s="171"/>
      <c r="PGZ117" s="109"/>
      <c r="PHA117" s="171"/>
      <c r="PHB117" s="109"/>
      <c r="PHC117" s="171"/>
      <c r="PHD117" s="109"/>
      <c r="PHE117" s="171"/>
      <c r="PHF117" s="109"/>
      <c r="PHG117" s="171"/>
      <c r="PHH117" s="109"/>
      <c r="PHI117" s="171"/>
      <c r="PHJ117" s="109"/>
      <c r="PHK117" s="171"/>
      <c r="PHL117" s="109"/>
      <c r="PHM117" s="171"/>
      <c r="PHN117" s="109"/>
      <c r="PHO117" s="171"/>
      <c r="PHP117" s="109"/>
      <c r="PHQ117" s="171"/>
      <c r="PHR117" s="109"/>
      <c r="PHS117" s="171"/>
      <c r="PHT117" s="109"/>
      <c r="PHU117" s="171"/>
      <c r="PHV117" s="109"/>
      <c r="PHW117" s="171"/>
      <c r="PHX117" s="109"/>
      <c r="PHY117" s="171"/>
      <c r="PHZ117" s="109"/>
      <c r="PIA117" s="171"/>
      <c r="PIB117" s="109"/>
      <c r="PIC117" s="171"/>
      <c r="PID117" s="109"/>
      <c r="PIE117" s="171"/>
      <c r="PIF117" s="109"/>
      <c r="PIG117" s="171"/>
      <c r="PIH117" s="109"/>
      <c r="PII117" s="171"/>
      <c r="PIJ117" s="109"/>
      <c r="PIK117" s="171"/>
      <c r="PIL117" s="109"/>
      <c r="PIM117" s="171"/>
      <c r="PIN117" s="109"/>
      <c r="PIO117" s="171"/>
      <c r="PIP117" s="109"/>
      <c r="PIQ117" s="171"/>
      <c r="PIR117" s="109"/>
      <c r="PIS117" s="171"/>
      <c r="PIT117" s="109"/>
      <c r="PIU117" s="171"/>
      <c r="PIV117" s="109"/>
      <c r="PIW117" s="171"/>
      <c r="PIX117" s="109"/>
      <c r="PIY117" s="171"/>
      <c r="PIZ117" s="109"/>
      <c r="PJA117" s="171"/>
      <c r="PJB117" s="109"/>
      <c r="PJC117" s="171"/>
      <c r="PJD117" s="109"/>
      <c r="PJE117" s="171"/>
      <c r="PJF117" s="109"/>
      <c r="PJG117" s="171"/>
      <c r="PJH117" s="109"/>
      <c r="PJI117" s="171"/>
      <c r="PJJ117" s="109"/>
      <c r="PJK117" s="171"/>
      <c r="PJL117" s="109"/>
      <c r="PJM117" s="171"/>
      <c r="PJN117" s="109"/>
      <c r="PJO117" s="171"/>
      <c r="PJP117" s="109"/>
      <c r="PJQ117" s="171"/>
      <c r="PJR117" s="109"/>
      <c r="PJS117" s="171"/>
      <c r="PJT117" s="109"/>
      <c r="PJU117" s="171"/>
      <c r="PJV117" s="109"/>
      <c r="PJW117" s="171"/>
      <c r="PJX117" s="109"/>
      <c r="PJY117" s="171"/>
      <c r="PJZ117" s="109"/>
      <c r="PKA117" s="171"/>
      <c r="PKB117" s="109"/>
      <c r="PKC117" s="171"/>
      <c r="PKD117" s="109"/>
      <c r="PKE117" s="171"/>
      <c r="PKF117" s="109"/>
      <c r="PKG117" s="171"/>
      <c r="PKH117" s="109"/>
      <c r="PKI117" s="171"/>
      <c r="PKJ117" s="109"/>
      <c r="PKK117" s="171"/>
      <c r="PKL117" s="109"/>
      <c r="PKM117" s="171"/>
      <c r="PKN117" s="109"/>
      <c r="PKO117" s="171"/>
      <c r="PKP117" s="109"/>
      <c r="PKQ117" s="171"/>
      <c r="PKR117" s="109"/>
      <c r="PKS117" s="171"/>
      <c r="PKT117" s="109"/>
      <c r="PKU117" s="171"/>
      <c r="PKV117" s="109"/>
      <c r="PKW117" s="171"/>
      <c r="PKX117" s="109"/>
      <c r="PKY117" s="171"/>
      <c r="PKZ117" s="109"/>
      <c r="PLA117" s="171"/>
      <c r="PLB117" s="109"/>
      <c r="PLC117" s="171"/>
      <c r="PLD117" s="109"/>
      <c r="PLE117" s="171"/>
      <c r="PLF117" s="109"/>
      <c r="PLG117" s="171"/>
      <c r="PLH117" s="109"/>
      <c r="PLI117" s="171"/>
      <c r="PLJ117" s="109"/>
      <c r="PLK117" s="171"/>
      <c r="PLL117" s="109"/>
      <c r="PLM117" s="171"/>
      <c r="PLN117" s="109"/>
      <c r="PLO117" s="171"/>
      <c r="PLP117" s="109"/>
      <c r="PLQ117" s="171"/>
      <c r="PLR117" s="109"/>
      <c r="PLS117" s="171"/>
      <c r="PLT117" s="109"/>
      <c r="PLU117" s="171"/>
      <c r="PLV117" s="109"/>
      <c r="PLW117" s="171"/>
      <c r="PLX117" s="109"/>
      <c r="PLY117" s="171"/>
      <c r="PLZ117" s="109"/>
      <c r="PMA117" s="171"/>
      <c r="PMB117" s="109"/>
      <c r="PMC117" s="171"/>
      <c r="PMD117" s="109"/>
      <c r="PME117" s="171"/>
      <c r="PMF117" s="109"/>
      <c r="PMG117" s="171"/>
      <c r="PMH117" s="109"/>
      <c r="PMI117" s="171"/>
      <c r="PMJ117" s="109"/>
      <c r="PMK117" s="171"/>
      <c r="PML117" s="109"/>
      <c r="PMM117" s="171"/>
      <c r="PMN117" s="109"/>
      <c r="PMO117" s="171"/>
      <c r="PMP117" s="109"/>
      <c r="PMQ117" s="171"/>
      <c r="PMR117" s="109"/>
      <c r="PMS117" s="171"/>
      <c r="PMT117" s="109"/>
      <c r="PMU117" s="171"/>
      <c r="PMV117" s="109"/>
      <c r="PMW117" s="171"/>
      <c r="PMX117" s="109"/>
      <c r="PMY117" s="171"/>
      <c r="PMZ117" s="109"/>
      <c r="PNA117" s="171"/>
      <c r="PNB117" s="109"/>
      <c r="PNC117" s="171"/>
      <c r="PND117" s="109"/>
      <c r="PNE117" s="171"/>
      <c r="PNF117" s="109"/>
      <c r="PNG117" s="171"/>
      <c r="PNH117" s="109"/>
      <c r="PNI117" s="171"/>
      <c r="PNJ117" s="109"/>
      <c r="PNK117" s="171"/>
      <c r="PNL117" s="109"/>
      <c r="PNM117" s="171"/>
      <c r="PNN117" s="109"/>
      <c r="PNO117" s="171"/>
      <c r="PNP117" s="109"/>
      <c r="PNQ117" s="171"/>
      <c r="PNR117" s="109"/>
      <c r="PNS117" s="171"/>
      <c r="PNT117" s="109"/>
      <c r="PNU117" s="171"/>
      <c r="PNV117" s="109"/>
      <c r="PNW117" s="171"/>
      <c r="PNX117" s="109"/>
      <c r="PNY117" s="171"/>
      <c r="PNZ117" s="109"/>
      <c r="POA117" s="171"/>
      <c r="POB117" s="109"/>
      <c r="POC117" s="171"/>
      <c r="POD117" s="109"/>
      <c r="POE117" s="171"/>
      <c r="POF117" s="109"/>
      <c r="POG117" s="171"/>
      <c r="POH117" s="109"/>
      <c r="POI117" s="171"/>
      <c r="POJ117" s="109"/>
      <c r="POK117" s="171"/>
      <c r="POL117" s="109"/>
      <c r="POM117" s="171"/>
      <c r="PON117" s="109"/>
      <c r="POO117" s="171"/>
      <c r="POP117" s="109"/>
      <c r="POQ117" s="171"/>
      <c r="POR117" s="109"/>
      <c r="POS117" s="171"/>
      <c r="POT117" s="109"/>
      <c r="POU117" s="171"/>
      <c r="POV117" s="109"/>
      <c r="POW117" s="171"/>
      <c r="POX117" s="109"/>
      <c r="POY117" s="171"/>
      <c r="POZ117" s="109"/>
      <c r="PPA117" s="171"/>
      <c r="PPB117" s="109"/>
      <c r="PPC117" s="171"/>
      <c r="PPD117" s="109"/>
      <c r="PPE117" s="171"/>
      <c r="PPF117" s="109"/>
      <c r="PPG117" s="171"/>
      <c r="PPH117" s="109"/>
      <c r="PPI117" s="171"/>
      <c r="PPJ117" s="109"/>
      <c r="PPK117" s="171"/>
      <c r="PPL117" s="109"/>
      <c r="PPM117" s="171"/>
      <c r="PPN117" s="109"/>
      <c r="PPO117" s="171"/>
      <c r="PPP117" s="109"/>
      <c r="PPQ117" s="171"/>
      <c r="PPR117" s="109"/>
      <c r="PPS117" s="171"/>
      <c r="PPT117" s="109"/>
      <c r="PPU117" s="171"/>
      <c r="PPV117" s="109"/>
      <c r="PPW117" s="171"/>
      <c r="PPX117" s="109"/>
      <c r="PPY117" s="171"/>
      <c r="PPZ117" s="109"/>
      <c r="PQA117" s="171"/>
      <c r="PQB117" s="109"/>
      <c r="PQC117" s="171"/>
      <c r="PQD117" s="109"/>
      <c r="PQE117" s="171"/>
      <c r="PQF117" s="109"/>
      <c r="PQG117" s="171"/>
      <c r="PQH117" s="109"/>
      <c r="PQI117" s="171"/>
      <c r="PQJ117" s="109"/>
      <c r="PQK117" s="171"/>
      <c r="PQL117" s="109"/>
      <c r="PQM117" s="171"/>
      <c r="PQN117" s="109"/>
      <c r="PQO117" s="171"/>
      <c r="PQP117" s="109"/>
      <c r="PQQ117" s="171"/>
      <c r="PQR117" s="109"/>
      <c r="PQS117" s="171"/>
      <c r="PQT117" s="109"/>
      <c r="PQU117" s="171"/>
      <c r="PQV117" s="109"/>
      <c r="PQW117" s="171"/>
      <c r="PQX117" s="109"/>
      <c r="PQY117" s="171"/>
      <c r="PQZ117" s="109"/>
      <c r="PRA117" s="171"/>
      <c r="PRB117" s="109"/>
      <c r="PRC117" s="171"/>
      <c r="PRD117" s="109"/>
      <c r="PRE117" s="171"/>
      <c r="PRF117" s="109"/>
      <c r="PRG117" s="171"/>
      <c r="PRH117" s="109"/>
      <c r="PRI117" s="171"/>
      <c r="PRJ117" s="109"/>
      <c r="PRK117" s="171"/>
      <c r="PRL117" s="109"/>
      <c r="PRM117" s="171"/>
      <c r="PRN117" s="109"/>
      <c r="PRO117" s="171"/>
      <c r="PRP117" s="109"/>
      <c r="PRQ117" s="171"/>
      <c r="PRR117" s="109"/>
      <c r="PRS117" s="171"/>
      <c r="PRT117" s="109"/>
      <c r="PRU117" s="171"/>
      <c r="PRV117" s="109"/>
      <c r="PRW117" s="171"/>
      <c r="PRX117" s="109"/>
      <c r="PRY117" s="171"/>
      <c r="PRZ117" s="109"/>
      <c r="PSA117" s="171"/>
      <c r="PSB117" s="109"/>
      <c r="PSC117" s="171"/>
      <c r="PSD117" s="109"/>
      <c r="PSE117" s="171"/>
      <c r="PSF117" s="109"/>
      <c r="PSG117" s="171"/>
      <c r="PSH117" s="109"/>
      <c r="PSI117" s="171"/>
      <c r="PSJ117" s="109"/>
      <c r="PSK117" s="171"/>
      <c r="PSL117" s="109"/>
      <c r="PSM117" s="171"/>
      <c r="PSN117" s="109"/>
      <c r="PSO117" s="171"/>
      <c r="PSP117" s="109"/>
      <c r="PSQ117" s="171"/>
      <c r="PSR117" s="109"/>
      <c r="PSS117" s="171"/>
      <c r="PST117" s="109"/>
      <c r="PSU117" s="171"/>
      <c r="PSV117" s="109"/>
      <c r="PSW117" s="171"/>
      <c r="PSX117" s="109"/>
      <c r="PSY117" s="171"/>
      <c r="PSZ117" s="109"/>
      <c r="PTA117" s="171"/>
      <c r="PTB117" s="109"/>
      <c r="PTC117" s="171"/>
      <c r="PTD117" s="109"/>
      <c r="PTE117" s="171"/>
      <c r="PTF117" s="109"/>
      <c r="PTG117" s="171"/>
      <c r="PTH117" s="109"/>
      <c r="PTI117" s="171"/>
      <c r="PTJ117" s="109"/>
      <c r="PTK117" s="171"/>
      <c r="PTL117" s="109"/>
      <c r="PTM117" s="171"/>
      <c r="PTN117" s="109"/>
      <c r="PTO117" s="171"/>
      <c r="PTP117" s="109"/>
      <c r="PTQ117" s="171"/>
      <c r="PTR117" s="109"/>
      <c r="PTS117" s="171"/>
      <c r="PTT117" s="109"/>
      <c r="PTU117" s="171"/>
      <c r="PTV117" s="109"/>
      <c r="PTW117" s="171"/>
      <c r="PTX117" s="109"/>
      <c r="PTY117" s="171"/>
      <c r="PTZ117" s="109"/>
      <c r="PUA117" s="171"/>
      <c r="PUB117" s="109"/>
      <c r="PUC117" s="171"/>
      <c r="PUD117" s="109"/>
      <c r="PUE117" s="171"/>
      <c r="PUF117" s="109"/>
      <c r="PUG117" s="171"/>
      <c r="PUH117" s="109"/>
      <c r="PUI117" s="171"/>
      <c r="PUJ117" s="109"/>
      <c r="PUK117" s="171"/>
      <c r="PUL117" s="109"/>
      <c r="PUM117" s="171"/>
      <c r="PUN117" s="109"/>
      <c r="PUO117" s="171"/>
      <c r="PUP117" s="109"/>
      <c r="PUQ117" s="171"/>
      <c r="PUR117" s="109"/>
      <c r="PUS117" s="171"/>
      <c r="PUT117" s="109"/>
      <c r="PUU117" s="171"/>
      <c r="PUV117" s="109"/>
      <c r="PUW117" s="171"/>
      <c r="PUX117" s="109"/>
      <c r="PUY117" s="171"/>
      <c r="PUZ117" s="109"/>
      <c r="PVA117" s="171"/>
      <c r="PVB117" s="109"/>
      <c r="PVC117" s="171"/>
      <c r="PVD117" s="109"/>
      <c r="PVE117" s="171"/>
      <c r="PVF117" s="109"/>
      <c r="PVG117" s="171"/>
      <c r="PVH117" s="109"/>
      <c r="PVI117" s="171"/>
      <c r="PVJ117" s="109"/>
      <c r="PVK117" s="171"/>
      <c r="PVL117" s="109"/>
      <c r="PVM117" s="171"/>
      <c r="PVN117" s="109"/>
      <c r="PVO117" s="171"/>
      <c r="PVP117" s="109"/>
      <c r="PVQ117" s="171"/>
      <c r="PVR117" s="109"/>
      <c r="PVS117" s="171"/>
      <c r="PVT117" s="109"/>
      <c r="PVU117" s="171"/>
      <c r="PVV117" s="109"/>
      <c r="PVW117" s="171"/>
      <c r="PVX117" s="109"/>
      <c r="PVY117" s="171"/>
      <c r="PVZ117" s="109"/>
      <c r="PWA117" s="171"/>
      <c r="PWB117" s="109"/>
      <c r="PWC117" s="171"/>
      <c r="PWD117" s="109"/>
      <c r="PWE117" s="171"/>
      <c r="PWF117" s="109"/>
      <c r="PWG117" s="171"/>
      <c r="PWH117" s="109"/>
      <c r="PWI117" s="171"/>
      <c r="PWJ117" s="109"/>
      <c r="PWK117" s="171"/>
      <c r="PWL117" s="109"/>
      <c r="PWM117" s="171"/>
      <c r="PWN117" s="109"/>
      <c r="PWO117" s="171"/>
      <c r="PWP117" s="109"/>
      <c r="PWQ117" s="171"/>
      <c r="PWR117" s="109"/>
      <c r="PWS117" s="171"/>
      <c r="PWT117" s="109"/>
      <c r="PWU117" s="171"/>
      <c r="PWV117" s="109"/>
      <c r="PWW117" s="171"/>
      <c r="PWX117" s="109"/>
      <c r="PWY117" s="171"/>
      <c r="PWZ117" s="109"/>
      <c r="PXA117" s="171"/>
      <c r="PXB117" s="109"/>
      <c r="PXC117" s="171"/>
      <c r="PXD117" s="109"/>
      <c r="PXE117" s="171"/>
      <c r="PXF117" s="109"/>
      <c r="PXG117" s="171"/>
      <c r="PXH117" s="109"/>
      <c r="PXI117" s="171"/>
      <c r="PXJ117" s="109"/>
      <c r="PXK117" s="171"/>
      <c r="PXL117" s="109"/>
      <c r="PXM117" s="171"/>
      <c r="PXN117" s="109"/>
      <c r="PXO117" s="171"/>
      <c r="PXP117" s="109"/>
      <c r="PXQ117" s="171"/>
      <c r="PXR117" s="109"/>
      <c r="PXS117" s="171"/>
      <c r="PXT117" s="109"/>
      <c r="PXU117" s="171"/>
      <c r="PXV117" s="109"/>
      <c r="PXW117" s="171"/>
      <c r="PXX117" s="109"/>
      <c r="PXY117" s="171"/>
      <c r="PXZ117" s="109"/>
      <c r="PYA117" s="171"/>
      <c r="PYB117" s="109"/>
      <c r="PYC117" s="171"/>
      <c r="PYD117" s="109"/>
      <c r="PYE117" s="171"/>
      <c r="PYF117" s="109"/>
      <c r="PYG117" s="171"/>
      <c r="PYH117" s="109"/>
      <c r="PYI117" s="171"/>
      <c r="PYJ117" s="109"/>
      <c r="PYK117" s="171"/>
      <c r="PYL117" s="109"/>
      <c r="PYM117" s="171"/>
      <c r="PYN117" s="109"/>
      <c r="PYO117" s="171"/>
      <c r="PYP117" s="109"/>
      <c r="PYQ117" s="171"/>
      <c r="PYR117" s="109"/>
      <c r="PYS117" s="171"/>
      <c r="PYT117" s="109"/>
      <c r="PYU117" s="171"/>
      <c r="PYV117" s="109"/>
      <c r="PYW117" s="171"/>
      <c r="PYX117" s="109"/>
      <c r="PYY117" s="171"/>
      <c r="PYZ117" s="109"/>
      <c r="PZA117" s="171"/>
      <c r="PZB117" s="109"/>
      <c r="PZC117" s="171"/>
      <c r="PZD117" s="109"/>
      <c r="PZE117" s="171"/>
      <c r="PZF117" s="109"/>
      <c r="PZG117" s="171"/>
      <c r="PZH117" s="109"/>
      <c r="PZI117" s="171"/>
      <c r="PZJ117" s="109"/>
      <c r="PZK117" s="171"/>
      <c r="PZL117" s="109"/>
      <c r="PZM117" s="171"/>
      <c r="PZN117" s="109"/>
      <c r="PZO117" s="171"/>
      <c r="PZP117" s="109"/>
      <c r="PZQ117" s="171"/>
      <c r="PZR117" s="109"/>
      <c r="PZS117" s="171"/>
      <c r="PZT117" s="109"/>
      <c r="PZU117" s="171"/>
      <c r="PZV117" s="109"/>
      <c r="PZW117" s="171"/>
      <c r="PZX117" s="109"/>
      <c r="PZY117" s="171"/>
      <c r="PZZ117" s="109"/>
      <c r="QAA117" s="171"/>
      <c r="QAB117" s="109"/>
      <c r="QAC117" s="171"/>
      <c r="QAD117" s="109"/>
      <c r="QAE117" s="171"/>
      <c r="QAF117" s="109"/>
      <c r="QAG117" s="171"/>
      <c r="QAH117" s="109"/>
      <c r="QAI117" s="171"/>
      <c r="QAJ117" s="109"/>
      <c r="QAK117" s="171"/>
      <c r="QAL117" s="109"/>
      <c r="QAM117" s="171"/>
      <c r="QAN117" s="109"/>
      <c r="QAO117" s="171"/>
      <c r="QAP117" s="109"/>
      <c r="QAQ117" s="171"/>
      <c r="QAR117" s="109"/>
      <c r="QAS117" s="171"/>
      <c r="QAT117" s="109"/>
      <c r="QAU117" s="171"/>
      <c r="QAV117" s="109"/>
      <c r="QAW117" s="171"/>
      <c r="QAX117" s="109"/>
      <c r="QAY117" s="171"/>
      <c r="QAZ117" s="109"/>
      <c r="QBA117" s="171"/>
      <c r="QBB117" s="109"/>
      <c r="QBC117" s="171"/>
      <c r="QBD117" s="109"/>
      <c r="QBE117" s="171"/>
      <c r="QBF117" s="109"/>
      <c r="QBG117" s="171"/>
      <c r="QBH117" s="109"/>
      <c r="QBI117" s="171"/>
      <c r="QBJ117" s="109"/>
      <c r="QBK117" s="171"/>
      <c r="QBL117" s="109"/>
      <c r="QBM117" s="171"/>
      <c r="QBN117" s="109"/>
      <c r="QBO117" s="171"/>
      <c r="QBP117" s="109"/>
      <c r="QBQ117" s="171"/>
      <c r="QBR117" s="109"/>
      <c r="QBS117" s="171"/>
      <c r="QBT117" s="109"/>
      <c r="QBU117" s="171"/>
      <c r="QBV117" s="109"/>
      <c r="QBW117" s="171"/>
      <c r="QBX117" s="109"/>
      <c r="QBY117" s="171"/>
      <c r="QBZ117" s="109"/>
      <c r="QCA117" s="171"/>
      <c r="QCB117" s="109"/>
      <c r="QCC117" s="171"/>
      <c r="QCD117" s="109"/>
      <c r="QCE117" s="171"/>
      <c r="QCF117" s="109"/>
      <c r="QCG117" s="171"/>
      <c r="QCH117" s="109"/>
      <c r="QCI117" s="171"/>
      <c r="QCJ117" s="109"/>
      <c r="QCK117" s="171"/>
      <c r="QCL117" s="109"/>
      <c r="QCM117" s="171"/>
      <c r="QCN117" s="109"/>
      <c r="QCO117" s="171"/>
      <c r="QCP117" s="109"/>
      <c r="QCQ117" s="171"/>
      <c r="QCR117" s="109"/>
      <c r="QCS117" s="171"/>
      <c r="QCT117" s="109"/>
      <c r="QCU117" s="171"/>
      <c r="QCV117" s="109"/>
      <c r="QCW117" s="171"/>
      <c r="QCX117" s="109"/>
      <c r="QCY117" s="171"/>
      <c r="QCZ117" s="109"/>
      <c r="QDA117" s="171"/>
      <c r="QDB117" s="109"/>
      <c r="QDC117" s="171"/>
      <c r="QDD117" s="109"/>
      <c r="QDE117" s="171"/>
      <c r="QDF117" s="109"/>
      <c r="QDG117" s="171"/>
      <c r="QDH117" s="109"/>
      <c r="QDI117" s="171"/>
      <c r="QDJ117" s="109"/>
      <c r="QDK117" s="171"/>
      <c r="QDL117" s="109"/>
      <c r="QDM117" s="171"/>
      <c r="QDN117" s="109"/>
      <c r="QDO117" s="171"/>
      <c r="QDP117" s="109"/>
      <c r="QDQ117" s="171"/>
      <c r="QDR117" s="109"/>
      <c r="QDS117" s="171"/>
      <c r="QDT117" s="109"/>
      <c r="QDU117" s="171"/>
      <c r="QDV117" s="109"/>
      <c r="QDW117" s="171"/>
      <c r="QDX117" s="109"/>
      <c r="QDY117" s="171"/>
      <c r="QDZ117" s="109"/>
      <c r="QEA117" s="171"/>
      <c r="QEB117" s="109"/>
      <c r="QEC117" s="171"/>
      <c r="QED117" s="109"/>
      <c r="QEE117" s="171"/>
      <c r="QEF117" s="109"/>
      <c r="QEG117" s="171"/>
      <c r="QEH117" s="109"/>
      <c r="QEI117" s="171"/>
      <c r="QEJ117" s="109"/>
      <c r="QEK117" s="171"/>
      <c r="QEL117" s="109"/>
      <c r="QEM117" s="171"/>
      <c r="QEN117" s="109"/>
      <c r="QEO117" s="171"/>
      <c r="QEP117" s="109"/>
      <c r="QEQ117" s="171"/>
      <c r="QER117" s="109"/>
      <c r="QES117" s="171"/>
      <c r="QET117" s="109"/>
      <c r="QEU117" s="171"/>
      <c r="QEV117" s="109"/>
      <c r="QEW117" s="171"/>
      <c r="QEX117" s="109"/>
      <c r="QEY117" s="171"/>
      <c r="QEZ117" s="109"/>
      <c r="QFA117" s="171"/>
      <c r="QFB117" s="109"/>
      <c r="QFC117" s="171"/>
      <c r="QFD117" s="109"/>
      <c r="QFE117" s="171"/>
      <c r="QFF117" s="109"/>
      <c r="QFG117" s="171"/>
      <c r="QFH117" s="109"/>
      <c r="QFI117" s="171"/>
      <c r="QFJ117" s="109"/>
      <c r="QFK117" s="171"/>
      <c r="QFL117" s="109"/>
      <c r="QFM117" s="171"/>
      <c r="QFN117" s="109"/>
      <c r="QFO117" s="171"/>
      <c r="QFP117" s="109"/>
      <c r="QFQ117" s="171"/>
      <c r="QFR117" s="109"/>
      <c r="QFS117" s="171"/>
      <c r="QFT117" s="109"/>
      <c r="QFU117" s="171"/>
      <c r="QFV117" s="109"/>
      <c r="QFW117" s="171"/>
      <c r="QFX117" s="109"/>
      <c r="QFY117" s="171"/>
      <c r="QFZ117" s="109"/>
      <c r="QGA117" s="171"/>
      <c r="QGB117" s="109"/>
      <c r="QGC117" s="171"/>
      <c r="QGD117" s="109"/>
      <c r="QGE117" s="171"/>
      <c r="QGF117" s="109"/>
      <c r="QGG117" s="171"/>
      <c r="QGH117" s="109"/>
      <c r="QGI117" s="171"/>
      <c r="QGJ117" s="109"/>
      <c r="QGK117" s="171"/>
      <c r="QGL117" s="109"/>
      <c r="QGM117" s="171"/>
      <c r="QGN117" s="109"/>
      <c r="QGO117" s="171"/>
      <c r="QGP117" s="109"/>
      <c r="QGQ117" s="171"/>
      <c r="QGR117" s="109"/>
      <c r="QGS117" s="171"/>
      <c r="QGT117" s="109"/>
      <c r="QGU117" s="171"/>
      <c r="QGV117" s="109"/>
      <c r="QGW117" s="171"/>
      <c r="QGX117" s="109"/>
      <c r="QGY117" s="171"/>
      <c r="QGZ117" s="109"/>
      <c r="QHA117" s="171"/>
      <c r="QHB117" s="109"/>
      <c r="QHC117" s="171"/>
      <c r="QHD117" s="109"/>
      <c r="QHE117" s="171"/>
      <c r="QHF117" s="109"/>
      <c r="QHG117" s="171"/>
      <c r="QHH117" s="109"/>
      <c r="QHI117" s="171"/>
      <c r="QHJ117" s="109"/>
      <c r="QHK117" s="171"/>
      <c r="QHL117" s="109"/>
      <c r="QHM117" s="171"/>
      <c r="QHN117" s="109"/>
      <c r="QHO117" s="171"/>
      <c r="QHP117" s="109"/>
      <c r="QHQ117" s="171"/>
      <c r="QHR117" s="109"/>
      <c r="QHS117" s="171"/>
      <c r="QHT117" s="109"/>
      <c r="QHU117" s="171"/>
      <c r="QHV117" s="109"/>
      <c r="QHW117" s="171"/>
      <c r="QHX117" s="109"/>
      <c r="QHY117" s="171"/>
      <c r="QHZ117" s="109"/>
      <c r="QIA117" s="171"/>
      <c r="QIB117" s="109"/>
      <c r="QIC117" s="171"/>
      <c r="QID117" s="109"/>
      <c r="QIE117" s="171"/>
      <c r="QIF117" s="109"/>
      <c r="QIG117" s="171"/>
      <c r="QIH117" s="109"/>
      <c r="QII117" s="171"/>
      <c r="QIJ117" s="109"/>
      <c r="QIK117" s="171"/>
      <c r="QIL117" s="109"/>
      <c r="QIM117" s="171"/>
      <c r="QIN117" s="109"/>
      <c r="QIO117" s="171"/>
      <c r="QIP117" s="109"/>
      <c r="QIQ117" s="171"/>
      <c r="QIR117" s="109"/>
      <c r="QIS117" s="171"/>
      <c r="QIT117" s="109"/>
      <c r="QIU117" s="171"/>
      <c r="QIV117" s="109"/>
      <c r="QIW117" s="171"/>
      <c r="QIX117" s="109"/>
      <c r="QIY117" s="171"/>
      <c r="QIZ117" s="109"/>
      <c r="QJA117" s="171"/>
      <c r="QJB117" s="109"/>
      <c r="QJC117" s="171"/>
      <c r="QJD117" s="109"/>
      <c r="QJE117" s="171"/>
      <c r="QJF117" s="109"/>
      <c r="QJG117" s="171"/>
      <c r="QJH117" s="109"/>
      <c r="QJI117" s="171"/>
      <c r="QJJ117" s="109"/>
      <c r="QJK117" s="171"/>
      <c r="QJL117" s="109"/>
      <c r="QJM117" s="171"/>
      <c r="QJN117" s="109"/>
      <c r="QJO117" s="171"/>
      <c r="QJP117" s="109"/>
      <c r="QJQ117" s="171"/>
      <c r="QJR117" s="109"/>
      <c r="QJS117" s="171"/>
      <c r="QJT117" s="109"/>
      <c r="QJU117" s="171"/>
      <c r="QJV117" s="109"/>
      <c r="QJW117" s="171"/>
      <c r="QJX117" s="109"/>
      <c r="QJY117" s="171"/>
      <c r="QJZ117" s="109"/>
      <c r="QKA117" s="171"/>
      <c r="QKB117" s="109"/>
      <c r="QKC117" s="171"/>
      <c r="QKD117" s="109"/>
      <c r="QKE117" s="171"/>
      <c r="QKF117" s="109"/>
      <c r="QKG117" s="171"/>
      <c r="QKH117" s="109"/>
      <c r="QKI117" s="171"/>
      <c r="QKJ117" s="109"/>
      <c r="QKK117" s="171"/>
      <c r="QKL117" s="109"/>
      <c r="QKM117" s="171"/>
      <c r="QKN117" s="109"/>
      <c r="QKO117" s="171"/>
      <c r="QKP117" s="109"/>
      <c r="QKQ117" s="171"/>
      <c r="QKR117" s="109"/>
      <c r="QKS117" s="171"/>
      <c r="QKT117" s="109"/>
      <c r="QKU117" s="171"/>
      <c r="QKV117" s="109"/>
      <c r="QKW117" s="171"/>
      <c r="QKX117" s="109"/>
      <c r="QKY117" s="171"/>
      <c r="QKZ117" s="109"/>
      <c r="QLA117" s="171"/>
      <c r="QLB117" s="109"/>
      <c r="QLC117" s="171"/>
      <c r="QLD117" s="109"/>
      <c r="QLE117" s="171"/>
      <c r="QLF117" s="109"/>
      <c r="QLG117" s="171"/>
      <c r="QLH117" s="109"/>
      <c r="QLI117" s="171"/>
      <c r="QLJ117" s="109"/>
      <c r="QLK117" s="171"/>
      <c r="QLL117" s="109"/>
      <c r="QLM117" s="171"/>
      <c r="QLN117" s="109"/>
      <c r="QLO117" s="171"/>
      <c r="QLP117" s="109"/>
      <c r="QLQ117" s="171"/>
      <c r="QLR117" s="109"/>
      <c r="QLS117" s="171"/>
      <c r="QLT117" s="109"/>
      <c r="QLU117" s="171"/>
      <c r="QLV117" s="109"/>
      <c r="QLW117" s="171"/>
      <c r="QLX117" s="109"/>
      <c r="QLY117" s="171"/>
      <c r="QLZ117" s="109"/>
      <c r="QMA117" s="171"/>
      <c r="QMB117" s="109"/>
      <c r="QMC117" s="171"/>
      <c r="QMD117" s="109"/>
      <c r="QME117" s="171"/>
      <c r="QMF117" s="109"/>
      <c r="QMG117" s="171"/>
      <c r="QMH117" s="109"/>
      <c r="QMI117" s="171"/>
      <c r="QMJ117" s="109"/>
      <c r="QMK117" s="171"/>
      <c r="QML117" s="109"/>
      <c r="QMM117" s="171"/>
      <c r="QMN117" s="109"/>
      <c r="QMO117" s="171"/>
      <c r="QMP117" s="109"/>
      <c r="QMQ117" s="171"/>
      <c r="QMR117" s="109"/>
      <c r="QMS117" s="171"/>
      <c r="QMT117" s="109"/>
      <c r="QMU117" s="171"/>
      <c r="QMV117" s="109"/>
      <c r="QMW117" s="171"/>
      <c r="QMX117" s="109"/>
      <c r="QMY117" s="171"/>
      <c r="QMZ117" s="109"/>
      <c r="QNA117" s="171"/>
      <c r="QNB117" s="109"/>
      <c r="QNC117" s="171"/>
      <c r="QND117" s="109"/>
      <c r="QNE117" s="171"/>
      <c r="QNF117" s="109"/>
      <c r="QNG117" s="171"/>
      <c r="QNH117" s="109"/>
      <c r="QNI117" s="171"/>
      <c r="QNJ117" s="109"/>
      <c r="QNK117" s="171"/>
      <c r="QNL117" s="109"/>
      <c r="QNM117" s="171"/>
      <c r="QNN117" s="109"/>
      <c r="QNO117" s="171"/>
      <c r="QNP117" s="109"/>
      <c r="QNQ117" s="171"/>
      <c r="QNR117" s="109"/>
      <c r="QNS117" s="171"/>
      <c r="QNT117" s="109"/>
      <c r="QNU117" s="171"/>
      <c r="QNV117" s="109"/>
      <c r="QNW117" s="171"/>
      <c r="QNX117" s="109"/>
      <c r="QNY117" s="171"/>
      <c r="QNZ117" s="109"/>
      <c r="QOA117" s="171"/>
      <c r="QOB117" s="109"/>
      <c r="QOC117" s="171"/>
      <c r="QOD117" s="109"/>
      <c r="QOE117" s="171"/>
      <c r="QOF117" s="109"/>
      <c r="QOG117" s="171"/>
      <c r="QOH117" s="109"/>
      <c r="QOI117" s="171"/>
      <c r="QOJ117" s="109"/>
      <c r="QOK117" s="171"/>
      <c r="QOL117" s="109"/>
      <c r="QOM117" s="171"/>
      <c r="QON117" s="109"/>
      <c r="QOO117" s="171"/>
      <c r="QOP117" s="109"/>
      <c r="QOQ117" s="171"/>
      <c r="QOR117" s="109"/>
      <c r="QOS117" s="171"/>
      <c r="QOT117" s="109"/>
      <c r="QOU117" s="171"/>
      <c r="QOV117" s="109"/>
      <c r="QOW117" s="171"/>
      <c r="QOX117" s="109"/>
      <c r="QOY117" s="171"/>
      <c r="QOZ117" s="109"/>
      <c r="QPA117" s="171"/>
      <c r="QPB117" s="109"/>
      <c r="QPC117" s="171"/>
      <c r="QPD117" s="109"/>
      <c r="QPE117" s="171"/>
      <c r="QPF117" s="109"/>
      <c r="QPG117" s="171"/>
      <c r="QPH117" s="109"/>
      <c r="QPI117" s="171"/>
      <c r="QPJ117" s="109"/>
      <c r="QPK117" s="171"/>
      <c r="QPL117" s="109"/>
      <c r="QPM117" s="171"/>
      <c r="QPN117" s="109"/>
      <c r="QPO117" s="171"/>
      <c r="QPP117" s="109"/>
      <c r="QPQ117" s="171"/>
      <c r="QPR117" s="109"/>
      <c r="QPS117" s="171"/>
      <c r="QPT117" s="109"/>
      <c r="QPU117" s="171"/>
      <c r="QPV117" s="109"/>
      <c r="QPW117" s="171"/>
      <c r="QPX117" s="109"/>
      <c r="QPY117" s="171"/>
      <c r="QPZ117" s="109"/>
      <c r="QQA117" s="171"/>
      <c r="QQB117" s="109"/>
      <c r="QQC117" s="171"/>
      <c r="QQD117" s="109"/>
      <c r="QQE117" s="171"/>
      <c r="QQF117" s="109"/>
      <c r="QQG117" s="171"/>
      <c r="QQH117" s="109"/>
      <c r="QQI117" s="171"/>
      <c r="QQJ117" s="109"/>
      <c r="QQK117" s="171"/>
      <c r="QQL117" s="109"/>
      <c r="QQM117" s="171"/>
      <c r="QQN117" s="109"/>
      <c r="QQO117" s="171"/>
      <c r="QQP117" s="109"/>
      <c r="QQQ117" s="171"/>
      <c r="QQR117" s="109"/>
      <c r="QQS117" s="171"/>
      <c r="QQT117" s="109"/>
      <c r="QQU117" s="171"/>
      <c r="QQV117" s="109"/>
      <c r="QQW117" s="171"/>
      <c r="QQX117" s="109"/>
      <c r="QQY117" s="171"/>
      <c r="QQZ117" s="109"/>
      <c r="QRA117" s="171"/>
      <c r="QRB117" s="109"/>
      <c r="QRC117" s="171"/>
      <c r="QRD117" s="109"/>
      <c r="QRE117" s="171"/>
      <c r="QRF117" s="109"/>
      <c r="QRG117" s="171"/>
      <c r="QRH117" s="109"/>
      <c r="QRI117" s="171"/>
      <c r="QRJ117" s="109"/>
      <c r="QRK117" s="171"/>
      <c r="QRL117" s="109"/>
      <c r="QRM117" s="171"/>
      <c r="QRN117" s="109"/>
      <c r="QRO117" s="171"/>
      <c r="QRP117" s="109"/>
      <c r="QRQ117" s="171"/>
      <c r="QRR117" s="109"/>
      <c r="QRS117" s="171"/>
      <c r="QRT117" s="109"/>
      <c r="QRU117" s="171"/>
      <c r="QRV117" s="109"/>
      <c r="QRW117" s="171"/>
      <c r="QRX117" s="109"/>
      <c r="QRY117" s="171"/>
      <c r="QRZ117" s="109"/>
      <c r="QSA117" s="171"/>
      <c r="QSB117" s="109"/>
      <c r="QSC117" s="171"/>
      <c r="QSD117" s="109"/>
      <c r="QSE117" s="171"/>
      <c r="QSF117" s="109"/>
      <c r="QSG117" s="171"/>
      <c r="QSH117" s="109"/>
      <c r="QSI117" s="171"/>
      <c r="QSJ117" s="109"/>
      <c r="QSK117" s="171"/>
      <c r="QSL117" s="109"/>
      <c r="QSM117" s="171"/>
      <c r="QSN117" s="109"/>
      <c r="QSO117" s="171"/>
      <c r="QSP117" s="109"/>
      <c r="QSQ117" s="171"/>
      <c r="QSR117" s="109"/>
      <c r="QSS117" s="171"/>
      <c r="QST117" s="109"/>
      <c r="QSU117" s="171"/>
      <c r="QSV117" s="109"/>
      <c r="QSW117" s="171"/>
      <c r="QSX117" s="109"/>
      <c r="QSY117" s="171"/>
      <c r="QSZ117" s="109"/>
      <c r="QTA117" s="171"/>
      <c r="QTB117" s="109"/>
      <c r="QTC117" s="171"/>
      <c r="QTD117" s="109"/>
      <c r="QTE117" s="171"/>
      <c r="QTF117" s="109"/>
      <c r="QTG117" s="171"/>
      <c r="QTH117" s="109"/>
      <c r="QTI117" s="171"/>
      <c r="QTJ117" s="109"/>
      <c r="QTK117" s="171"/>
      <c r="QTL117" s="109"/>
      <c r="QTM117" s="171"/>
      <c r="QTN117" s="109"/>
      <c r="QTO117" s="171"/>
      <c r="QTP117" s="109"/>
      <c r="QTQ117" s="171"/>
      <c r="QTR117" s="109"/>
      <c r="QTS117" s="171"/>
      <c r="QTT117" s="109"/>
      <c r="QTU117" s="171"/>
      <c r="QTV117" s="109"/>
      <c r="QTW117" s="171"/>
      <c r="QTX117" s="109"/>
      <c r="QTY117" s="171"/>
      <c r="QTZ117" s="109"/>
      <c r="QUA117" s="171"/>
      <c r="QUB117" s="109"/>
      <c r="QUC117" s="171"/>
      <c r="QUD117" s="109"/>
      <c r="QUE117" s="171"/>
      <c r="QUF117" s="109"/>
      <c r="QUG117" s="171"/>
      <c r="QUH117" s="109"/>
      <c r="QUI117" s="171"/>
      <c r="QUJ117" s="109"/>
      <c r="QUK117" s="171"/>
      <c r="QUL117" s="109"/>
      <c r="QUM117" s="171"/>
      <c r="QUN117" s="109"/>
      <c r="QUO117" s="171"/>
      <c r="QUP117" s="109"/>
      <c r="QUQ117" s="171"/>
      <c r="QUR117" s="109"/>
      <c r="QUS117" s="171"/>
      <c r="QUT117" s="109"/>
      <c r="QUU117" s="171"/>
      <c r="QUV117" s="109"/>
      <c r="QUW117" s="171"/>
      <c r="QUX117" s="109"/>
      <c r="QUY117" s="171"/>
      <c r="QUZ117" s="109"/>
      <c r="QVA117" s="171"/>
      <c r="QVB117" s="109"/>
      <c r="QVC117" s="171"/>
      <c r="QVD117" s="109"/>
      <c r="QVE117" s="171"/>
      <c r="QVF117" s="109"/>
      <c r="QVG117" s="171"/>
      <c r="QVH117" s="109"/>
      <c r="QVI117" s="171"/>
      <c r="QVJ117" s="109"/>
      <c r="QVK117" s="171"/>
      <c r="QVL117" s="109"/>
      <c r="QVM117" s="171"/>
      <c r="QVN117" s="109"/>
      <c r="QVO117" s="171"/>
      <c r="QVP117" s="109"/>
      <c r="QVQ117" s="171"/>
      <c r="QVR117" s="109"/>
      <c r="QVS117" s="171"/>
      <c r="QVT117" s="109"/>
      <c r="QVU117" s="171"/>
      <c r="QVV117" s="109"/>
      <c r="QVW117" s="171"/>
      <c r="QVX117" s="109"/>
      <c r="QVY117" s="171"/>
      <c r="QVZ117" s="109"/>
      <c r="QWA117" s="171"/>
      <c r="QWB117" s="109"/>
      <c r="QWC117" s="171"/>
      <c r="QWD117" s="109"/>
      <c r="QWE117" s="171"/>
      <c r="QWF117" s="109"/>
      <c r="QWG117" s="171"/>
      <c r="QWH117" s="109"/>
      <c r="QWI117" s="171"/>
      <c r="QWJ117" s="109"/>
      <c r="QWK117" s="171"/>
      <c r="QWL117" s="109"/>
      <c r="QWM117" s="171"/>
      <c r="QWN117" s="109"/>
      <c r="QWO117" s="171"/>
      <c r="QWP117" s="109"/>
      <c r="QWQ117" s="171"/>
      <c r="QWR117" s="109"/>
      <c r="QWS117" s="171"/>
      <c r="QWT117" s="109"/>
      <c r="QWU117" s="171"/>
      <c r="QWV117" s="109"/>
      <c r="QWW117" s="171"/>
      <c r="QWX117" s="109"/>
      <c r="QWY117" s="171"/>
      <c r="QWZ117" s="109"/>
      <c r="QXA117" s="171"/>
      <c r="QXB117" s="109"/>
      <c r="QXC117" s="171"/>
      <c r="QXD117" s="109"/>
      <c r="QXE117" s="171"/>
      <c r="QXF117" s="109"/>
      <c r="QXG117" s="171"/>
      <c r="QXH117" s="109"/>
      <c r="QXI117" s="171"/>
      <c r="QXJ117" s="109"/>
      <c r="QXK117" s="171"/>
      <c r="QXL117" s="109"/>
      <c r="QXM117" s="171"/>
      <c r="QXN117" s="109"/>
      <c r="QXO117" s="171"/>
      <c r="QXP117" s="109"/>
      <c r="QXQ117" s="171"/>
      <c r="QXR117" s="109"/>
      <c r="QXS117" s="171"/>
      <c r="QXT117" s="109"/>
      <c r="QXU117" s="171"/>
      <c r="QXV117" s="109"/>
      <c r="QXW117" s="171"/>
      <c r="QXX117" s="109"/>
      <c r="QXY117" s="171"/>
      <c r="QXZ117" s="109"/>
      <c r="QYA117" s="171"/>
      <c r="QYB117" s="109"/>
      <c r="QYC117" s="171"/>
      <c r="QYD117" s="109"/>
      <c r="QYE117" s="171"/>
      <c r="QYF117" s="109"/>
      <c r="QYG117" s="171"/>
      <c r="QYH117" s="109"/>
      <c r="QYI117" s="171"/>
      <c r="QYJ117" s="109"/>
      <c r="QYK117" s="171"/>
      <c r="QYL117" s="109"/>
      <c r="QYM117" s="171"/>
      <c r="QYN117" s="109"/>
      <c r="QYO117" s="171"/>
      <c r="QYP117" s="109"/>
      <c r="QYQ117" s="171"/>
      <c r="QYR117" s="109"/>
      <c r="QYS117" s="171"/>
      <c r="QYT117" s="109"/>
      <c r="QYU117" s="171"/>
      <c r="QYV117" s="109"/>
      <c r="QYW117" s="171"/>
      <c r="QYX117" s="109"/>
      <c r="QYY117" s="171"/>
      <c r="QYZ117" s="109"/>
      <c r="QZA117" s="171"/>
      <c r="QZB117" s="109"/>
      <c r="QZC117" s="171"/>
      <c r="QZD117" s="109"/>
      <c r="QZE117" s="171"/>
      <c r="QZF117" s="109"/>
      <c r="QZG117" s="171"/>
      <c r="QZH117" s="109"/>
      <c r="QZI117" s="171"/>
      <c r="QZJ117" s="109"/>
      <c r="QZK117" s="171"/>
      <c r="QZL117" s="109"/>
      <c r="QZM117" s="171"/>
      <c r="QZN117" s="109"/>
      <c r="QZO117" s="171"/>
      <c r="QZP117" s="109"/>
      <c r="QZQ117" s="171"/>
      <c r="QZR117" s="109"/>
      <c r="QZS117" s="171"/>
      <c r="QZT117" s="109"/>
      <c r="QZU117" s="171"/>
      <c r="QZV117" s="109"/>
      <c r="QZW117" s="171"/>
      <c r="QZX117" s="109"/>
      <c r="QZY117" s="171"/>
      <c r="QZZ117" s="109"/>
      <c r="RAA117" s="171"/>
      <c r="RAB117" s="109"/>
      <c r="RAC117" s="171"/>
      <c r="RAD117" s="109"/>
      <c r="RAE117" s="171"/>
      <c r="RAF117" s="109"/>
      <c r="RAG117" s="171"/>
      <c r="RAH117" s="109"/>
      <c r="RAI117" s="171"/>
      <c r="RAJ117" s="109"/>
      <c r="RAK117" s="171"/>
      <c r="RAL117" s="109"/>
      <c r="RAM117" s="171"/>
      <c r="RAN117" s="109"/>
      <c r="RAO117" s="171"/>
      <c r="RAP117" s="109"/>
      <c r="RAQ117" s="171"/>
      <c r="RAR117" s="109"/>
      <c r="RAS117" s="171"/>
      <c r="RAT117" s="109"/>
      <c r="RAU117" s="171"/>
      <c r="RAV117" s="109"/>
      <c r="RAW117" s="171"/>
      <c r="RAX117" s="109"/>
      <c r="RAY117" s="171"/>
      <c r="RAZ117" s="109"/>
      <c r="RBA117" s="171"/>
      <c r="RBB117" s="109"/>
      <c r="RBC117" s="171"/>
      <c r="RBD117" s="109"/>
      <c r="RBE117" s="171"/>
      <c r="RBF117" s="109"/>
      <c r="RBG117" s="171"/>
      <c r="RBH117" s="109"/>
      <c r="RBI117" s="171"/>
      <c r="RBJ117" s="109"/>
      <c r="RBK117" s="171"/>
      <c r="RBL117" s="109"/>
      <c r="RBM117" s="171"/>
      <c r="RBN117" s="109"/>
      <c r="RBO117" s="171"/>
      <c r="RBP117" s="109"/>
      <c r="RBQ117" s="171"/>
      <c r="RBR117" s="109"/>
      <c r="RBS117" s="171"/>
      <c r="RBT117" s="109"/>
      <c r="RBU117" s="171"/>
      <c r="RBV117" s="109"/>
      <c r="RBW117" s="171"/>
      <c r="RBX117" s="109"/>
      <c r="RBY117" s="171"/>
      <c r="RBZ117" s="109"/>
      <c r="RCA117" s="171"/>
      <c r="RCB117" s="109"/>
      <c r="RCC117" s="171"/>
      <c r="RCD117" s="109"/>
      <c r="RCE117" s="171"/>
      <c r="RCF117" s="109"/>
      <c r="RCG117" s="171"/>
      <c r="RCH117" s="109"/>
      <c r="RCI117" s="171"/>
      <c r="RCJ117" s="109"/>
      <c r="RCK117" s="171"/>
      <c r="RCL117" s="109"/>
      <c r="RCM117" s="171"/>
      <c r="RCN117" s="109"/>
      <c r="RCO117" s="171"/>
      <c r="RCP117" s="109"/>
      <c r="RCQ117" s="171"/>
      <c r="RCR117" s="109"/>
      <c r="RCS117" s="171"/>
      <c r="RCT117" s="109"/>
      <c r="RCU117" s="171"/>
      <c r="RCV117" s="109"/>
      <c r="RCW117" s="171"/>
      <c r="RCX117" s="109"/>
      <c r="RCY117" s="171"/>
      <c r="RCZ117" s="109"/>
      <c r="RDA117" s="171"/>
      <c r="RDB117" s="109"/>
      <c r="RDC117" s="171"/>
      <c r="RDD117" s="109"/>
      <c r="RDE117" s="171"/>
      <c r="RDF117" s="109"/>
      <c r="RDG117" s="171"/>
      <c r="RDH117" s="109"/>
      <c r="RDI117" s="171"/>
      <c r="RDJ117" s="109"/>
      <c r="RDK117" s="171"/>
      <c r="RDL117" s="109"/>
      <c r="RDM117" s="171"/>
      <c r="RDN117" s="109"/>
      <c r="RDO117" s="171"/>
      <c r="RDP117" s="109"/>
      <c r="RDQ117" s="171"/>
      <c r="RDR117" s="109"/>
      <c r="RDS117" s="171"/>
      <c r="RDT117" s="109"/>
      <c r="RDU117" s="171"/>
      <c r="RDV117" s="109"/>
      <c r="RDW117" s="171"/>
      <c r="RDX117" s="109"/>
      <c r="RDY117" s="171"/>
      <c r="RDZ117" s="109"/>
      <c r="REA117" s="171"/>
      <c r="REB117" s="109"/>
      <c r="REC117" s="171"/>
      <c r="RED117" s="109"/>
      <c r="REE117" s="171"/>
      <c r="REF117" s="109"/>
      <c r="REG117" s="171"/>
      <c r="REH117" s="109"/>
      <c r="REI117" s="171"/>
      <c r="REJ117" s="109"/>
      <c r="REK117" s="171"/>
      <c r="REL117" s="109"/>
      <c r="REM117" s="171"/>
      <c r="REN117" s="109"/>
      <c r="REO117" s="171"/>
      <c r="REP117" s="109"/>
      <c r="REQ117" s="171"/>
      <c r="RER117" s="109"/>
      <c r="RES117" s="171"/>
      <c r="RET117" s="109"/>
      <c r="REU117" s="171"/>
      <c r="REV117" s="109"/>
      <c r="REW117" s="171"/>
      <c r="REX117" s="109"/>
      <c r="REY117" s="171"/>
      <c r="REZ117" s="109"/>
      <c r="RFA117" s="171"/>
      <c r="RFB117" s="109"/>
      <c r="RFC117" s="171"/>
      <c r="RFD117" s="109"/>
      <c r="RFE117" s="171"/>
      <c r="RFF117" s="109"/>
      <c r="RFG117" s="171"/>
      <c r="RFH117" s="109"/>
      <c r="RFI117" s="171"/>
      <c r="RFJ117" s="109"/>
      <c r="RFK117" s="171"/>
      <c r="RFL117" s="109"/>
      <c r="RFM117" s="171"/>
      <c r="RFN117" s="109"/>
      <c r="RFO117" s="171"/>
      <c r="RFP117" s="109"/>
      <c r="RFQ117" s="171"/>
      <c r="RFR117" s="109"/>
      <c r="RFS117" s="171"/>
      <c r="RFT117" s="109"/>
      <c r="RFU117" s="171"/>
      <c r="RFV117" s="109"/>
      <c r="RFW117" s="171"/>
      <c r="RFX117" s="109"/>
      <c r="RFY117" s="171"/>
      <c r="RFZ117" s="109"/>
      <c r="RGA117" s="171"/>
      <c r="RGB117" s="109"/>
      <c r="RGC117" s="171"/>
      <c r="RGD117" s="109"/>
      <c r="RGE117" s="171"/>
      <c r="RGF117" s="109"/>
      <c r="RGG117" s="171"/>
      <c r="RGH117" s="109"/>
      <c r="RGI117" s="171"/>
      <c r="RGJ117" s="109"/>
      <c r="RGK117" s="171"/>
      <c r="RGL117" s="109"/>
      <c r="RGM117" s="171"/>
      <c r="RGN117" s="109"/>
      <c r="RGO117" s="171"/>
      <c r="RGP117" s="109"/>
      <c r="RGQ117" s="171"/>
      <c r="RGR117" s="109"/>
      <c r="RGS117" s="171"/>
      <c r="RGT117" s="109"/>
      <c r="RGU117" s="171"/>
      <c r="RGV117" s="109"/>
      <c r="RGW117" s="171"/>
      <c r="RGX117" s="109"/>
      <c r="RGY117" s="171"/>
      <c r="RGZ117" s="109"/>
      <c r="RHA117" s="171"/>
      <c r="RHB117" s="109"/>
      <c r="RHC117" s="171"/>
      <c r="RHD117" s="109"/>
      <c r="RHE117" s="171"/>
      <c r="RHF117" s="109"/>
      <c r="RHG117" s="171"/>
      <c r="RHH117" s="109"/>
      <c r="RHI117" s="171"/>
      <c r="RHJ117" s="109"/>
      <c r="RHK117" s="171"/>
      <c r="RHL117" s="109"/>
      <c r="RHM117" s="171"/>
      <c r="RHN117" s="109"/>
      <c r="RHO117" s="171"/>
      <c r="RHP117" s="109"/>
      <c r="RHQ117" s="171"/>
      <c r="RHR117" s="109"/>
      <c r="RHS117" s="171"/>
      <c r="RHT117" s="109"/>
      <c r="RHU117" s="171"/>
      <c r="RHV117" s="109"/>
      <c r="RHW117" s="171"/>
      <c r="RHX117" s="109"/>
      <c r="RHY117" s="171"/>
      <c r="RHZ117" s="109"/>
      <c r="RIA117" s="171"/>
      <c r="RIB117" s="109"/>
      <c r="RIC117" s="171"/>
      <c r="RID117" s="109"/>
      <c r="RIE117" s="171"/>
      <c r="RIF117" s="109"/>
      <c r="RIG117" s="171"/>
      <c r="RIH117" s="109"/>
      <c r="RII117" s="171"/>
      <c r="RIJ117" s="109"/>
      <c r="RIK117" s="171"/>
      <c r="RIL117" s="109"/>
      <c r="RIM117" s="171"/>
      <c r="RIN117" s="109"/>
      <c r="RIO117" s="171"/>
      <c r="RIP117" s="109"/>
      <c r="RIQ117" s="171"/>
      <c r="RIR117" s="109"/>
      <c r="RIS117" s="171"/>
      <c r="RIT117" s="109"/>
      <c r="RIU117" s="171"/>
      <c r="RIV117" s="109"/>
      <c r="RIW117" s="171"/>
      <c r="RIX117" s="109"/>
      <c r="RIY117" s="171"/>
      <c r="RIZ117" s="109"/>
      <c r="RJA117" s="171"/>
      <c r="RJB117" s="109"/>
      <c r="RJC117" s="171"/>
      <c r="RJD117" s="109"/>
      <c r="RJE117" s="171"/>
      <c r="RJF117" s="109"/>
      <c r="RJG117" s="171"/>
      <c r="RJH117" s="109"/>
      <c r="RJI117" s="171"/>
      <c r="RJJ117" s="109"/>
      <c r="RJK117" s="171"/>
      <c r="RJL117" s="109"/>
      <c r="RJM117" s="171"/>
      <c r="RJN117" s="109"/>
      <c r="RJO117" s="171"/>
      <c r="RJP117" s="109"/>
      <c r="RJQ117" s="171"/>
      <c r="RJR117" s="109"/>
      <c r="RJS117" s="171"/>
      <c r="RJT117" s="109"/>
      <c r="RJU117" s="171"/>
      <c r="RJV117" s="109"/>
      <c r="RJW117" s="171"/>
      <c r="RJX117" s="109"/>
      <c r="RJY117" s="171"/>
      <c r="RJZ117" s="109"/>
      <c r="RKA117" s="171"/>
      <c r="RKB117" s="109"/>
      <c r="RKC117" s="171"/>
      <c r="RKD117" s="109"/>
      <c r="RKE117" s="171"/>
      <c r="RKF117" s="109"/>
      <c r="RKG117" s="171"/>
      <c r="RKH117" s="109"/>
      <c r="RKI117" s="171"/>
      <c r="RKJ117" s="109"/>
      <c r="RKK117" s="171"/>
      <c r="RKL117" s="109"/>
      <c r="RKM117" s="171"/>
      <c r="RKN117" s="109"/>
      <c r="RKO117" s="171"/>
      <c r="RKP117" s="109"/>
      <c r="RKQ117" s="171"/>
      <c r="RKR117" s="109"/>
      <c r="RKS117" s="171"/>
      <c r="RKT117" s="109"/>
      <c r="RKU117" s="171"/>
      <c r="RKV117" s="109"/>
      <c r="RKW117" s="171"/>
      <c r="RKX117" s="109"/>
      <c r="RKY117" s="171"/>
      <c r="RKZ117" s="109"/>
      <c r="RLA117" s="171"/>
      <c r="RLB117" s="109"/>
      <c r="RLC117" s="171"/>
      <c r="RLD117" s="109"/>
      <c r="RLE117" s="171"/>
      <c r="RLF117" s="109"/>
      <c r="RLG117" s="171"/>
      <c r="RLH117" s="109"/>
      <c r="RLI117" s="171"/>
      <c r="RLJ117" s="109"/>
      <c r="RLK117" s="171"/>
      <c r="RLL117" s="109"/>
      <c r="RLM117" s="171"/>
      <c r="RLN117" s="109"/>
      <c r="RLO117" s="171"/>
      <c r="RLP117" s="109"/>
      <c r="RLQ117" s="171"/>
      <c r="RLR117" s="109"/>
      <c r="RLS117" s="171"/>
      <c r="RLT117" s="109"/>
      <c r="RLU117" s="171"/>
      <c r="RLV117" s="109"/>
      <c r="RLW117" s="171"/>
      <c r="RLX117" s="109"/>
      <c r="RLY117" s="171"/>
      <c r="RLZ117" s="109"/>
      <c r="RMA117" s="171"/>
      <c r="RMB117" s="109"/>
      <c r="RMC117" s="171"/>
      <c r="RMD117" s="109"/>
      <c r="RME117" s="171"/>
      <c r="RMF117" s="109"/>
      <c r="RMG117" s="171"/>
      <c r="RMH117" s="109"/>
      <c r="RMI117" s="171"/>
      <c r="RMJ117" s="109"/>
      <c r="RMK117" s="171"/>
      <c r="RML117" s="109"/>
      <c r="RMM117" s="171"/>
      <c r="RMN117" s="109"/>
      <c r="RMO117" s="171"/>
      <c r="RMP117" s="109"/>
      <c r="RMQ117" s="171"/>
      <c r="RMR117" s="109"/>
      <c r="RMS117" s="171"/>
      <c r="RMT117" s="109"/>
      <c r="RMU117" s="171"/>
      <c r="RMV117" s="109"/>
      <c r="RMW117" s="171"/>
      <c r="RMX117" s="109"/>
      <c r="RMY117" s="171"/>
      <c r="RMZ117" s="109"/>
      <c r="RNA117" s="171"/>
      <c r="RNB117" s="109"/>
      <c r="RNC117" s="171"/>
      <c r="RND117" s="109"/>
      <c r="RNE117" s="171"/>
      <c r="RNF117" s="109"/>
      <c r="RNG117" s="171"/>
      <c r="RNH117" s="109"/>
      <c r="RNI117" s="171"/>
      <c r="RNJ117" s="109"/>
      <c r="RNK117" s="171"/>
      <c r="RNL117" s="109"/>
      <c r="RNM117" s="171"/>
      <c r="RNN117" s="109"/>
      <c r="RNO117" s="171"/>
      <c r="RNP117" s="109"/>
      <c r="RNQ117" s="171"/>
      <c r="RNR117" s="109"/>
      <c r="RNS117" s="171"/>
      <c r="RNT117" s="109"/>
      <c r="RNU117" s="171"/>
      <c r="RNV117" s="109"/>
      <c r="RNW117" s="171"/>
      <c r="RNX117" s="109"/>
      <c r="RNY117" s="171"/>
      <c r="RNZ117" s="109"/>
      <c r="ROA117" s="171"/>
      <c r="ROB117" s="109"/>
      <c r="ROC117" s="171"/>
      <c r="ROD117" s="109"/>
      <c r="ROE117" s="171"/>
      <c r="ROF117" s="109"/>
      <c r="ROG117" s="171"/>
      <c r="ROH117" s="109"/>
      <c r="ROI117" s="171"/>
      <c r="ROJ117" s="109"/>
      <c r="ROK117" s="171"/>
      <c r="ROL117" s="109"/>
      <c r="ROM117" s="171"/>
      <c r="RON117" s="109"/>
      <c r="ROO117" s="171"/>
      <c r="ROP117" s="109"/>
      <c r="ROQ117" s="171"/>
      <c r="ROR117" s="109"/>
      <c r="ROS117" s="171"/>
      <c r="ROT117" s="109"/>
      <c r="ROU117" s="171"/>
      <c r="ROV117" s="109"/>
      <c r="ROW117" s="171"/>
      <c r="ROX117" s="109"/>
      <c r="ROY117" s="171"/>
      <c r="ROZ117" s="109"/>
      <c r="RPA117" s="171"/>
      <c r="RPB117" s="109"/>
      <c r="RPC117" s="171"/>
      <c r="RPD117" s="109"/>
      <c r="RPE117" s="171"/>
      <c r="RPF117" s="109"/>
      <c r="RPG117" s="171"/>
      <c r="RPH117" s="109"/>
      <c r="RPI117" s="171"/>
      <c r="RPJ117" s="109"/>
      <c r="RPK117" s="171"/>
      <c r="RPL117" s="109"/>
      <c r="RPM117" s="171"/>
      <c r="RPN117" s="109"/>
      <c r="RPO117" s="171"/>
      <c r="RPP117" s="109"/>
      <c r="RPQ117" s="171"/>
      <c r="RPR117" s="109"/>
      <c r="RPS117" s="171"/>
      <c r="RPT117" s="109"/>
      <c r="RPU117" s="171"/>
      <c r="RPV117" s="109"/>
      <c r="RPW117" s="171"/>
      <c r="RPX117" s="109"/>
      <c r="RPY117" s="171"/>
      <c r="RPZ117" s="109"/>
      <c r="RQA117" s="171"/>
      <c r="RQB117" s="109"/>
      <c r="RQC117" s="171"/>
      <c r="RQD117" s="109"/>
      <c r="RQE117" s="171"/>
      <c r="RQF117" s="109"/>
      <c r="RQG117" s="171"/>
      <c r="RQH117" s="109"/>
      <c r="RQI117" s="171"/>
      <c r="RQJ117" s="109"/>
      <c r="RQK117" s="171"/>
      <c r="RQL117" s="109"/>
      <c r="RQM117" s="171"/>
      <c r="RQN117" s="109"/>
      <c r="RQO117" s="171"/>
      <c r="RQP117" s="109"/>
      <c r="RQQ117" s="171"/>
      <c r="RQR117" s="109"/>
      <c r="RQS117" s="171"/>
      <c r="RQT117" s="109"/>
      <c r="RQU117" s="171"/>
      <c r="RQV117" s="109"/>
      <c r="RQW117" s="171"/>
      <c r="RQX117" s="109"/>
      <c r="RQY117" s="171"/>
      <c r="RQZ117" s="109"/>
      <c r="RRA117" s="171"/>
      <c r="RRB117" s="109"/>
      <c r="RRC117" s="171"/>
      <c r="RRD117" s="109"/>
      <c r="RRE117" s="171"/>
      <c r="RRF117" s="109"/>
      <c r="RRG117" s="171"/>
      <c r="RRH117" s="109"/>
      <c r="RRI117" s="171"/>
      <c r="RRJ117" s="109"/>
      <c r="RRK117" s="171"/>
      <c r="RRL117" s="109"/>
      <c r="RRM117" s="171"/>
      <c r="RRN117" s="109"/>
      <c r="RRO117" s="171"/>
      <c r="RRP117" s="109"/>
      <c r="RRQ117" s="171"/>
      <c r="RRR117" s="109"/>
      <c r="RRS117" s="171"/>
      <c r="RRT117" s="109"/>
      <c r="RRU117" s="171"/>
      <c r="RRV117" s="109"/>
      <c r="RRW117" s="171"/>
      <c r="RRX117" s="109"/>
      <c r="RRY117" s="171"/>
      <c r="RRZ117" s="109"/>
      <c r="RSA117" s="171"/>
      <c r="RSB117" s="109"/>
      <c r="RSC117" s="171"/>
      <c r="RSD117" s="109"/>
      <c r="RSE117" s="171"/>
      <c r="RSF117" s="109"/>
      <c r="RSG117" s="171"/>
      <c r="RSH117" s="109"/>
      <c r="RSI117" s="171"/>
      <c r="RSJ117" s="109"/>
      <c r="RSK117" s="171"/>
      <c r="RSL117" s="109"/>
      <c r="RSM117" s="171"/>
      <c r="RSN117" s="109"/>
      <c r="RSO117" s="171"/>
      <c r="RSP117" s="109"/>
      <c r="RSQ117" s="171"/>
      <c r="RSR117" s="109"/>
      <c r="RSS117" s="171"/>
      <c r="RST117" s="109"/>
      <c r="RSU117" s="171"/>
      <c r="RSV117" s="109"/>
      <c r="RSW117" s="171"/>
      <c r="RSX117" s="109"/>
      <c r="RSY117" s="171"/>
      <c r="RSZ117" s="109"/>
      <c r="RTA117" s="171"/>
      <c r="RTB117" s="109"/>
      <c r="RTC117" s="171"/>
      <c r="RTD117" s="109"/>
      <c r="RTE117" s="171"/>
      <c r="RTF117" s="109"/>
      <c r="RTG117" s="171"/>
      <c r="RTH117" s="109"/>
      <c r="RTI117" s="171"/>
      <c r="RTJ117" s="109"/>
      <c r="RTK117" s="171"/>
      <c r="RTL117" s="109"/>
      <c r="RTM117" s="171"/>
      <c r="RTN117" s="109"/>
      <c r="RTO117" s="171"/>
      <c r="RTP117" s="109"/>
      <c r="RTQ117" s="171"/>
      <c r="RTR117" s="109"/>
      <c r="RTS117" s="171"/>
      <c r="RTT117" s="109"/>
      <c r="RTU117" s="171"/>
      <c r="RTV117" s="109"/>
      <c r="RTW117" s="171"/>
      <c r="RTX117" s="109"/>
      <c r="RTY117" s="171"/>
      <c r="RTZ117" s="109"/>
      <c r="RUA117" s="171"/>
      <c r="RUB117" s="109"/>
      <c r="RUC117" s="171"/>
      <c r="RUD117" s="109"/>
      <c r="RUE117" s="171"/>
      <c r="RUF117" s="109"/>
      <c r="RUG117" s="171"/>
      <c r="RUH117" s="109"/>
      <c r="RUI117" s="171"/>
      <c r="RUJ117" s="109"/>
      <c r="RUK117" s="171"/>
      <c r="RUL117" s="109"/>
      <c r="RUM117" s="171"/>
      <c r="RUN117" s="109"/>
      <c r="RUO117" s="171"/>
      <c r="RUP117" s="109"/>
      <c r="RUQ117" s="171"/>
      <c r="RUR117" s="109"/>
      <c r="RUS117" s="171"/>
      <c r="RUT117" s="109"/>
      <c r="RUU117" s="171"/>
      <c r="RUV117" s="109"/>
      <c r="RUW117" s="171"/>
      <c r="RUX117" s="109"/>
      <c r="RUY117" s="171"/>
      <c r="RUZ117" s="109"/>
      <c r="RVA117" s="171"/>
      <c r="RVB117" s="109"/>
      <c r="RVC117" s="171"/>
      <c r="RVD117" s="109"/>
      <c r="RVE117" s="171"/>
      <c r="RVF117" s="109"/>
      <c r="RVG117" s="171"/>
      <c r="RVH117" s="109"/>
      <c r="RVI117" s="171"/>
      <c r="RVJ117" s="109"/>
      <c r="RVK117" s="171"/>
      <c r="RVL117" s="109"/>
      <c r="RVM117" s="171"/>
      <c r="RVN117" s="109"/>
      <c r="RVO117" s="171"/>
      <c r="RVP117" s="109"/>
      <c r="RVQ117" s="171"/>
      <c r="RVR117" s="109"/>
      <c r="RVS117" s="171"/>
      <c r="RVT117" s="109"/>
      <c r="RVU117" s="171"/>
      <c r="RVV117" s="109"/>
      <c r="RVW117" s="171"/>
      <c r="RVX117" s="109"/>
      <c r="RVY117" s="171"/>
      <c r="RVZ117" s="109"/>
      <c r="RWA117" s="171"/>
      <c r="RWB117" s="109"/>
      <c r="RWC117" s="171"/>
      <c r="RWD117" s="109"/>
      <c r="RWE117" s="171"/>
      <c r="RWF117" s="109"/>
      <c r="RWG117" s="171"/>
      <c r="RWH117" s="109"/>
      <c r="RWI117" s="171"/>
      <c r="RWJ117" s="109"/>
      <c r="RWK117" s="171"/>
      <c r="RWL117" s="109"/>
      <c r="RWM117" s="171"/>
      <c r="RWN117" s="109"/>
      <c r="RWO117" s="171"/>
      <c r="RWP117" s="109"/>
      <c r="RWQ117" s="171"/>
      <c r="RWR117" s="109"/>
      <c r="RWS117" s="171"/>
      <c r="RWT117" s="109"/>
      <c r="RWU117" s="171"/>
      <c r="RWV117" s="109"/>
      <c r="RWW117" s="171"/>
      <c r="RWX117" s="109"/>
      <c r="RWY117" s="171"/>
      <c r="RWZ117" s="109"/>
      <c r="RXA117" s="171"/>
      <c r="RXB117" s="109"/>
      <c r="RXC117" s="171"/>
      <c r="RXD117" s="109"/>
      <c r="RXE117" s="171"/>
      <c r="RXF117" s="109"/>
      <c r="RXG117" s="171"/>
      <c r="RXH117" s="109"/>
      <c r="RXI117" s="171"/>
      <c r="RXJ117" s="109"/>
      <c r="RXK117" s="171"/>
      <c r="RXL117" s="109"/>
      <c r="RXM117" s="171"/>
      <c r="RXN117" s="109"/>
      <c r="RXO117" s="171"/>
      <c r="RXP117" s="109"/>
      <c r="RXQ117" s="171"/>
      <c r="RXR117" s="109"/>
      <c r="RXS117" s="171"/>
      <c r="RXT117" s="109"/>
      <c r="RXU117" s="171"/>
      <c r="RXV117" s="109"/>
      <c r="RXW117" s="171"/>
      <c r="RXX117" s="109"/>
      <c r="RXY117" s="171"/>
      <c r="RXZ117" s="109"/>
      <c r="RYA117" s="171"/>
      <c r="RYB117" s="109"/>
      <c r="RYC117" s="171"/>
      <c r="RYD117" s="109"/>
      <c r="RYE117" s="171"/>
      <c r="RYF117" s="109"/>
      <c r="RYG117" s="171"/>
      <c r="RYH117" s="109"/>
      <c r="RYI117" s="171"/>
      <c r="RYJ117" s="109"/>
      <c r="RYK117" s="171"/>
      <c r="RYL117" s="109"/>
      <c r="RYM117" s="171"/>
      <c r="RYN117" s="109"/>
      <c r="RYO117" s="171"/>
      <c r="RYP117" s="109"/>
      <c r="RYQ117" s="171"/>
      <c r="RYR117" s="109"/>
      <c r="RYS117" s="171"/>
      <c r="RYT117" s="109"/>
      <c r="RYU117" s="171"/>
      <c r="RYV117" s="109"/>
      <c r="RYW117" s="171"/>
      <c r="RYX117" s="109"/>
      <c r="RYY117" s="171"/>
      <c r="RYZ117" s="109"/>
      <c r="RZA117" s="171"/>
      <c r="RZB117" s="109"/>
      <c r="RZC117" s="171"/>
      <c r="RZD117" s="109"/>
      <c r="RZE117" s="171"/>
      <c r="RZF117" s="109"/>
      <c r="RZG117" s="171"/>
      <c r="RZH117" s="109"/>
      <c r="RZI117" s="171"/>
      <c r="RZJ117" s="109"/>
      <c r="RZK117" s="171"/>
      <c r="RZL117" s="109"/>
      <c r="RZM117" s="171"/>
      <c r="RZN117" s="109"/>
      <c r="RZO117" s="171"/>
      <c r="RZP117" s="109"/>
      <c r="RZQ117" s="171"/>
      <c r="RZR117" s="109"/>
      <c r="RZS117" s="171"/>
      <c r="RZT117" s="109"/>
      <c r="RZU117" s="171"/>
      <c r="RZV117" s="109"/>
      <c r="RZW117" s="171"/>
      <c r="RZX117" s="109"/>
      <c r="RZY117" s="171"/>
      <c r="RZZ117" s="109"/>
      <c r="SAA117" s="171"/>
      <c r="SAB117" s="109"/>
      <c r="SAC117" s="171"/>
      <c r="SAD117" s="109"/>
      <c r="SAE117" s="171"/>
      <c r="SAF117" s="109"/>
      <c r="SAG117" s="171"/>
      <c r="SAH117" s="109"/>
      <c r="SAI117" s="171"/>
      <c r="SAJ117" s="109"/>
      <c r="SAK117" s="171"/>
      <c r="SAL117" s="109"/>
      <c r="SAM117" s="171"/>
      <c r="SAN117" s="109"/>
      <c r="SAO117" s="171"/>
      <c r="SAP117" s="109"/>
      <c r="SAQ117" s="171"/>
      <c r="SAR117" s="109"/>
      <c r="SAS117" s="171"/>
      <c r="SAT117" s="109"/>
      <c r="SAU117" s="171"/>
      <c r="SAV117" s="109"/>
      <c r="SAW117" s="171"/>
      <c r="SAX117" s="109"/>
      <c r="SAY117" s="171"/>
      <c r="SAZ117" s="109"/>
      <c r="SBA117" s="171"/>
      <c r="SBB117" s="109"/>
      <c r="SBC117" s="171"/>
      <c r="SBD117" s="109"/>
      <c r="SBE117" s="171"/>
      <c r="SBF117" s="109"/>
      <c r="SBG117" s="171"/>
      <c r="SBH117" s="109"/>
      <c r="SBI117" s="171"/>
      <c r="SBJ117" s="109"/>
      <c r="SBK117" s="171"/>
      <c r="SBL117" s="109"/>
      <c r="SBM117" s="171"/>
      <c r="SBN117" s="109"/>
      <c r="SBO117" s="171"/>
      <c r="SBP117" s="109"/>
      <c r="SBQ117" s="171"/>
      <c r="SBR117" s="109"/>
      <c r="SBS117" s="171"/>
      <c r="SBT117" s="109"/>
      <c r="SBU117" s="171"/>
      <c r="SBV117" s="109"/>
      <c r="SBW117" s="171"/>
      <c r="SBX117" s="109"/>
      <c r="SBY117" s="171"/>
      <c r="SBZ117" s="109"/>
      <c r="SCA117" s="171"/>
      <c r="SCB117" s="109"/>
      <c r="SCC117" s="171"/>
      <c r="SCD117" s="109"/>
      <c r="SCE117" s="171"/>
      <c r="SCF117" s="109"/>
      <c r="SCG117" s="171"/>
      <c r="SCH117" s="109"/>
      <c r="SCI117" s="171"/>
      <c r="SCJ117" s="109"/>
      <c r="SCK117" s="171"/>
      <c r="SCL117" s="109"/>
      <c r="SCM117" s="171"/>
      <c r="SCN117" s="109"/>
      <c r="SCO117" s="171"/>
      <c r="SCP117" s="109"/>
      <c r="SCQ117" s="171"/>
      <c r="SCR117" s="109"/>
      <c r="SCS117" s="171"/>
      <c r="SCT117" s="109"/>
      <c r="SCU117" s="171"/>
      <c r="SCV117" s="109"/>
      <c r="SCW117" s="171"/>
      <c r="SCX117" s="109"/>
      <c r="SCY117" s="171"/>
      <c r="SCZ117" s="109"/>
      <c r="SDA117" s="171"/>
      <c r="SDB117" s="109"/>
      <c r="SDC117" s="171"/>
      <c r="SDD117" s="109"/>
      <c r="SDE117" s="171"/>
      <c r="SDF117" s="109"/>
      <c r="SDG117" s="171"/>
      <c r="SDH117" s="109"/>
      <c r="SDI117" s="171"/>
      <c r="SDJ117" s="109"/>
      <c r="SDK117" s="171"/>
      <c r="SDL117" s="109"/>
      <c r="SDM117" s="171"/>
      <c r="SDN117" s="109"/>
      <c r="SDO117" s="171"/>
      <c r="SDP117" s="109"/>
      <c r="SDQ117" s="171"/>
      <c r="SDR117" s="109"/>
      <c r="SDS117" s="171"/>
      <c r="SDT117" s="109"/>
      <c r="SDU117" s="171"/>
      <c r="SDV117" s="109"/>
      <c r="SDW117" s="171"/>
      <c r="SDX117" s="109"/>
      <c r="SDY117" s="171"/>
      <c r="SDZ117" s="109"/>
      <c r="SEA117" s="171"/>
      <c r="SEB117" s="109"/>
      <c r="SEC117" s="171"/>
      <c r="SED117" s="109"/>
      <c r="SEE117" s="171"/>
      <c r="SEF117" s="109"/>
      <c r="SEG117" s="171"/>
      <c r="SEH117" s="109"/>
      <c r="SEI117" s="171"/>
      <c r="SEJ117" s="109"/>
      <c r="SEK117" s="171"/>
      <c r="SEL117" s="109"/>
      <c r="SEM117" s="171"/>
      <c r="SEN117" s="109"/>
      <c r="SEO117" s="171"/>
      <c r="SEP117" s="109"/>
      <c r="SEQ117" s="171"/>
      <c r="SER117" s="109"/>
      <c r="SES117" s="171"/>
      <c r="SET117" s="109"/>
      <c r="SEU117" s="171"/>
      <c r="SEV117" s="109"/>
      <c r="SEW117" s="171"/>
      <c r="SEX117" s="109"/>
      <c r="SEY117" s="171"/>
      <c r="SEZ117" s="109"/>
      <c r="SFA117" s="171"/>
      <c r="SFB117" s="109"/>
      <c r="SFC117" s="171"/>
      <c r="SFD117" s="109"/>
      <c r="SFE117" s="171"/>
      <c r="SFF117" s="109"/>
      <c r="SFG117" s="171"/>
      <c r="SFH117" s="109"/>
      <c r="SFI117" s="171"/>
      <c r="SFJ117" s="109"/>
      <c r="SFK117" s="171"/>
      <c r="SFL117" s="109"/>
      <c r="SFM117" s="171"/>
      <c r="SFN117" s="109"/>
      <c r="SFO117" s="171"/>
      <c r="SFP117" s="109"/>
      <c r="SFQ117" s="171"/>
      <c r="SFR117" s="109"/>
      <c r="SFS117" s="171"/>
      <c r="SFT117" s="109"/>
      <c r="SFU117" s="171"/>
      <c r="SFV117" s="109"/>
      <c r="SFW117" s="171"/>
      <c r="SFX117" s="109"/>
      <c r="SFY117" s="171"/>
      <c r="SFZ117" s="109"/>
      <c r="SGA117" s="171"/>
      <c r="SGB117" s="109"/>
      <c r="SGC117" s="171"/>
      <c r="SGD117" s="109"/>
      <c r="SGE117" s="171"/>
      <c r="SGF117" s="109"/>
      <c r="SGG117" s="171"/>
      <c r="SGH117" s="109"/>
      <c r="SGI117" s="171"/>
      <c r="SGJ117" s="109"/>
      <c r="SGK117" s="171"/>
      <c r="SGL117" s="109"/>
      <c r="SGM117" s="171"/>
      <c r="SGN117" s="109"/>
      <c r="SGO117" s="171"/>
      <c r="SGP117" s="109"/>
      <c r="SGQ117" s="171"/>
      <c r="SGR117" s="109"/>
      <c r="SGS117" s="171"/>
      <c r="SGT117" s="109"/>
      <c r="SGU117" s="171"/>
      <c r="SGV117" s="109"/>
      <c r="SGW117" s="171"/>
      <c r="SGX117" s="109"/>
      <c r="SGY117" s="171"/>
      <c r="SGZ117" s="109"/>
      <c r="SHA117" s="171"/>
      <c r="SHB117" s="109"/>
      <c r="SHC117" s="171"/>
      <c r="SHD117" s="109"/>
      <c r="SHE117" s="171"/>
      <c r="SHF117" s="109"/>
      <c r="SHG117" s="171"/>
      <c r="SHH117" s="109"/>
      <c r="SHI117" s="171"/>
      <c r="SHJ117" s="109"/>
      <c r="SHK117" s="171"/>
      <c r="SHL117" s="109"/>
      <c r="SHM117" s="171"/>
      <c r="SHN117" s="109"/>
      <c r="SHO117" s="171"/>
      <c r="SHP117" s="109"/>
      <c r="SHQ117" s="171"/>
      <c r="SHR117" s="109"/>
      <c r="SHS117" s="171"/>
      <c r="SHT117" s="109"/>
      <c r="SHU117" s="171"/>
      <c r="SHV117" s="109"/>
      <c r="SHW117" s="171"/>
      <c r="SHX117" s="109"/>
      <c r="SHY117" s="171"/>
      <c r="SHZ117" s="109"/>
      <c r="SIA117" s="171"/>
      <c r="SIB117" s="109"/>
      <c r="SIC117" s="171"/>
      <c r="SID117" s="109"/>
      <c r="SIE117" s="171"/>
      <c r="SIF117" s="109"/>
      <c r="SIG117" s="171"/>
      <c r="SIH117" s="109"/>
      <c r="SII117" s="171"/>
      <c r="SIJ117" s="109"/>
      <c r="SIK117" s="171"/>
      <c r="SIL117" s="109"/>
      <c r="SIM117" s="171"/>
      <c r="SIN117" s="109"/>
      <c r="SIO117" s="171"/>
      <c r="SIP117" s="109"/>
      <c r="SIQ117" s="171"/>
      <c r="SIR117" s="109"/>
      <c r="SIS117" s="171"/>
      <c r="SIT117" s="109"/>
      <c r="SIU117" s="171"/>
      <c r="SIV117" s="109"/>
      <c r="SIW117" s="171"/>
      <c r="SIX117" s="109"/>
      <c r="SIY117" s="171"/>
      <c r="SIZ117" s="109"/>
      <c r="SJA117" s="171"/>
      <c r="SJB117" s="109"/>
      <c r="SJC117" s="171"/>
      <c r="SJD117" s="109"/>
      <c r="SJE117" s="171"/>
      <c r="SJF117" s="109"/>
      <c r="SJG117" s="171"/>
      <c r="SJH117" s="109"/>
      <c r="SJI117" s="171"/>
      <c r="SJJ117" s="109"/>
      <c r="SJK117" s="171"/>
      <c r="SJL117" s="109"/>
      <c r="SJM117" s="171"/>
      <c r="SJN117" s="109"/>
      <c r="SJO117" s="171"/>
      <c r="SJP117" s="109"/>
      <c r="SJQ117" s="171"/>
      <c r="SJR117" s="109"/>
      <c r="SJS117" s="171"/>
      <c r="SJT117" s="109"/>
      <c r="SJU117" s="171"/>
      <c r="SJV117" s="109"/>
      <c r="SJW117" s="171"/>
      <c r="SJX117" s="109"/>
      <c r="SJY117" s="171"/>
      <c r="SJZ117" s="109"/>
      <c r="SKA117" s="171"/>
      <c r="SKB117" s="109"/>
      <c r="SKC117" s="171"/>
      <c r="SKD117" s="109"/>
      <c r="SKE117" s="171"/>
      <c r="SKF117" s="109"/>
      <c r="SKG117" s="171"/>
      <c r="SKH117" s="109"/>
      <c r="SKI117" s="171"/>
      <c r="SKJ117" s="109"/>
      <c r="SKK117" s="171"/>
      <c r="SKL117" s="109"/>
      <c r="SKM117" s="171"/>
      <c r="SKN117" s="109"/>
      <c r="SKO117" s="171"/>
      <c r="SKP117" s="109"/>
      <c r="SKQ117" s="171"/>
      <c r="SKR117" s="109"/>
      <c r="SKS117" s="171"/>
      <c r="SKT117" s="109"/>
      <c r="SKU117" s="171"/>
      <c r="SKV117" s="109"/>
      <c r="SKW117" s="171"/>
      <c r="SKX117" s="109"/>
      <c r="SKY117" s="171"/>
      <c r="SKZ117" s="109"/>
      <c r="SLA117" s="171"/>
      <c r="SLB117" s="109"/>
      <c r="SLC117" s="171"/>
      <c r="SLD117" s="109"/>
      <c r="SLE117" s="171"/>
      <c r="SLF117" s="109"/>
      <c r="SLG117" s="171"/>
      <c r="SLH117" s="109"/>
      <c r="SLI117" s="171"/>
      <c r="SLJ117" s="109"/>
      <c r="SLK117" s="171"/>
      <c r="SLL117" s="109"/>
      <c r="SLM117" s="171"/>
      <c r="SLN117" s="109"/>
      <c r="SLO117" s="171"/>
      <c r="SLP117" s="109"/>
      <c r="SLQ117" s="171"/>
      <c r="SLR117" s="109"/>
      <c r="SLS117" s="171"/>
      <c r="SLT117" s="109"/>
      <c r="SLU117" s="171"/>
      <c r="SLV117" s="109"/>
      <c r="SLW117" s="171"/>
      <c r="SLX117" s="109"/>
      <c r="SLY117" s="171"/>
      <c r="SLZ117" s="109"/>
      <c r="SMA117" s="171"/>
      <c r="SMB117" s="109"/>
      <c r="SMC117" s="171"/>
      <c r="SMD117" s="109"/>
      <c r="SME117" s="171"/>
      <c r="SMF117" s="109"/>
      <c r="SMG117" s="171"/>
      <c r="SMH117" s="109"/>
      <c r="SMI117" s="171"/>
      <c r="SMJ117" s="109"/>
      <c r="SMK117" s="171"/>
      <c r="SML117" s="109"/>
      <c r="SMM117" s="171"/>
      <c r="SMN117" s="109"/>
      <c r="SMO117" s="171"/>
      <c r="SMP117" s="109"/>
      <c r="SMQ117" s="171"/>
      <c r="SMR117" s="109"/>
      <c r="SMS117" s="171"/>
      <c r="SMT117" s="109"/>
      <c r="SMU117" s="171"/>
      <c r="SMV117" s="109"/>
      <c r="SMW117" s="171"/>
      <c r="SMX117" s="109"/>
      <c r="SMY117" s="171"/>
      <c r="SMZ117" s="109"/>
      <c r="SNA117" s="171"/>
      <c r="SNB117" s="109"/>
      <c r="SNC117" s="171"/>
      <c r="SND117" s="109"/>
      <c r="SNE117" s="171"/>
      <c r="SNF117" s="109"/>
      <c r="SNG117" s="171"/>
      <c r="SNH117" s="109"/>
      <c r="SNI117" s="171"/>
      <c r="SNJ117" s="109"/>
      <c r="SNK117" s="171"/>
      <c r="SNL117" s="109"/>
      <c r="SNM117" s="171"/>
      <c r="SNN117" s="109"/>
      <c r="SNO117" s="171"/>
      <c r="SNP117" s="109"/>
      <c r="SNQ117" s="171"/>
      <c r="SNR117" s="109"/>
      <c r="SNS117" s="171"/>
      <c r="SNT117" s="109"/>
      <c r="SNU117" s="171"/>
      <c r="SNV117" s="109"/>
      <c r="SNW117" s="171"/>
      <c r="SNX117" s="109"/>
      <c r="SNY117" s="171"/>
      <c r="SNZ117" s="109"/>
      <c r="SOA117" s="171"/>
      <c r="SOB117" s="109"/>
      <c r="SOC117" s="171"/>
      <c r="SOD117" s="109"/>
      <c r="SOE117" s="171"/>
      <c r="SOF117" s="109"/>
      <c r="SOG117" s="171"/>
      <c r="SOH117" s="109"/>
      <c r="SOI117" s="171"/>
      <c r="SOJ117" s="109"/>
      <c r="SOK117" s="171"/>
      <c r="SOL117" s="109"/>
      <c r="SOM117" s="171"/>
      <c r="SON117" s="109"/>
      <c r="SOO117" s="171"/>
      <c r="SOP117" s="109"/>
      <c r="SOQ117" s="171"/>
      <c r="SOR117" s="109"/>
      <c r="SOS117" s="171"/>
      <c r="SOT117" s="109"/>
      <c r="SOU117" s="171"/>
      <c r="SOV117" s="109"/>
      <c r="SOW117" s="171"/>
      <c r="SOX117" s="109"/>
      <c r="SOY117" s="171"/>
      <c r="SOZ117" s="109"/>
      <c r="SPA117" s="171"/>
      <c r="SPB117" s="109"/>
      <c r="SPC117" s="171"/>
      <c r="SPD117" s="109"/>
      <c r="SPE117" s="171"/>
      <c r="SPF117" s="109"/>
      <c r="SPG117" s="171"/>
      <c r="SPH117" s="109"/>
      <c r="SPI117" s="171"/>
      <c r="SPJ117" s="109"/>
      <c r="SPK117" s="171"/>
      <c r="SPL117" s="109"/>
      <c r="SPM117" s="171"/>
      <c r="SPN117" s="109"/>
      <c r="SPO117" s="171"/>
      <c r="SPP117" s="109"/>
      <c r="SPQ117" s="171"/>
      <c r="SPR117" s="109"/>
      <c r="SPS117" s="171"/>
      <c r="SPT117" s="109"/>
      <c r="SPU117" s="171"/>
      <c r="SPV117" s="109"/>
      <c r="SPW117" s="171"/>
      <c r="SPX117" s="109"/>
      <c r="SPY117" s="171"/>
      <c r="SPZ117" s="109"/>
      <c r="SQA117" s="171"/>
      <c r="SQB117" s="109"/>
      <c r="SQC117" s="171"/>
      <c r="SQD117" s="109"/>
      <c r="SQE117" s="171"/>
      <c r="SQF117" s="109"/>
      <c r="SQG117" s="171"/>
      <c r="SQH117" s="109"/>
      <c r="SQI117" s="171"/>
      <c r="SQJ117" s="109"/>
      <c r="SQK117" s="171"/>
      <c r="SQL117" s="109"/>
      <c r="SQM117" s="171"/>
      <c r="SQN117" s="109"/>
      <c r="SQO117" s="171"/>
      <c r="SQP117" s="109"/>
      <c r="SQQ117" s="171"/>
      <c r="SQR117" s="109"/>
      <c r="SQS117" s="171"/>
      <c r="SQT117" s="109"/>
      <c r="SQU117" s="171"/>
      <c r="SQV117" s="109"/>
      <c r="SQW117" s="171"/>
      <c r="SQX117" s="109"/>
      <c r="SQY117" s="171"/>
      <c r="SQZ117" s="109"/>
      <c r="SRA117" s="171"/>
      <c r="SRB117" s="109"/>
      <c r="SRC117" s="171"/>
      <c r="SRD117" s="109"/>
      <c r="SRE117" s="171"/>
      <c r="SRF117" s="109"/>
      <c r="SRG117" s="171"/>
      <c r="SRH117" s="109"/>
      <c r="SRI117" s="171"/>
      <c r="SRJ117" s="109"/>
      <c r="SRK117" s="171"/>
      <c r="SRL117" s="109"/>
      <c r="SRM117" s="171"/>
      <c r="SRN117" s="109"/>
      <c r="SRO117" s="171"/>
      <c r="SRP117" s="109"/>
      <c r="SRQ117" s="171"/>
      <c r="SRR117" s="109"/>
      <c r="SRS117" s="171"/>
      <c r="SRT117" s="109"/>
      <c r="SRU117" s="171"/>
      <c r="SRV117" s="109"/>
      <c r="SRW117" s="171"/>
      <c r="SRX117" s="109"/>
      <c r="SRY117" s="171"/>
      <c r="SRZ117" s="109"/>
      <c r="SSA117" s="171"/>
      <c r="SSB117" s="109"/>
      <c r="SSC117" s="171"/>
      <c r="SSD117" s="109"/>
      <c r="SSE117" s="171"/>
      <c r="SSF117" s="109"/>
      <c r="SSG117" s="171"/>
      <c r="SSH117" s="109"/>
      <c r="SSI117" s="171"/>
      <c r="SSJ117" s="109"/>
      <c r="SSK117" s="171"/>
      <c r="SSL117" s="109"/>
      <c r="SSM117" s="171"/>
      <c r="SSN117" s="109"/>
      <c r="SSO117" s="171"/>
      <c r="SSP117" s="109"/>
      <c r="SSQ117" s="171"/>
      <c r="SSR117" s="109"/>
      <c r="SSS117" s="171"/>
      <c r="SST117" s="109"/>
      <c r="SSU117" s="171"/>
      <c r="SSV117" s="109"/>
      <c r="SSW117" s="171"/>
      <c r="SSX117" s="109"/>
      <c r="SSY117" s="171"/>
      <c r="SSZ117" s="109"/>
      <c r="STA117" s="171"/>
      <c r="STB117" s="109"/>
      <c r="STC117" s="171"/>
      <c r="STD117" s="109"/>
      <c r="STE117" s="171"/>
      <c r="STF117" s="109"/>
      <c r="STG117" s="171"/>
      <c r="STH117" s="109"/>
      <c r="STI117" s="171"/>
      <c r="STJ117" s="109"/>
      <c r="STK117" s="171"/>
      <c r="STL117" s="109"/>
      <c r="STM117" s="171"/>
      <c r="STN117" s="109"/>
      <c r="STO117" s="171"/>
      <c r="STP117" s="109"/>
      <c r="STQ117" s="171"/>
      <c r="STR117" s="109"/>
      <c r="STS117" s="171"/>
      <c r="STT117" s="109"/>
      <c r="STU117" s="171"/>
      <c r="STV117" s="109"/>
      <c r="STW117" s="171"/>
      <c r="STX117" s="109"/>
      <c r="STY117" s="171"/>
      <c r="STZ117" s="109"/>
      <c r="SUA117" s="171"/>
      <c r="SUB117" s="109"/>
      <c r="SUC117" s="171"/>
      <c r="SUD117" s="109"/>
      <c r="SUE117" s="171"/>
      <c r="SUF117" s="109"/>
      <c r="SUG117" s="171"/>
      <c r="SUH117" s="109"/>
      <c r="SUI117" s="171"/>
      <c r="SUJ117" s="109"/>
      <c r="SUK117" s="171"/>
      <c r="SUL117" s="109"/>
      <c r="SUM117" s="171"/>
      <c r="SUN117" s="109"/>
      <c r="SUO117" s="171"/>
      <c r="SUP117" s="109"/>
      <c r="SUQ117" s="171"/>
      <c r="SUR117" s="109"/>
      <c r="SUS117" s="171"/>
      <c r="SUT117" s="109"/>
      <c r="SUU117" s="171"/>
      <c r="SUV117" s="109"/>
      <c r="SUW117" s="171"/>
      <c r="SUX117" s="109"/>
      <c r="SUY117" s="171"/>
      <c r="SUZ117" s="109"/>
      <c r="SVA117" s="171"/>
      <c r="SVB117" s="109"/>
      <c r="SVC117" s="171"/>
      <c r="SVD117" s="109"/>
      <c r="SVE117" s="171"/>
      <c r="SVF117" s="109"/>
      <c r="SVG117" s="171"/>
      <c r="SVH117" s="109"/>
      <c r="SVI117" s="171"/>
      <c r="SVJ117" s="109"/>
      <c r="SVK117" s="171"/>
      <c r="SVL117" s="109"/>
      <c r="SVM117" s="171"/>
      <c r="SVN117" s="109"/>
      <c r="SVO117" s="171"/>
      <c r="SVP117" s="109"/>
      <c r="SVQ117" s="171"/>
      <c r="SVR117" s="109"/>
      <c r="SVS117" s="171"/>
      <c r="SVT117" s="109"/>
      <c r="SVU117" s="171"/>
      <c r="SVV117" s="109"/>
      <c r="SVW117" s="171"/>
      <c r="SVX117" s="109"/>
      <c r="SVY117" s="171"/>
      <c r="SVZ117" s="109"/>
      <c r="SWA117" s="171"/>
      <c r="SWB117" s="109"/>
      <c r="SWC117" s="171"/>
      <c r="SWD117" s="109"/>
      <c r="SWE117" s="171"/>
      <c r="SWF117" s="109"/>
      <c r="SWG117" s="171"/>
      <c r="SWH117" s="109"/>
      <c r="SWI117" s="171"/>
      <c r="SWJ117" s="109"/>
      <c r="SWK117" s="171"/>
      <c r="SWL117" s="109"/>
      <c r="SWM117" s="171"/>
      <c r="SWN117" s="109"/>
      <c r="SWO117" s="171"/>
      <c r="SWP117" s="109"/>
      <c r="SWQ117" s="171"/>
      <c r="SWR117" s="109"/>
      <c r="SWS117" s="171"/>
      <c r="SWT117" s="109"/>
      <c r="SWU117" s="171"/>
      <c r="SWV117" s="109"/>
      <c r="SWW117" s="171"/>
      <c r="SWX117" s="109"/>
      <c r="SWY117" s="171"/>
      <c r="SWZ117" s="109"/>
      <c r="SXA117" s="171"/>
      <c r="SXB117" s="109"/>
      <c r="SXC117" s="171"/>
      <c r="SXD117" s="109"/>
      <c r="SXE117" s="171"/>
      <c r="SXF117" s="109"/>
      <c r="SXG117" s="171"/>
      <c r="SXH117" s="109"/>
      <c r="SXI117" s="171"/>
      <c r="SXJ117" s="109"/>
      <c r="SXK117" s="171"/>
      <c r="SXL117" s="109"/>
      <c r="SXM117" s="171"/>
      <c r="SXN117" s="109"/>
      <c r="SXO117" s="171"/>
      <c r="SXP117" s="109"/>
      <c r="SXQ117" s="171"/>
      <c r="SXR117" s="109"/>
      <c r="SXS117" s="171"/>
      <c r="SXT117" s="109"/>
      <c r="SXU117" s="171"/>
      <c r="SXV117" s="109"/>
      <c r="SXW117" s="171"/>
      <c r="SXX117" s="109"/>
      <c r="SXY117" s="171"/>
      <c r="SXZ117" s="109"/>
      <c r="SYA117" s="171"/>
      <c r="SYB117" s="109"/>
      <c r="SYC117" s="171"/>
      <c r="SYD117" s="109"/>
      <c r="SYE117" s="171"/>
      <c r="SYF117" s="109"/>
      <c r="SYG117" s="171"/>
      <c r="SYH117" s="109"/>
      <c r="SYI117" s="171"/>
      <c r="SYJ117" s="109"/>
      <c r="SYK117" s="171"/>
      <c r="SYL117" s="109"/>
      <c r="SYM117" s="171"/>
      <c r="SYN117" s="109"/>
      <c r="SYO117" s="171"/>
      <c r="SYP117" s="109"/>
      <c r="SYQ117" s="171"/>
      <c r="SYR117" s="109"/>
      <c r="SYS117" s="171"/>
      <c r="SYT117" s="109"/>
      <c r="SYU117" s="171"/>
      <c r="SYV117" s="109"/>
      <c r="SYW117" s="171"/>
      <c r="SYX117" s="109"/>
      <c r="SYY117" s="171"/>
      <c r="SYZ117" s="109"/>
      <c r="SZA117" s="171"/>
      <c r="SZB117" s="109"/>
      <c r="SZC117" s="171"/>
      <c r="SZD117" s="109"/>
      <c r="SZE117" s="171"/>
      <c r="SZF117" s="109"/>
      <c r="SZG117" s="171"/>
      <c r="SZH117" s="109"/>
      <c r="SZI117" s="171"/>
      <c r="SZJ117" s="109"/>
      <c r="SZK117" s="171"/>
      <c r="SZL117" s="109"/>
      <c r="SZM117" s="171"/>
      <c r="SZN117" s="109"/>
      <c r="SZO117" s="171"/>
      <c r="SZP117" s="109"/>
      <c r="SZQ117" s="171"/>
      <c r="SZR117" s="109"/>
      <c r="SZS117" s="171"/>
      <c r="SZT117" s="109"/>
      <c r="SZU117" s="171"/>
      <c r="SZV117" s="109"/>
      <c r="SZW117" s="171"/>
      <c r="SZX117" s="109"/>
      <c r="SZY117" s="171"/>
      <c r="SZZ117" s="109"/>
      <c r="TAA117" s="171"/>
      <c r="TAB117" s="109"/>
      <c r="TAC117" s="171"/>
      <c r="TAD117" s="109"/>
      <c r="TAE117" s="171"/>
      <c r="TAF117" s="109"/>
      <c r="TAG117" s="171"/>
      <c r="TAH117" s="109"/>
      <c r="TAI117" s="171"/>
      <c r="TAJ117" s="109"/>
      <c r="TAK117" s="171"/>
      <c r="TAL117" s="109"/>
      <c r="TAM117" s="171"/>
      <c r="TAN117" s="109"/>
      <c r="TAO117" s="171"/>
      <c r="TAP117" s="109"/>
      <c r="TAQ117" s="171"/>
      <c r="TAR117" s="109"/>
      <c r="TAS117" s="171"/>
      <c r="TAT117" s="109"/>
      <c r="TAU117" s="171"/>
      <c r="TAV117" s="109"/>
      <c r="TAW117" s="171"/>
      <c r="TAX117" s="109"/>
      <c r="TAY117" s="171"/>
      <c r="TAZ117" s="109"/>
      <c r="TBA117" s="171"/>
      <c r="TBB117" s="109"/>
      <c r="TBC117" s="171"/>
      <c r="TBD117" s="109"/>
      <c r="TBE117" s="171"/>
      <c r="TBF117" s="109"/>
      <c r="TBG117" s="171"/>
      <c r="TBH117" s="109"/>
      <c r="TBI117" s="171"/>
      <c r="TBJ117" s="109"/>
      <c r="TBK117" s="171"/>
      <c r="TBL117" s="109"/>
      <c r="TBM117" s="171"/>
      <c r="TBN117" s="109"/>
      <c r="TBO117" s="171"/>
      <c r="TBP117" s="109"/>
      <c r="TBQ117" s="171"/>
      <c r="TBR117" s="109"/>
      <c r="TBS117" s="171"/>
      <c r="TBT117" s="109"/>
      <c r="TBU117" s="171"/>
      <c r="TBV117" s="109"/>
      <c r="TBW117" s="171"/>
      <c r="TBX117" s="109"/>
      <c r="TBY117" s="171"/>
      <c r="TBZ117" s="109"/>
      <c r="TCA117" s="171"/>
      <c r="TCB117" s="109"/>
      <c r="TCC117" s="171"/>
      <c r="TCD117" s="109"/>
      <c r="TCE117" s="171"/>
      <c r="TCF117" s="109"/>
      <c r="TCG117" s="171"/>
      <c r="TCH117" s="109"/>
      <c r="TCI117" s="171"/>
      <c r="TCJ117" s="109"/>
      <c r="TCK117" s="171"/>
      <c r="TCL117" s="109"/>
      <c r="TCM117" s="171"/>
      <c r="TCN117" s="109"/>
      <c r="TCO117" s="171"/>
      <c r="TCP117" s="109"/>
      <c r="TCQ117" s="171"/>
      <c r="TCR117" s="109"/>
      <c r="TCS117" s="171"/>
      <c r="TCT117" s="109"/>
      <c r="TCU117" s="171"/>
      <c r="TCV117" s="109"/>
      <c r="TCW117" s="171"/>
      <c r="TCX117" s="109"/>
      <c r="TCY117" s="171"/>
      <c r="TCZ117" s="109"/>
      <c r="TDA117" s="171"/>
      <c r="TDB117" s="109"/>
      <c r="TDC117" s="171"/>
      <c r="TDD117" s="109"/>
      <c r="TDE117" s="171"/>
      <c r="TDF117" s="109"/>
      <c r="TDG117" s="171"/>
      <c r="TDH117" s="109"/>
      <c r="TDI117" s="171"/>
      <c r="TDJ117" s="109"/>
      <c r="TDK117" s="171"/>
      <c r="TDL117" s="109"/>
      <c r="TDM117" s="171"/>
      <c r="TDN117" s="109"/>
      <c r="TDO117" s="171"/>
      <c r="TDP117" s="109"/>
      <c r="TDQ117" s="171"/>
      <c r="TDR117" s="109"/>
      <c r="TDS117" s="171"/>
      <c r="TDT117" s="109"/>
      <c r="TDU117" s="171"/>
      <c r="TDV117" s="109"/>
      <c r="TDW117" s="171"/>
      <c r="TDX117" s="109"/>
      <c r="TDY117" s="171"/>
      <c r="TDZ117" s="109"/>
      <c r="TEA117" s="171"/>
      <c r="TEB117" s="109"/>
      <c r="TEC117" s="171"/>
      <c r="TED117" s="109"/>
      <c r="TEE117" s="171"/>
      <c r="TEF117" s="109"/>
      <c r="TEG117" s="171"/>
      <c r="TEH117" s="109"/>
      <c r="TEI117" s="171"/>
      <c r="TEJ117" s="109"/>
      <c r="TEK117" s="171"/>
      <c r="TEL117" s="109"/>
      <c r="TEM117" s="171"/>
      <c r="TEN117" s="109"/>
      <c r="TEO117" s="171"/>
      <c r="TEP117" s="109"/>
      <c r="TEQ117" s="171"/>
      <c r="TER117" s="109"/>
      <c r="TES117" s="171"/>
      <c r="TET117" s="109"/>
      <c r="TEU117" s="171"/>
      <c r="TEV117" s="109"/>
      <c r="TEW117" s="171"/>
      <c r="TEX117" s="109"/>
      <c r="TEY117" s="171"/>
      <c r="TEZ117" s="109"/>
      <c r="TFA117" s="171"/>
      <c r="TFB117" s="109"/>
      <c r="TFC117" s="171"/>
      <c r="TFD117" s="109"/>
      <c r="TFE117" s="171"/>
      <c r="TFF117" s="109"/>
      <c r="TFG117" s="171"/>
      <c r="TFH117" s="109"/>
      <c r="TFI117" s="171"/>
      <c r="TFJ117" s="109"/>
      <c r="TFK117" s="171"/>
      <c r="TFL117" s="109"/>
      <c r="TFM117" s="171"/>
      <c r="TFN117" s="109"/>
      <c r="TFO117" s="171"/>
      <c r="TFP117" s="109"/>
      <c r="TFQ117" s="171"/>
      <c r="TFR117" s="109"/>
      <c r="TFS117" s="171"/>
      <c r="TFT117" s="109"/>
      <c r="TFU117" s="171"/>
      <c r="TFV117" s="109"/>
      <c r="TFW117" s="171"/>
      <c r="TFX117" s="109"/>
      <c r="TFY117" s="171"/>
      <c r="TFZ117" s="109"/>
      <c r="TGA117" s="171"/>
      <c r="TGB117" s="109"/>
      <c r="TGC117" s="171"/>
      <c r="TGD117" s="109"/>
      <c r="TGE117" s="171"/>
      <c r="TGF117" s="109"/>
      <c r="TGG117" s="171"/>
      <c r="TGH117" s="109"/>
      <c r="TGI117" s="171"/>
      <c r="TGJ117" s="109"/>
      <c r="TGK117" s="171"/>
      <c r="TGL117" s="109"/>
      <c r="TGM117" s="171"/>
      <c r="TGN117" s="109"/>
      <c r="TGO117" s="171"/>
      <c r="TGP117" s="109"/>
      <c r="TGQ117" s="171"/>
      <c r="TGR117" s="109"/>
      <c r="TGS117" s="171"/>
      <c r="TGT117" s="109"/>
      <c r="TGU117" s="171"/>
      <c r="TGV117" s="109"/>
      <c r="TGW117" s="171"/>
      <c r="TGX117" s="109"/>
      <c r="TGY117" s="171"/>
      <c r="TGZ117" s="109"/>
      <c r="THA117" s="171"/>
      <c r="THB117" s="109"/>
      <c r="THC117" s="171"/>
      <c r="THD117" s="109"/>
      <c r="THE117" s="171"/>
      <c r="THF117" s="109"/>
      <c r="THG117" s="171"/>
      <c r="THH117" s="109"/>
      <c r="THI117" s="171"/>
      <c r="THJ117" s="109"/>
      <c r="THK117" s="171"/>
      <c r="THL117" s="109"/>
      <c r="THM117" s="171"/>
      <c r="THN117" s="109"/>
      <c r="THO117" s="171"/>
      <c r="THP117" s="109"/>
      <c r="THQ117" s="171"/>
      <c r="THR117" s="109"/>
      <c r="THS117" s="171"/>
      <c r="THT117" s="109"/>
      <c r="THU117" s="171"/>
      <c r="THV117" s="109"/>
      <c r="THW117" s="171"/>
      <c r="THX117" s="109"/>
      <c r="THY117" s="171"/>
      <c r="THZ117" s="109"/>
      <c r="TIA117" s="171"/>
      <c r="TIB117" s="109"/>
      <c r="TIC117" s="171"/>
      <c r="TID117" s="109"/>
      <c r="TIE117" s="171"/>
      <c r="TIF117" s="109"/>
      <c r="TIG117" s="171"/>
      <c r="TIH117" s="109"/>
      <c r="TII117" s="171"/>
      <c r="TIJ117" s="109"/>
      <c r="TIK117" s="171"/>
      <c r="TIL117" s="109"/>
      <c r="TIM117" s="171"/>
      <c r="TIN117" s="109"/>
      <c r="TIO117" s="171"/>
      <c r="TIP117" s="109"/>
      <c r="TIQ117" s="171"/>
      <c r="TIR117" s="109"/>
      <c r="TIS117" s="171"/>
      <c r="TIT117" s="109"/>
      <c r="TIU117" s="171"/>
      <c r="TIV117" s="109"/>
      <c r="TIW117" s="171"/>
      <c r="TIX117" s="109"/>
      <c r="TIY117" s="171"/>
      <c r="TIZ117" s="109"/>
      <c r="TJA117" s="171"/>
      <c r="TJB117" s="109"/>
      <c r="TJC117" s="171"/>
      <c r="TJD117" s="109"/>
      <c r="TJE117" s="171"/>
      <c r="TJF117" s="109"/>
      <c r="TJG117" s="171"/>
      <c r="TJH117" s="109"/>
      <c r="TJI117" s="171"/>
      <c r="TJJ117" s="109"/>
      <c r="TJK117" s="171"/>
      <c r="TJL117" s="109"/>
      <c r="TJM117" s="171"/>
      <c r="TJN117" s="109"/>
      <c r="TJO117" s="171"/>
      <c r="TJP117" s="109"/>
      <c r="TJQ117" s="171"/>
      <c r="TJR117" s="109"/>
      <c r="TJS117" s="171"/>
      <c r="TJT117" s="109"/>
      <c r="TJU117" s="171"/>
      <c r="TJV117" s="109"/>
      <c r="TJW117" s="171"/>
      <c r="TJX117" s="109"/>
      <c r="TJY117" s="171"/>
      <c r="TJZ117" s="109"/>
      <c r="TKA117" s="171"/>
      <c r="TKB117" s="109"/>
      <c r="TKC117" s="171"/>
      <c r="TKD117" s="109"/>
      <c r="TKE117" s="171"/>
      <c r="TKF117" s="109"/>
      <c r="TKG117" s="171"/>
      <c r="TKH117" s="109"/>
      <c r="TKI117" s="171"/>
      <c r="TKJ117" s="109"/>
      <c r="TKK117" s="171"/>
      <c r="TKL117" s="109"/>
      <c r="TKM117" s="171"/>
      <c r="TKN117" s="109"/>
      <c r="TKO117" s="171"/>
      <c r="TKP117" s="109"/>
      <c r="TKQ117" s="171"/>
      <c r="TKR117" s="109"/>
      <c r="TKS117" s="171"/>
      <c r="TKT117" s="109"/>
      <c r="TKU117" s="171"/>
      <c r="TKV117" s="109"/>
      <c r="TKW117" s="171"/>
      <c r="TKX117" s="109"/>
      <c r="TKY117" s="171"/>
      <c r="TKZ117" s="109"/>
      <c r="TLA117" s="171"/>
      <c r="TLB117" s="109"/>
      <c r="TLC117" s="171"/>
      <c r="TLD117" s="109"/>
      <c r="TLE117" s="171"/>
      <c r="TLF117" s="109"/>
      <c r="TLG117" s="171"/>
      <c r="TLH117" s="109"/>
      <c r="TLI117" s="171"/>
      <c r="TLJ117" s="109"/>
      <c r="TLK117" s="171"/>
      <c r="TLL117" s="109"/>
      <c r="TLM117" s="171"/>
      <c r="TLN117" s="109"/>
      <c r="TLO117" s="171"/>
      <c r="TLP117" s="109"/>
      <c r="TLQ117" s="171"/>
      <c r="TLR117" s="109"/>
      <c r="TLS117" s="171"/>
      <c r="TLT117" s="109"/>
      <c r="TLU117" s="171"/>
      <c r="TLV117" s="109"/>
      <c r="TLW117" s="171"/>
      <c r="TLX117" s="109"/>
      <c r="TLY117" s="171"/>
      <c r="TLZ117" s="109"/>
      <c r="TMA117" s="171"/>
      <c r="TMB117" s="109"/>
      <c r="TMC117" s="171"/>
      <c r="TMD117" s="109"/>
      <c r="TME117" s="171"/>
      <c r="TMF117" s="109"/>
      <c r="TMG117" s="171"/>
      <c r="TMH117" s="109"/>
      <c r="TMI117" s="171"/>
      <c r="TMJ117" s="109"/>
      <c r="TMK117" s="171"/>
      <c r="TML117" s="109"/>
      <c r="TMM117" s="171"/>
      <c r="TMN117" s="109"/>
      <c r="TMO117" s="171"/>
      <c r="TMP117" s="109"/>
      <c r="TMQ117" s="171"/>
      <c r="TMR117" s="109"/>
      <c r="TMS117" s="171"/>
      <c r="TMT117" s="109"/>
      <c r="TMU117" s="171"/>
      <c r="TMV117" s="109"/>
      <c r="TMW117" s="171"/>
      <c r="TMX117" s="109"/>
      <c r="TMY117" s="171"/>
      <c r="TMZ117" s="109"/>
      <c r="TNA117" s="171"/>
      <c r="TNB117" s="109"/>
      <c r="TNC117" s="171"/>
      <c r="TND117" s="109"/>
      <c r="TNE117" s="171"/>
      <c r="TNF117" s="109"/>
      <c r="TNG117" s="171"/>
      <c r="TNH117" s="109"/>
      <c r="TNI117" s="171"/>
      <c r="TNJ117" s="109"/>
      <c r="TNK117" s="171"/>
      <c r="TNL117" s="109"/>
      <c r="TNM117" s="171"/>
      <c r="TNN117" s="109"/>
      <c r="TNO117" s="171"/>
      <c r="TNP117" s="109"/>
      <c r="TNQ117" s="171"/>
      <c r="TNR117" s="109"/>
      <c r="TNS117" s="171"/>
      <c r="TNT117" s="109"/>
      <c r="TNU117" s="171"/>
      <c r="TNV117" s="109"/>
      <c r="TNW117" s="171"/>
      <c r="TNX117" s="109"/>
      <c r="TNY117" s="171"/>
      <c r="TNZ117" s="109"/>
      <c r="TOA117" s="171"/>
      <c r="TOB117" s="109"/>
      <c r="TOC117" s="171"/>
      <c r="TOD117" s="109"/>
      <c r="TOE117" s="171"/>
      <c r="TOF117" s="109"/>
      <c r="TOG117" s="171"/>
      <c r="TOH117" s="109"/>
      <c r="TOI117" s="171"/>
      <c r="TOJ117" s="109"/>
      <c r="TOK117" s="171"/>
      <c r="TOL117" s="109"/>
      <c r="TOM117" s="171"/>
      <c r="TON117" s="109"/>
      <c r="TOO117" s="171"/>
      <c r="TOP117" s="109"/>
      <c r="TOQ117" s="171"/>
      <c r="TOR117" s="109"/>
      <c r="TOS117" s="171"/>
      <c r="TOT117" s="109"/>
      <c r="TOU117" s="171"/>
      <c r="TOV117" s="109"/>
      <c r="TOW117" s="171"/>
      <c r="TOX117" s="109"/>
      <c r="TOY117" s="171"/>
      <c r="TOZ117" s="109"/>
      <c r="TPA117" s="171"/>
      <c r="TPB117" s="109"/>
      <c r="TPC117" s="171"/>
      <c r="TPD117" s="109"/>
      <c r="TPE117" s="171"/>
      <c r="TPF117" s="109"/>
      <c r="TPG117" s="171"/>
      <c r="TPH117" s="109"/>
      <c r="TPI117" s="171"/>
      <c r="TPJ117" s="109"/>
      <c r="TPK117" s="171"/>
      <c r="TPL117" s="109"/>
      <c r="TPM117" s="171"/>
      <c r="TPN117" s="109"/>
      <c r="TPO117" s="171"/>
      <c r="TPP117" s="109"/>
      <c r="TPQ117" s="171"/>
      <c r="TPR117" s="109"/>
      <c r="TPS117" s="171"/>
      <c r="TPT117" s="109"/>
      <c r="TPU117" s="171"/>
      <c r="TPV117" s="109"/>
      <c r="TPW117" s="171"/>
      <c r="TPX117" s="109"/>
      <c r="TPY117" s="171"/>
      <c r="TPZ117" s="109"/>
      <c r="TQA117" s="171"/>
      <c r="TQB117" s="109"/>
      <c r="TQC117" s="171"/>
      <c r="TQD117" s="109"/>
      <c r="TQE117" s="171"/>
      <c r="TQF117" s="109"/>
      <c r="TQG117" s="171"/>
      <c r="TQH117" s="109"/>
      <c r="TQI117" s="171"/>
      <c r="TQJ117" s="109"/>
      <c r="TQK117" s="171"/>
      <c r="TQL117" s="109"/>
      <c r="TQM117" s="171"/>
      <c r="TQN117" s="109"/>
      <c r="TQO117" s="171"/>
      <c r="TQP117" s="109"/>
      <c r="TQQ117" s="171"/>
      <c r="TQR117" s="109"/>
      <c r="TQS117" s="171"/>
      <c r="TQT117" s="109"/>
      <c r="TQU117" s="171"/>
      <c r="TQV117" s="109"/>
      <c r="TQW117" s="171"/>
      <c r="TQX117" s="109"/>
      <c r="TQY117" s="171"/>
      <c r="TQZ117" s="109"/>
      <c r="TRA117" s="171"/>
      <c r="TRB117" s="109"/>
      <c r="TRC117" s="171"/>
      <c r="TRD117" s="109"/>
      <c r="TRE117" s="171"/>
      <c r="TRF117" s="109"/>
      <c r="TRG117" s="171"/>
      <c r="TRH117" s="109"/>
      <c r="TRI117" s="171"/>
      <c r="TRJ117" s="109"/>
      <c r="TRK117" s="171"/>
      <c r="TRL117" s="109"/>
      <c r="TRM117" s="171"/>
      <c r="TRN117" s="109"/>
      <c r="TRO117" s="171"/>
      <c r="TRP117" s="109"/>
      <c r="TRQ117" s="171"/>
      <c r="TRR117" s="109"/>
      <c r="TRS117" s="171"/>
      <c r="TRT117" s="109"/>
      <c r="TRU117" s="171"/>
      <c r="TRV117" s="109"/>
      <c r="TRW117" s="171"/>
      <c r="TRX117" s="109"/>
      <c r="TRY117" s="171"/>
      <c r="TRZ117" s="109"/>
      <c r="TSA117" s="171"/>
      <c r="TSB117" s="109"/>
      <c r="TSC117" s="171"/>
      <c r="TSD117" s="109"/>
      <c r="TSE117" s="171"/>
      <c r="TSF117" s="109"/>
      <c r="TSG117" s="171"/>
      <c r="TSH117" s="109"/>
      <c r="TSI117" s="171"/>
      <c r="TSJ117" s="109"/>
      <c r="TSK117" s="171"/>
      <c r="TSL117" s="109"/>
      <c r="TSM117" s="171"/>
      <c r="TSN117" s="109"/>
      <c r="TSO117" s="171"/>
      <c r="TSP117" s="109"/>
      <c r="TSQ117" s="171"/>
      <c r="TSR117" s="109"/>
      <c r="TSS117" s="171"/>
      <c r="TST117" s="109"/>
      <c r="TSU117" s="171"/>
      <c r="TSV117" s="109"/>
      <c r="TSW117" s="171"/>
      <c r="TSX117" s="109"/>
      <c r="TSY117" s="171"/>
      <c r="TSZ117" s="109"/>
      <c r="TTA117" s="171"/>
      <c r="TTB117" s="109"/>
      <c r="TTC117" s="171"/>
      <c r="TTD117" s="109"/>
      <c r="TTE117" s="171"/>
      <c r="TTF117" s="109"/>
      <c r="TTG117" s="171"/>
      <c r="TTH117" s="109"/>
      <c r="TTI117" s="171"/>
      <c r="TTJ117" s="109"/>
      <c r="TTK117" s="171"/>
      <c r="TTL117" s="109"/>
      <c r="TTM117" s="171"/>
      <c r="TTN117" s="109"/>
      <c r="TTO117" s="171"/>
      <c r="TTP117" s="109"/>
      <c r="TTQ117" s="171"/>
      <c r="TTR117" s="109"/>
      <c r="TTS117" s="171"/>
      <c r="TTT117" s="109"/>
      <c r="TTU117" s="171"/>
      <c r="TTV117" s="109"/>
      <c r="TTW117" s="171"/>
      <c r="TTX117" s="109"/>
      <c r="TTY117" s="171"/>
      <c r="TTZ117" s="109"/>
      <c r="TUA117" s="171"/>
      <c r="TUB117" s="109"/>
      <c r="TUC117" s="171"/>
      <c r="TUD117" s="109"/>
      <c r="TUE117" s="171"/>
      <c r="TUF117" s="109"/>
      <c r="TUG117" s="171"/>
      <c r="TUH117" s="109"/>
      <c r="TUI117" s="171"/>
      <c r="TUJ117" s="109"/>
      <c r="TUK117" s="171"/>
      <c r="TUL117" s="109"/>
      <c r="TUM117" s="171"/>
      <c r="TUN117" s="109"/>
      <c r="TUO117" s="171"/>
      <c r="TUP117" s="109"/>
      <c r="TUQ117" s="171"/>
      <c r="TUR117" s="109"/>
      <c r="TUS117" s="171"/>
      <c r="TUT117" s="109"/>
      <c r="TUU117" s="171"/>
      <c r="TUV117" s="109"/>
      <c r="TUW117" s="171"/>
      <c r="TUX117" s="109"/>
      <c r="TUY117" s="171"/>
      <c r="TUZ117" s="109"/>
      <c r="TVA117" s="171"/>
      <c r="TVB117" s="109"/>
      <c r="TVC117" s="171"/>
      <c r="TVD117" s="109"/>
      <c r="TVE117" s="171"/>
      <c r="TVF117" s="109"/>
      <c r="TVG117" s="171"/>
      <c r="TVH117" s="109"/>
      <c r="TVI117" s="171"/>
      <c r="TVJ117" s="109"/>
      <c r="TVK117" s="171"/>
      <c r="TVL117" s="109"/>
      <c r="TVM117" s="171"/>
      <c r="TVN117" s="109"/>
      <c r="TVO117" s="171"/>
      <c r="TVP117" s="109"/>
      <c r="TVQ117" s="171"/>
      <c r="TVR117" s="109"/>
      <c r="TVS117" s="171"/>
      <c r="TVT117" s="109"/>
      <c r="TVU117" s="171"/>
      <c r="TVV117" s="109"/>
      <c r="TVW117" s="171"/>
      <c r="TVX117" s="109"/>
      <c r="TVY117" s="171"/>
      <c r="TVZ117" s="109"/>
      <c r="TWA117" s="171"/>
      <c r="TWB117" s="109"/>
      <c r="TWC117" s="171"/>
      <c r="TWD117" s="109"/>
      <c r="TWE117" s="171"/>
      <c r="TWF117" s="109"/>
      <c r="TWG117" s="171"/>
      <c r="TWH117" s="109"/>
      <c r="TWI117" s="171"/>
      <c r="TWJ117" s="109"/>
      <c r="TWK117" s="171"/>
      <c r="TWL117" s="109"/>
      <c r="TWM117" s="171"/>
      <c r="TWN117" s="109"/>
      <c r="TWO117" s="171"/>
      <c r="TWP117" s="109"/>
      <c r="TWQ117" s="171"/>
      <c r="TWR117" s="109"/>
      <c r="TWS117" s="171"/>
      <c r="TWT117" s="109"/>
      <c r="TWU117" s="171"/>
      <c r="TWV117" s="109"/>
      <c r="TWW117" s="171"/>
      <c r="TWX117" s="109"/>
      <c r="TWY117" s="171"/>
      <c r="TWZ117" s="109"/>
      <c r="TXA117" s="171"/>
      <c r="TXB117" s="109"/>
      <c r="TXC117" s="171"/>
      <c r="TXD117" s="109"/>
      <c r="TXE117" s="171"/>
      <c r="TXF117" s="109"/>
      <c r="TXG117" s="171"/>
      <c r="TXH117" s="109"/>
      <c r="TXI117" s="171"/>
      <c r="TXJ117" s="109"/>
      <c r="TXK117" s="171"/>
      <c r="TXL117" s="109"/>
      <c r="TXM117" s="171"/>
      <c r="TXN117" s="109"/>
      <c r="TXO117" s="171"/>
      <c r="TXP117" s="109"/>
      <c r="TXQ117" s="171"/>
      <c r="TXR117" s="109"/>
      <c r="TXS117" s="171"/>
      <c r="TXT117" s="109"/>
      <c r="TXU117" s="171"/>
      <c r="TXV117" s="109"/>
      <c r="TXW117" s="171"/>
      <c r="TXX117" s="109"/>
      <c r="TXY117" s="171"/>
      <c r="TXZ117" s="109"/>
      <c r="TYA117" s="171"/>
      <c r="TYB117" s="109"/>
      <c r="TYC117" s="171"/>
      <c r="TYD117" s="109"/>
      <c r="TYE117" s="171"/>
      <c r="TYF117" s="109"/>
      <c r="TYG117" s="171"/>
      <c r="TYH117" s="109"/>
      <c r="TYI117" s="171"/>
      <c r="TYJ117" s="109"/>
      <c r="TYK117" s="171"/>
      <c r="TYL117" s="109"/>
      <c r="TYM117" s="171"/>
      <c r="TYN117" s="109"/>
      <c r="TYO117" s="171"/>
      <c r="TYP117" s="109"/>
      <c r="TYQ117" s="171"/>
      <c r="TYR117" s="109"/>
      <c r="TYS117" s="171"/>
      <c r="TYT117" s="109"/>
      <c r="TYU117" s="171"/>
      <c r="TYV117" s="109"/>
      <c r="TYW117" s="171"/>
      <c r="TYX117" s="109"/>
      <c r="TYY117" s="171"/>
      <c r="TYZ117" s="109"/>
      <c r="TZA117" s="171"/>
      <c r="TZB117" s="109"/>
      <c r="TZC117" s="171"/>
      <c r="TZD117" s="109"/>
      <c r="TZE117" s="171"/>
      <c r="TZF117" s="109"/>
      <c r="TZG117" s="171"/>
      <c r="TZH117" s="109"/>
      <c r="TZI117" s="171"/>
      <c r="TZJ117" s="109"/>
      <c r="TZK117" s="171"/>
      <c r="TZL117" s="109"/>
      <c r="TZM117" s="171"/>
      <c r="TZN117" s="109"/>
      <c r="TZO117" s="171"/>
      <c r="TZP117" s="109"/>
      <c r="TZQ117" s="171"/>
      <c r="TZR117" s="109"/>
      <c r="TZS117" s="171"/>
      <c r="TZT117" s="109"/>
      <c r="TZU117" s="171"/>
      <c r="TZV117" s="109"/>
      <c r="TZW117" s="171"/>
      <c r="TZX117" s="109"/>
      <c r="TZY117" s="171"/>
      <c r="TZZ117" s="109"/>
      <c r="UAA117" s="171"/>
      <c r="UAB117" s="109"/>
      <c r="UAC117" s="171"/>
      <c r="UAD117" s="109"/>
      <c r="UAE117" s="171"/>
      <c r="UAF117" s="109"/>
      <c r="UAG117" s="171"/>
      <c r="UAH117" s="109"/>
      <c r="UAI117" s="171"/>
      <c r="UAJ117" s="109"/>
      <c r="UAK117" s="171"/>
      <c r="UAL117" s="109"/>
      <c r="UAM117" s="171"/>
      <c r="UAN117" s="109"/>
      <c r="UAO117" s="171"/>
      <c r="UAP117" s="109"/>
      <c r="UAQ117" s="171"/>
      <c r="UAR117" s="109"/>
      <c r="UAS117" s="171"/>
      <c r="UAT117" s="109"/>
      <c r="UAU117" s="171"/>
      <c r="UAV117" s="109"/>
      <c r="UAW117" s="171"/>
      <c r="UAX117" s="109"/>
      <c r="UAY117" s="171"/>
      <c r="UAZ117" s="109"/>
      <c r="UBA117" s="171"/>
      <c r="UBB117" s="109"/>
      <c r="UBC117" s="171"/>
      <c r="UBD117" s="109"/>
      <c r="UBE117" s="171"/>
      <c r="UBF117" s="109"/>
      <c r="UBG117" s="171"/>
      <c r="UBH117" s="109"/>
      <c r="UBI117" s="171"/>
      <c r="UBJ117" s="109"/>
      <c r="UBK117" s="171"/>
      <c r="UBL117" s="109"/>
      <c r="UBM117" s="171"/>
      <c r="UBN117" s="109"/>
      <c r="UBO117" s="171"/>
      <c r="UBP117" s="109"/>
      <c r="UBQ117" s="171"/>
      <c r="UBR117" s="109"/>
      <c r="UBS117" s="171"/>
      <c r="UBT117" s="109"/>
      <c r="UBU117" s="171"/>
      <c r="UBV117" s="109"/>
      <c r="UBW117" s="171"/>
      <c r="UBX117" s="109"/>
      <c r="UBY117" s="171"/>
      <c r="UBZ117" s="109"/>
      <c r="UCA117" s="171"/>
      <c r="UCB117" s="109"/>
      <c r="UCC117" s="171"/>
      <c r="UCD117" s="109"/>
      <c r="UCE117" s="171"/>
      <c r="UCF117" s="109"/>
      <c r="UCG117" s="171"/>
      <c r="UCH117" s="109"/>
      <c r="UCI117" s="171"/>
      <c r="UCJ117" s="109"/>
      <c r="UCK117" s="171"/>
      <c r="UCL117" s="109"/>
      <c r="UCM117" s="171"/>
      <c r="UCN117" s="109"/>
      <c r="UCO117" s="171"/>
      <c r="UCP117" s="109"/>
      <c r="UCQ117" s="171"/>
      <c r="UCR117" s="109"/>
      <c r="UCS117" s="171"/>
      <c r="UCT117" s="109"/>
      <c r="UCU117" s="171"/>
      <c r="UCV117" s="109"/>
      <c r="UCW117" s="171"/>
      <c r="UCX117" s="109"/>
      <c r="UCY117" s="171"/>
      <c r="UCZ117" s="109"/>
      <c r="UDA117" s="171"/>
      <c r="UDB117" s="109"/>
      <c r="UDC117" s="171"/>
      <c r="UDD117" s="109"/>
      <c r="UDE117" s="171"/>
      <c r="UDF117" s="109"/>
      <c r="UDG117" s="171"/>
      <c r="UDH117" s="109"/>
      <c r="UDI117" s="171"/>
      <c r="UDJ117" s="109"/>
      <c r="UDK117" s="171"/>
      <c r="UDL117" s="109"/>
      <c r="UDM117" s="171"/>
      <c r="UDN117" s="109"/>
      <c r="UDO117" s="171"/>
      <c r="UDP117" s="109"/>
      <c r="UDQ117" s="171"/>
      <c r="UDR117" s="109"/>
      <c r="UDS117" s="171"/>
      <c r="UDT117" s="109"/>
      <c r="UDU117" s="171"/>
      <c r="UDV117" s="109"/>
      <c r="UDW117" s="171"/>
      <c r="UDX117" s="109"/>
      <c r="UDY117" s="171"/>
      <c r="UDZ117" s="109"/>
      <c r="UEA117" s="171"/>
      <c r="UEB117" s="109"/>
      <c r="UEC117" s="171"/>
      <c r="UED117" s="109"/>
      <c r="UEE117" s="171"/>
      <c r="UEF117" s="109"/>
      <c r="UEG117" s="171"/>
      <c r="UEH117" s="109"/>
      <c r="UEI117" s="171"/>
      <c r="UEJ117" s="109"/>
      <c r="UEK117" s="171"/>
      <c r="UEL117" s="109"/>
      <c r="UEM117" s="171"/>
      <c r="UEN117" s="109"/>
      <c r="UEO117" s="171"/>
      <c r="UEP117" s="109"/>
      <c r="UEQ117" s="171"/>
      <c r="UER117" s="109"/>
      <c r="UES117" s="171"/>
      <c r="UET117" s="109"/>
      <c r="UEU117" s="171"/>
      <c r="UEV117" s="109"/>
      <c r="UEW117" s="171"/>
      <c r="UEX117" s="109"/>
      <c r="UEY117" s="171"/>
      <c r="UEZ117" s="109"/>
      <c r="UFA117" s="171"/>
      <c r="UFB117" s="109"/>
      <c r="UFC117" s="171"/>
      <c r="UFD117" s="109"/>
      <c r="UFE117" s="171"/>
      <c r="UFF117" s="109"/>
      <c r="UFG117" s="171"/>
      <c r="UFH117" s="109"/>
      <c r="UFI117" s="171"/>
      <c r="UFJ117" s="109"/>
      <c r="UFK117" s="171"/>
      <c r="UFL117" s="109"/>
      <c r="UFM117" s="171"/>
      <c r="UFN117" s="109"/>
      <c r="UFO117" s="171"/>
      <c r="UFP117" s="109"/>
      <c r="UFQ117" s="171"/>
      <c r="UFR117" s="109"/>
      <c r="UFS117" s="171"/>
      <c r="UFT117" s="109"/>
      <c r="UFU117" s="171"/>
      <c r="UFV117" s="109"/>
      <c r="UFW117" s="171"/>
      <c r="UFX117" s="109"/>
      <c r="UFY117" s="171"/>
      <c r="UFZ117" s="109"/>
      <c r="UGA117" s="171"/>
      <c r="UGB117" s="109"/>
      <c r="UGC117" s="171"/>
      <c r="UGD117" s="109"/>
      <c r="UGE117" s="171"/>
      <c r="UGF117" s="109"/>
      <c r="UGG117" s="171"/>
      <c r="UGH117" s="109"/>
      <c r="UGI117" s="171"/>
      <c r="UGJ117" s="109"/>
      <c r="UGK117" s="171"/>
      <c r="UGL117" s="109"/>
      <c r="UGM117" s="171"/>
      <c r="UGN117" s="109"/>
      <c r="UGO117" s="171"/>
      <c r="UGP117" s="109"/>
      <c r="UGQ117" s="171"/>
      <c r="UGR117" s="109"/>
      <c r="UGS117" s="171"/>
      <c r="UGT117" s="109"/>
      <c r="UGU117" s="171"/>
      <c r="UGV117" s="109"/>
      <c r="UGW117" s="171"/>
      <c r="UGX117" s="109"/>
      <c r="UGY117" s="171"/>
      <c r="UGZ117" s="109"/>
      <c r="UHA117" s="171"/>
      <c r="UHB117" s="109"/>
      <c r="UHC117" s="171"/>
      <c r="UHD117" s="109"/>
      <c r="UHE117" s="171"/>
      <c r="UHF117" s="109"/>
      <c r="UHG117" s="171"/>
      <c r="UHH117" s="109"/>
      <c r="UHI117" s="171"/>
      <c r="UHJ117" s="109"/>
      <c r="UHK117" s="171"/>
      <c r="UHL117" s="109"/>
      <c r="UHM117" s="171"/>
      <c r="UHN117" s="109"/>
      <c r="UHO117" s="171"/>
      <c r="UHP117" s="109"/>
      <c r="UHQ117" s="171"/>
      <c r="UHR117" s="109"/>
      <c r="UHS117" s="171"/>
      <c r="UHT117" s="109"/>
      <c r="UHU117" s="171"/>
      <c r="UHV117" s="109"/>
      <c r="UHW117" s="171"/>
      <c r="UHX117" s="109"/>
      <c r="UHY117" s="171"/>
      <c r="UHZ117" s="109"/>
      <c r="UIA117" s="171"/>
      <c r="UIB117" s="109"/>
      <c r="UIC117" s="171"/>
      <c r="UID117" s="109"/>
      <c r="UIE117" s="171"/>
      <c r="UIF117" s="109"/>
      <c r="UIG117" s="171"/>
      <c r="UIH117" s="109"/>
      <c r="UII117" s="171"/>
      <c r="UIJ117" s="109"/>
      <c r="UIK117" s="171"/>
      <c r="UIL117" s="109"/>
      <c r="UIM117" s="171"/>
      <c r="UIN117" s="109"/>
      <c r="UIO117" s="171"/>
      <c r="UIP117" s="109"/>
      <c r="UIQ117" s="171"/>
      <c r="UIR117" s="109"/>
      <c r="UIS117" s="171"/>
      <c r="UIT117" s="109"/>
      <c r="UIU117" s="171"/>
      <c r="UIV117" s="109"/>
      <c r="UIW117" s="171"/>
      <c r="UIX117" s="109"/>
      <c r="UIY117" s="171"/>
      <c r="UIZ117" s="109"/>
      <c r="UJA117" s="171"/>
      <c r="UJB117" s="109"/>
      <c r="UJC117" s="171"/>
      <c r="UJD117" s="109"/>
      <c r="UJE117" s="171"/>
      <c r="UJF117" s="109"/>
      <c r="UJG117" s="171"/>
      <c r="UJH117" s="109"/>
      <c r="UJI117" s="171"/>
      <c r="UJJ117" s="109"/>
      <c r="UJK117" s="171"/>
      <c r="UJL117" s="109"/>
      <c r="UJM117" s="171"/>
      <c r="UJN117" s="109"/>
      <c r="UJO117" s="171"/>
      <c r="UJP117" s="109"/>
      <c r="UJQ117" s="171"/>
      <c r="UJR117" s="109"/>
      <c r="UJS117" s="171"/>
      <c r="UJT117" s="109"/>
      <c r="UJU117" s="171"/>
      <c r="UJV117" s="109"/>
      <c r="UJW117" s="171"/>
      <c r="UJX117" s="109"/>
      <c r="UJY117" s="171"/>
      <c r="UJZ117" s="109"/>
      <c r="UKA117" s="171"/>
      <c r="UKB117" s="109"/>
      <c r="UKC117" s="171"/>
      <c r="UKD117" s="109"/>
      <c r="UKE117" s="171"/>
      <c r="UKF117" s="109"/>
      <c r="UKG117" s="171"/>
      <c r="UKH117" s="109"/>
      <c r="UKI117" s="171"/>
      <c r="UKJ117" s="109"/>
      <c r="UKK117" s="171"/>
      <c r="UKL117" s="109"/>
      <c r="UKM117" s="171"/>
      <c r="UKN117" s="109"/>
      <c r="UKO117" s="171"/>
      <c r="UKP117" s="109"/>
      <c r="UKQ117" s="171"/>
      <c r="UKR117" s="109"/>
      <c r="UKS117" s="171"/>
      <c r="UKT117" s="109"/>
      <c r="UKU117" s="171"/>
      <c r="UKV117" s="109"/>
      <c r="UKW117" s="171"/>
      <c r="UKX117" s="109"/>
      <c r="UKY117" s="171"/>
      <c r="UKZ117" s="109"/>
      <c r="ULA117" s="171"/>
      <c r="ULB117" s="109"/>
      <c r="ULC117" s="171"/>
      <c r="ULD117" s="109"/>
      <c r="ULE117" s="171"/>
      <c r="ULF117" s="109"/>
      <c r="ULG117" s="171"/>
      <c r="ULH117" s="109"/>
      <c r="ULI117" s="171"/>
      <c r="ULJ117" s="109"/>
      <c r="ULK117" s="171"/>
      <c r="ULL117" s="109"/>
      <c r="ULM117" s="171"/>
      <c r="ULN117" s="109"/>
      <c r="ULO117" s="171"/>
      <c r="ULP117" s="109"/>
      <c r="ULQ117" s="171"/>
      <c r="ULR117" s="109"/>
      <c r="ULS117" s="171"/>
      <c r="ULT117" s="109"/>
      <c r="ULU117" s="171"/>
      <c r="ULV117" s="109"/>
      <c r="ULW117" s="171"/>
      <c r="ULX117" s="109"/>
      <c r="ULY117" s="171"/>
      <c r="ULZ117" s="109"/>
      <c r="UMA117" s="171"/>
      <c r="UMB117" s="109"/>
      <c r="UMC117" s="171"/>
      <c r="UMD117" s="109"/>
      <c r="UME117" s="171"/>
      <c r="UMF117" s="109"/>
      <c r="UMG117" s="171"/>
      <c r="UMH117" s="109"/>
      <c r="UMI117" s="171"/>
      <c r="UMJ117" s="109"/>
      <c r="UMK117" s="171"/>
      <c r="UML117" s="109"/>
      <c r="UMM117" s="171"/>
      <c r="UMN117" s="109"/>
      <c r="UMO117" s="171"/>
      <c r="UMP117" s="109"/>
      <c r="UMQ117" s="171"/>
      <c r="UMR117" s="109"/>
      <c r="UMS117" s="171"/>
      <c r="UMT117" s="109"/>
      <c r="UMU117" s="171"/>
      <c r="UMV117" s="109"/>
      <c r="UMW117" s="171"/>
      <c r="UMX117" s="109"/>
      <c r="UMY117" s="171"/>
      <c r="UMZ117" s="109"/>
      <c r="UNA117" s="171"/>
      <c r="UNB117" s="109"/>
      <c r="UNC117" s="171"/>
      <c r="UND117" s="109"/>
      <c r="UNE117" s="171"/>
      <c r="UNF117" s="109"/>
      <c r="UNG117" s="171"/>
      <c r="UNH117" s="109"/>
      <c r="UNI117" s="171"/>
      <c r="UNJ117" s="109"/>
      <c r="UNK117" s="171"/>
      <c r="UNL117" s="109"/>
      <c r="UNM117" s="171"/>
      <c r="UNN117" s="109"/>
      <c r="UNO117" s="171"/>
      <c r="UNP117" s="109"/>
      <c r="UNQ117" s="171"/>
      <c r="UNR117" s="109"/>
      <c r="UNS117" s="171"/>
      <c r="UNT117" s="109"/>
      <c r="UNU117" s="171"/>
      <c r="UNV117" s="109"/>
      <c r="UNW117" s="171"/>
      <c r="UNX117" s="109"/>
      <c r="UNY117" s="171"/>
      <c r="UNZ117" s="109"/>
      <c r="UOA117" s="171"/>
      <c r="UOB117" s="109"/>
      <c r="UOC117" s="171"/>
      <c r="UOD117" s="109"/>
      <c r="UOE117" s="171"/>
      <c r="UOF117" s="109"/>
      <c r="UOG117" s="171"/>
      <c r="UOH117" s="109"/>
      <c r="UOI117" s="171"/>
      <c r="UOJ117" s="109"/>
      <c r="UOK117" s="171"/>
      <c r="UOL117" s="109"/>
      <c r="UOM117" s="171"/>
      <c r="UON117" s="109"/>
      <c r="UOO117" s="171"/>
      <c r="UOP117" s="109"/>
      <c r="UOQ117" s="171"/>
      <c r="UOR117" s="109"/>
      <c r="UOS117" s="171"/>
      <c r="UOT117" s="109"/>
      <c r="UOU117" s="171"/>
      <c r="UOV117" s="109"/>
      <c r="UOW117" s="171"/>
      <c r="UOX117" s="109"/>
      <c r="UOY117" s="171"/>
      <c r="UOZ117" s="109"/>
      <c r="UPA117" s="171"/>
      <c r="UPB117" s="109"/>
      <c r="UPC117" s="171"/>
      <c r="UPD117" s="109"/>
      <c r="UPE117" s="171"/>
      <c r="UPF117" s="109"/>
      <c r="UPG117" s="171"/>
      <c r="UPH117" s="109"/>
      <c r="UPI117" s="171"/>
      <c r="UPJ117" s="109"/>
      <c r="UPK117" s="171"/>
      <c r="UPL117" s="109"/>
      <c r="UPM117" s="171"/>
      <c r="UPN117" s="109"/>
      <c r="UPO117" s="171"/>
      <c r="UPP117" s="109"/>
      <c r="UPQ117" s="171"/>
      <c r="UPR117" s="109"/>
      <c r="UPS117" s="171"/>
      <c r="UPT117" s="109"/>
      <c r="UPU117" s="171"/>
      <c r="UPV117" s="109"/>
      <c r="UPW117" s="171"/>
      <c r="UPX117" s="109"/>
      <c r="UPY117" s="171"/>
      <c r="UPZ117" s="109"/>
      <c r="UQA117" s="171"/>
      <c r="UQB117" s="109"/>
      <c r="UQC117" s="171"/>
      <c r="UQD117" s="109"/>
      <c r="UQE117" s="171"/>
      <c r="UQF117" s="109"/>
      <c r="UQG117" s="171"/>
      <c r="UQH117" s="109"/>
      <c r="UQI117" s="171"/>
      <c r="UQJ117" s="109"/>
      <c r="UQK117" s="171"/>
      <c r="UQL117" s="109"/>
      <c r="UQM117" s="171"/>
      <c r="UQN117" s="109"/>
      <c r="UQO117" s="171"/>
      <c r="UQP117" s="109"/>
      <c r="UQQ117" s="171"/>
      <c r="UQR117" s="109"/>
      <c r="UQS117" s="171"/>
      <c r="UQT117" s="109"/>
      <c r="UQU117" s="171"/>
      <c r="UQV117" s="109"/>
      <c r="UQW117" s="171"/>
      <c r="UQX117" s="109"/>
      <c r="UQY117" s="171"/>
      <c r="UQZ117" s="109"/>
      <c r="URA117" s="171"/>
      <c r="URB117" s="109"/>
      <c r="URC117" s="171"/>
      <c r="URD117" s="109"/>
      <c r="URE117" s="171"/>
      <c r="URF117" s="109"/>
      <c r="URG117" s="171"/>
      <c r="URH117" s="109"/>
      <c r="URI117" s="171"/>
      <c r="URJ117" s="109"/>
      <c r="URK117" s="171"/>
      <c r="URL117" s="109"/>
      <c r="URM117" s="171"/>
      <c r="URN117" s="109"/>
      <c r="URO117" s="171"/>
      <c r="URP117" s="109"/>
      <c r="URQ117" s="171"/>
      <c r="URR117" s="109"/>
      <c r="URS117" s="171"/>
      <c r="URT117" s="109"/>
      <c r="URU117" s="171"/>
      <c r="URV117" s="109"/>
      <c r="URW117" s="171"/>
      <c r="URX117" s="109"/>
      <c r="URY117" s="171"/>
      <c r="URZ117" s="109"/>
      <c r="USA117" s="171"/>
      <c r="USB117" s="109"/>
      <c r="USC117" s="171"/>
      <c r="USD117" s="109"/>
      <c r="USE117" s="171"/>
      <c r="USF117" s="109"/>
      <c r="USG117" s="171"/>
      <c r="USH117" s="109"/>
      <c r="USI117" s="171"/>
      <c r="USJ117" s="109"/>
      <c r="USK117" s="171"/>
      <c r="USL117" s="109"/>
      <c r="USM117" s="171"/>
      <c r="USN117" s="109"/>
      <c r="USO117" s="171"/>
      <c r="USP117" s="109"/>
      <c r="USQ117" s="171"/>
      <c r="USR117" s="109"/>
      <c r="USS117" s="171"/>
      <c r="UST117" s="109"/>
      <c r="USU117" s="171"/>
      <c r="USV117" s="109"/>
      <c r="USW117" s="171"/>
      <c r="USX117" s="109"/>
      <c r="USY117" s="171"/>
      <c r="USZ117" s="109"/>
      <c r="UTA117" s="171"/>
      <c r="UTB117" s="109"/>
      <c r="UTC117" s="171"/>
      <c r="UTD117" s="109"/>
      <c r="UTE117" s="171"/>
      <c r="UTF117" s="109"/>
      <c r="UTG117" s="171"/>
      <c r="UTH117" s="109"/>
      <c r="UTI117" s="171"/>
      <c r="UTJ117" s="109"/>
      <c r="UTK117" s="171"/>
      <c r="UTL117" s="109"/>
      <c r="UTM117" s="171"/>
      <c r="UTN117" s="109"/>
      <c r="UTO117" s="171"/>
      <c r="UTP117" s="109"/>
      <c r="UTQ117" s="171"/>
      <c r="UTR117" s="109"/>
      <c r="UTS117" s="171"/>
      <c r="UTT117" s="109"/>
      <c r="UTU117" s="171"/>
      <c r="UTV117" s="109"/>
      <c r="UTW117" s="171"/>
      <c r="UTX117" s="109"/>
      <c r="UTY117" s="171"/>
      <c r="UTZ117" s="109"/>
      <c r="UUA117" s="171"/>
      <c r="UUB117" s="109"/>
      <c r="UUC117" s="171"/>
      <c r="UUD117" s="109"/>
      <c r="UUE117" s="171"/>
      <c r="UUF117" s="109"/>
      <c r="UUG117" s="171"/>
      <c r="UUH117" s="109"/>
      <c r="UUI117" s="171"/>
      <c r="UUJ117" s="109"/>
      <c r="UUK117" s="171"/>
      <c r="UUL117" s="109"/>
      <c r="UUM117" s="171"/>
      <c r="UUN117" s="109"/>
      <c r="UUO117" s="171"/>
      <c r="UUP117" s="109"/>
      <c r="UUQ117" s="171"/>
      <c r="UUR117" s="109"/>
      <c r="UUS117" s="171"/>
      <c r="UUT117" s="109"/>
      <c r="UUU117" s="171"/>
      <c r="UUV117" s="109"/>
      <c r="UUW117" s="171"/>
      <c r="UUX117" s="109"/>
      <c r="UUY117" s="171"/>
      <c r="UUZ117" s="109"/>
      <c r="UVA117" s="171"/>
      <c r="UVB117" s="109"/>
      <c r="UVC117" s="171"/>
      <c r="UVD117" s="109"/>
      <c r="UVE117" s="171"/>
      <c r="UVF117" s="109"/>
      <c r="UVG117" s="171"/>
      <c r="UVH117" s="109"/>
      <c r="UVI117" s="171"/>
      <c r="UVJ117" s="109"/>
      <c r="UVK117" s="171"/>
      <c r="UVL117" s="109"/>
      <c r="UVM117" s="171"/>
      <c r="UVN117" s="109"/>
      <c r="UVO117" s="171"/>
      <c r="UVP117" s="109"/>
      <c r="UVQ117" s="171"/>
      <c r="UVR117" s="109"/>
      <c r="UVS117" s="171"/>
      <c r="UVT117" s="109"/>
      <c r="UVU117" s="171"/>
      <c r="UVV117" s="109"/>
      <c r="UVW117" s="171"/>
      <c r="UVX117" s="109"/>
      <c r="UVY117" s="171"/>
      <c r="UVZ117" s="109"/>
      <c r="UWA117" s="171"/>
      <c r="UWB117" s="109"/>
      <c r="UWC117" s="171"/>
      <c r="UWD117" s="109"/>
      <c r="UWE117" s="171"/>
      <c r="UWF117" s="109"/>
      <c r="UWG117" s="171"/>
      <c r="UWH117" s="109"/>
      <c r="UWI117" s="171"/>
      <c r="UWJ117" s="109"/>
      <c r="UWK117" s="171"/>
      <c r="UWL117" s="109"/>
      <c r="UWM117" s="171"/>
      <c r="UWN117" s="109"/>
      <c r="UWO117" s="171"/>
      <c r="UWP117" s="109"/>
      <c r="UWQ117" s="171"/>
      <c r="UWR117" s="109"/>
      <c r="UWS117" s="171"/>
      <c r="UWT117" s="109"/>
      <c r="UWU117" s="171"/>
      <c r="UWV117" s="109"/>
      <c r="UWW117" s="171"/>
      <c r="UWX117" s="109"/>
      <c r="UWY117" s="171"/>
      <c r="UWZ117" s="109"/>
      <c r="UXA117" s="171"/>
      <c r="UXB117" s="109"/>
      <c r="UXC117" s="171"/>
      <c r="UXD117" s="109"/>
      <c r="UXE117" s="171"/>
      <c r="UXF117" s="109"/>
      <c r="UXG117" s="171"/>
      <c r="UXH117" s="109"/>
      <c r="UXI117" s="171"/>
      <c r="UXJ117" s="109"/>
      <c r="UXK117" s="171"/>
      <c r="UXL117" s="109"/>
      <c r="UXM117" s="171"/>
      <c r="UXN117" s="109"/>
      <c r="UXO117" s="171"/>
      <c r="UXP117" s="109"/>
      <c r="UXQ117" s="171"/>
      <c r="UXR117" s="109"/>
      <c r="UXS117" s="171"/>
      <c r="UXT117" s="109"/>
      <c r="UXU117" s="171"/>
      <c r="UXV117" s="109"/>
      <c r="UXW117" s="171"/>
      <c r="UXX117" s="109"/>
      <c r="UXY117" s="171"/>
      <c r="UXZ117" s="109"/>
      <c r="UYA117" s="171"/>
      <c r="UYB117" s="109"/>
      <c r="UYC117" s="171"/>
      <c r="UYD117" s="109"/>
      <c r="UYE117" s="171"/>
      <c r="UYF117" s="109"/>
      <c r="UYG117" s="171"/>
      <c r="UYH117" s="109"/>
      <c r="UYI117" s="171"/>
      <c r="UYJ117" s="109"/>
      <c r="UYK117" s="171"/>
      <c r="UYL117" s="109"/>
      <c r="UYM117" s="171"/>
      <c r="UYN117" s="109"/>
      <c r="UYO117" s="171"/>
      <c r="UYP117" s="109"/>
      <c r="UYQ117" s="171"/>
      <c r="UYR117" s="109"/>
      <c r="UYS117" s="171"/>
      <c r="UYT117" s="109"/>
      <c r="UYU117" s="171"/>
      <c r="UYV117" s="109"/>
      <c r="UYW117" s="171"/>
      <c r="UYX117" s="109"/>
      <c r="UYY117" s="171"/>
      <c r="UYZ117" s="109"/>
      <c r="UZA117" s="171"/>
      <c r="UZB117" s="109"/>
      <c r="UZC117" s="171"/>
      <c r="UZD117" s="109"/>
      <c r="UZE117" s="171"/>
      <c r="UZF117" s="109"/>
      <c r="UZG117" s="171"/>
      <c r="UZH117" s="109"/>
      <c r="UZI117" s="171"/>
      <c r="UZJ117" s="109"/>
      <c r="UZK117" s="171"/>
      <c r="UZL117" s="109"/>
      <c r="UZM117" s="171"/>
      <c r="UZN117" s="109"/>
      <c r="UZO117" s="171"/>
      <c r="UZP117" s="109"/>
      <c r="UZQ117" s="171"/>
      <c r="UZR117" s="109"/>
      <c r="UZS117" s="171"/>
      <c r="UZT117" s="109"/>
      <c r="UZU117" s="171"/>
      <c r="UZV117" s="109"/>
      <c r="UZW117" s="171"/>
      <c r="UZX117" s="109"/>
      <c r="UZY117" s="171"/>
      <c r="UZZ117" s="109"/>
      <c r="VAA117" s="171"/>
      <c r="VAB117" s="109"/>
      <c r="VAC117" s="171"/>
      <c r="VAD117" s="109"/>
      <c r="VAE117" s="171"/>
      <c r="VAF117" s="109"/>
      <c r="VAG117" s="171"/>
      <c r="VAH117" s="109"/>
      <c r="VAI117" s="171"/>
      <c r="VAJ117" s="109"/>
      <c r="VAK117" s="171"/>
      <c r="VAL117" s="109"/>
      <c r="VAM117" s="171"/>
      <c r="VAN117" s="109"/>
      <c r="VAO117" s="171"/>
      <c r="VAP117" s="109"/>
      <c r="VAQ117" s="171"/>
      <c r="VAR117" s="109"/>
      <c r="VAS117" s="171"/>
      <c r="VAT117" s="109"/>
      <c r="VAU117" s="171"/>
      <c r="VAV117" s="109"/>
      <c r="VAW117" s="171"/>
      <c r="VAX117" s="109"/>
      <c r="VAY117" s="171"/>
      <c r="VAZ117" s="109"/>
      <c r="VBA117" s="171"/>
      <c r="VBB117" s="109"/>
      <c r="VBC117" s="171"/>
      <c r="VBD117" s="109"/>
      <c r="VBE117" s="171"/>
      <c r="VBF117" s="109"/>
      <c r="VBG117" s="171"/>
      <c r="VBH117" s="109"/>
      <c r="VBI117" s="171"/>
      <c r="VBJ117" s="109"/>
      <c r="VBK117" s="171"/>
      <c r="VBL117" s="109"/>
      <c r="VBM117" s="171"/>
      <c r="VBN117" s="109"/>
      <c r="VBO117" s="171"/>
      <c r="VBP117" s="109"/>
      <c r="VBQ117" s="171"/>
      <c r="VBR117" s="109"/>
      <c r="VBS117" s="171"/>
      <c r="VBT117" s="109"/>
      <c r="VBU117" s="171"/>
      <c r="VBV117" s="109"/>
      <c r="VBW117" s="171"/>
      <c r="VBX117" s="109"/>
      <c r="VBY117" s="171"/>
      <c r="VBZ117" s="109"/>
      <c r="VCA117" s="171"/>
      <c r="VCB117" s="109"/>
      <c r="VCC117" s="171"/>
      <c r="VCD117" s="109"/>
      <c r="VCE117" s="171"/>
      <c r="VCF117" s="109"/>
      <c r="VCG117" s="171"/>
      <c r="VCH117" s="109"/>
      <c r="VCI117" s="171"/>
      <c r="VCJ117" s="109"/>
      <c r="VCK117" s="171"/>
      <c r="VCL117" s="109"/>
      <c r="VCM117" s="171"/>
      <c r="VCN117" s="109"/>
      <c r="VCO117" s="171"/>
      <c r="VCP117" s="109"/>
      <c r="VCQ117" s="171"/>
      <c r="VCR117" s="109"/>
      <c r="VCS117" s="171"/>
      <c r="VCT117" s="109"/>
      <c r="VCU117" s="171"/>
      <c r="VCV117" s="109"/>
      <c r="VCW117" s="171"/>
      <c r="VCX117" s="109"/>
      <c r="VCY117" s="171"/>
      <c r="VCZ117" s="109"/>
      <c r="VDA117" s="171"/>
      <c r="VDB117" s="109"/>
      <c r="VDC117" s="171"/>
      <c r="VDD117" s="109"/>
      <c r="VDE117" s="171"/>
      <c r="VDF117" s="109"/>
      <c r="VDG117" s="171"/>
      <c r="VDH117" s="109"/>
      <c r="VDI117" s="171"/>
      <c r="VDJ117" s="109"/>
      <c r="VDK117" s="171"/>
      <c r="VDL117" s="109"/>
      <c r="VDM117" s="171"/>
      <c r="VDN117" s="109"/>
      <c r="VDO117" s="171"/>
      <c r="VDP117" s="109"/>
      <c r="VDQ117" s="171"/>
      <c r="VDR117" s="109"/>
      <c r="VDS117" s="171"/>
      <c r="VDT117" s="109"/>
      <c r="VDU117" s="171"/>
      <c r="VDV117" s="109"/>
      <c r="VDW117" s="171"/>
      <c r="VDX117" s="109"/>
      <c r="VDY117" s="171"/>
      <c r="VDZ117" s="109"/>
      <c r="VEA117" s="171"/>
      <c r="VEB117" s="109"/>
      <c r="VEC117" s="171"/>
      <c r="VED117" s="109"/>
      <c r="VEE117" s="171"/>
      <c r="VEF117" s="109"/>
      <c r="VEG117" s="171"/>
      <c r="VEH117" s="109"/>
      <c r="VEI117" s="171"/>
      <c r="VEJ117" s="109"/>
      <c r="VEK117" s="171"/>
      <c r="VEL117" s="109"/>
      <c r="VEM117" s="171"/>
      <c r="VEN117" s="109"/>
      <c r="VEO117" s="171"/>
      <c r="VEP117" s="109"/>
      <c r="VEQ117" s="171"/>
      <c r="VER117" s="109"/>
      <c r="VES117" s="171"/>
      <c r="VET117" s="109"/>
      <c r="VEU117" s="171"/>
      <c r="VEV117" s="109"/>
      <c r="VEW117" s="171"/>
      <c r="VEX117" s="109"/>
      <c r="VEY117" s="171"/>
      <c r="VEZ117" s="109"/>
      <c r="VFA117" s="171"/>
      <c r="VFB117" s="109"/>
      <c r="VFC117" s="171"/>
      <c r="VFD117" s="109"/>
      <c r="VFE117" s="171"/>
      <c r="VFF117" s="109"/>
      <c r="VFG117" s="171"/>
      <c r="VFH117" s="109"/>
      <c r="VFI117" s="171"/>
      <c r="VFJ117" s="109"/>
      <c r="VFK117" s="171"/>
      <c r="VFL117" s="109"/>
      <c r="VFM117" s="171"/>
      <c r="VFN117" s="109"/>
      <c r="VFO117" s="171"/>
      <c r="VFP117" s="109"/>
      <c r="VFQ117" s="171"/>
      <c r="VFR117" s="109"/>
      <c r="VFS117" s="171"/>
      <c r="VFT117" s="109"/>
      <c r="VFU117" s="171"/>
      <c r="VFV117" s="109"/>
      <c r="VFW117" s="171"/>
      <c r="VFX117" s="109"/>
      <c r="VFY117" s="171"/>
      <c r="VFZ117" s="109"/>
      <c r="VGA117" s="171"/>
      <c r="VGB117" s="109"/>
      <c r="VGC117" s="171"/>
      <c r="VGD117" s="109"/>
      <c r="VGE117" s="171"/>
      <c r="VGF117" s="109"/>
      <c r="VGG117" s="171"/>
      <c r="VGH117" s="109"/>
      <c r="VGI117" s="171"/>
      <c r="VGJ117" s="109"/>
      <c r="VGK117" s="171"/>
      <c r="VGL117" s="109"/>
      <c r="VGM117" s="171"/>
      <c r="VGN117" s="109"/>
      <c r="VGO117" s="171"/>
      <c r="VGP117" s="109"/>
      <c r="VGQ117" s="171"/>
      <c r="VGR117" s="109"/>
      <c r="VGS117" s="171"/>
      <c r="VGT117" s="109"/>
      <c r="VGU117" s="171"/>
      <c r="VGV117" s="109"/>
      <c r="VGW117" s="171"/>
      <c r="VGX117" s="109"/>
      <c r="VGY117" s="171"/>
      <c r="VGZ117" s="109"/>
      <c r="VHA117" s="171"/>
      <c r="VHB117" s="109"/>
      <c r="VHC117" s="171"/>
      <c r="VHD117" s="109"/>
      <c r="VHE117" s="171"/>
      <c r="VHF117" s="109"/>
      <c r="VHG117" s="171"/>
      <c r="VHH117" s="109"/>
      <c r="VHI117" s="171"/>
      <c r="VHJ117" s="109"/>
      <c r="VHK117" s="171"/>
      <c r="VHL117" s="109"/>
      <c r="VHM117" s="171"/>
      <c r="VHN117" s="109"/>
      <c r="VHO117" s="171"/>
      <c r="VHP117" s="109"/>
      <c r="VHQ117" s="171"/>
      <c r="VHR117" s="109"/>
      <c r="VHS117" s="171"/>
      <c r="VHT117" s="109"/>
      <c r="VHU117" s="171"/>
      <c r="VHV117" s="109"/>
      <c r="VHW117" s="171"/>
      <c r="VHX117" s="109"/>
      <c r="VHY117" s="171"/>
      <c r="VHZ117" s="109"/>
      <c r="VIA117" s="171"/>
      <c r="VIB117" s="109"/>
      <c r="VIC117" s="171"/>
      <c r="VID117" s="109"/>
      <c r="VIE117" s="171"/>
      <c r="VIF117" s="109"/>
      <c r="VIG117" s="171"/>
      <c r="VIH117" s="109"/>
      <c r="VII117" s="171"/>
      <c r="VIJ117" s="109"/>
      <c r="VIK117" s="171"/>
      <c r="VIL117" s="109"/>
      <c r="VIM117" s="171"/>
      <c r="VIN117" s="109"/>
      <c r="VIO117" s="171"/>
      <c r="VIP117" s="109"/>
      <c r="VIQ117" s="171"/>
      <c r="VIR117" s="109"/>
      <c r="VIS117" s="171"/>
      <c r="VIT117" s="109"/>
      <c r="VIU117" s="171"/>
      <c r="VIV117" s="109"/>
      <c r="VIW117" s="171"/>
      <c r="VIX117" s="109"/>
      <c r="VIY117" s="171"/>
      <c r="VIZ117" s="109"/>
      <c r="VJA117" s="171"/>
      <c r="VJB117" s="109"/>
      <c r="VJC117" s="171"/>
      <c r="VJD117" s="109"/>
      <c r="VJE117" s="171"/>
      <c r="VJF117" s="109"/>
      <c r="VJG117" s="171"/>
      <c r="VJH117" s="109"/>
      <c r="VJI117" s="171"/>
      <c r="VJJ117" s="109"/>
      <c r="VJK117" s="171"/>
      <c r="VJL117" s="109"/>
      <c r="VJM117" s="171"/>
      <c r="VJN117" s="109"/>
      <c r="VJO117" s="171"/>
      <c r="VJP117" s="109"/>
      <c r="VJQ117" s="171"/>
      <c r="VJR117" s="109"/>
      <c r="VJS117" s="171"/>
      <c r="VJT117" s="109"/>
      <c r="VJU117" s="171"/>
      <c r="VJV117" s="109"/>
      <c r="VJW117" s="171"/>
      <c r="VJX117" s="109"/>
      <c r="VJY117" s="171"/>
      <c r="VJZ117" s="109"/>
      <c r="VKA117" s="171"/>
      <c r="VKB117" s="109"/>
      <c r="VKC117" s="171"/>
      <c r="VKD117" s="109"/>
      <c r="VKE117" s="171"/>
      <c r="VKF117" s="109"/>
      <c r="VKG117" s="171"/>
      <c r="VKH117" s="109"/>
      <c r="VKI117" s="171"/>
      <c r="VKJ117" s="109"/>
      <c r="VKK117" s="171"/>
      <c r="VKL117" s="109"/>
      <c r="VKM117" s="171"/>
      <c r="VKN117" s="109"/>
      <c r="VKO117" s="171"/>
      <c r="VKP117" s="109"/>
      <c r="VKQ117" s="171"/>
      <c r="VKR117" s="109"/>
      <c r="VKS117" s="171"/>
      <c r="VKT117" s="109"/>
      <c r="VKU117" s="171"/>
      <c r="VKV117" s="109"/>
      <c r="VKW117" s="171"/>
      <c r="VKX117" s="109"/>
      <c r="VKY117" s="171"/>
      <c r="VKZ117" s="109"/>
      <c r="VLA117" s="171"/>
      <c r="VLB117" s="109"/>
      <c r="VLC117" s="171"/>
      <c r="VLD117" s="109"/>
      <c r="VLE117" s="171"/>
      <c r="VLF117" s="109"/>
      <c r="VLG117" s="171"/>
      <c r="VLH117" s="109"/>
      <c r="VLI117" s="171"/>
      <c r="VLJ117" s="109"/>
      <c r="VLK117" s="171"/>
      <c r="VLL117" s="109"/>
      <c r="VLM117" s="171"/>
      <c r="VLN117" s="109"/>
      <c r="VLO117" s="171"/>
      <c r="VLP117" s="109"/>
      <c r="VLQ117" s="171"/>
      <c r="VLR117" s="109"/>
      <c r="VLS117" s="171"/>
      <c r="VLT117" s="109"/>
      <c r="VLU117" s="171"/>
      <c r="VLV117" s="109"/>
      <c r="VLW117" s="171"/>
      <c r="VLX117" s="109"/>
      <c r="VLY117" s="171"/>
      <c r="VLZ117" s="109"/>
      <c r="VMA117" s="171"/>
      <c r="VMB117" s="109"/>
      <c r="VMC117" s="171"/>
      <c r="VMD117" s="109"/>
      <c r="VME117" s="171"/>
      <c r="VMF117" s="109"/>
      <c r="VMG117" s="171"/>
      <c r="VMH117" s="109"/>
      <c r="VMI117" s="171"/>
      <c r="VMJ117" s="109"/>
      <c r="VMK117" s="171"/>
      <c r="VML117" s="109"/>
      <c r="VMM117" s="171"/>
      <c r="VMN117" s="109"/>
      <c r="VMO117" s="171"/>
      <c r="VMP117" s="109"/>
      <c r="VMQ117" s="171"/>
      <c r="VMR117" s="109"/>
      <c r="VMS117" s="171"/>
      <c r="VMT117" s="109"/>
      <c r="VMU117" s="171"/>
      <c r="VMV117" s="109"/>
      <c r="VMW117" s="171"/>
      <c r="VMX117" s="109"/>
      <c r="VMY117" s="171"/>
      <c r="VMZ117" s="109"/>
      <c r="VNA117" s="171"/>
      <c r="VNB117" s="109"/>
      <c r="VNC117" s="171"/>
      <c r="VND117" s="109"/>
      <c r="VNE117" s="171"/>
      <c r="VNF117" s="109"/>
      <c r="VNG117" s="171"/>
      <c r="VNH117" s="109"/>
      <c r="VNI117" s="171"/>
      <c r="VNJ117" s="109"/>
      <c r="VNK117" s="171"/>
      <c r="VNL117" s="109"/>
      <c r="VNM117" s="171"/>
      <c r="VNN117" s="109"/>
      <c r="VNO117" s="171"/>
      <c r="VNP117" s="109"/>
      <c r="VNQ117" s="171"/>
      <c r="VNR117" s="109"/>
      <c r="VNS117" s="171"/>
      <c r="VNT117" s="109"/>
      <c r="VNU117" s="171"/>
      <c r="VNV117" s="109"/>
      <c r="VNW117" s="171"/>
      <c r="VNX117" s="109"/>
      <c r="VNY117" s="171"/>
      <c r="VNZ117" s="109"/>
      <c r="VOA117" s="171"/>
      <c r="VOB117" s="109"/>
      <c r="VOC117" s="171"/>
      <c r="VOD117" s="109"/>
      <c r="VOE117" s="171"/>
      <c r="VOF117" s="109"/>
      <c r="VOG117" s="171"/>
      <c r="VOH117" s="109"/>
      <c r="VOI117" s="171"/>
      <c r="VOJ117" s="109"/>
      <c r="VOK117" s="171"/>
      <c r="VOL117" s="109"/>
      <c r="VOM117" s="171"/>
      <c r="VON117" s="109"/>
      <c r="VOO117" s="171"/>
      <c r="VOP117" s="109"/>
      <c r="VOQ117" s="171"/>
      <c r="VOR117" s="109"/>
      <c r="VOS117" s="171"/>
      <c r="VOT117" s="109"/>
      <c r="VOU117" s="171"/>
      <c r="VOV117" s="109"/>
      <c r="VOW117" s="171"/>
      <c r="VOX117" s="109"/>
      <c r="VOY117" s="171"/>
      <c r="VOZ117" s="109"/>
      <c r="VPA117" s="171"/>
      <c r="VPB117" s="109"/>
      <c r="VPC117" s="171"/>
      <c r="VPD117" s="109"/>
      <c r="VPE117" s="171"/>
      <c r="VPF117" s="109"/>
      <c r="VPG117" s="171"/>
      <c r="VPH117" s="109"/>
      <c r="VPI117" s="171"/>
      <c r="VPJ117" s="109"/>
      <c r="VPK117" s="171"/>
      <c r="VPL117" s="109"/>
      <c r="VPM117" s="171"/>
      <c r="VPN117" s="109"/>
      <c r="VPO117" s="171"/>
      <c r="VPP117" s="109"/>
      <c r="VPQ117" s="171"/>
      <c r="VPR117" s="109"/>
      <c r="VPS117" s="171"/>
      <c r="VPT117" s="109"/>
      <c r="VPU117" s="171"/>
      <c r="VPV117" s="109"/>
      <c r="VPW117" s="171"/>
      <c r="VPX117" s="109"/>
      <c r="VPY117" s="171"/>
      <c r="VPZ117" s="109"/>
      <c r="VQA117" s="171"/>
      <c r="VQB117" s="109"/>
      <c r="VQC117" s="171"/>
      <c r="VQD117" s="109"/>
      <c r="VQE117" s="171"/>
      <c r="VQF117" s="109"/>
      <c r="VQG117" s="171"/>
      <c r="VQH117" s="109"/>
      <c r="VQI117" s="171"/>
      <c r="VQJ117" s="109"/>
      <c r="VQK117" s="171"/>
      <c r="VQL117" s="109"/>
      <c r="VQM117" s="171"/>
      <c r="VQN117" s="109"/>
      <c r="VQO117" s="171"/>
      <c r="VQP117" s="109"/>
      <c r="VQQ117" s="171"/>
      <c r="VQR117" s="109"/>
      <c r="VQS117" s="171"/>
      <c r="VQT117" s="109"/>
      <c r="VQU117" s="171"/>
      <c r="VQV117" s="109"/>
      <c r="VQW117" s="171"/>
      <c r="VQX117" s="109"/>
      <c r="VQY117" s="171"/>
      <c r="VQZ117" s="109"/>
      <c r="VRA117" s="171"/>
      <c r="VRB117" s="109"/>
      <c r="VRC117" s="171"/>
      <c r="VRD117" s="109"/>
      <c r="VRE117" s="171"/>
      <c r="VRF117" s="109"/>
      <c r="VRG117" s="171"/>
      <c r="VRH117" s="109"/>
      <c r="VRI117" s="171"/>
      <c r="VRJ117" s="109"/>
      <c r="VRK117" s="171"/>
      <c r="VRL117" s="109"/>
      <c r="VRM117" s="171"/>
      <c r="VRN117" s="109"/>
      <c r="VRO117" s="171"/>
      <c r="VRP117" s="109"/>
      <c r="VRQ117" s="171"/>
      <c r="VRR117" s="109"/>
      <c r="VRS117" s="171"/>
      <c r="VRT117" s="109"/>
      <c r="VRU117" s="171"/>
      <c r="VRV117" s="109"/>
      <c r="VRW117" s="171"/>
      <c r="VRX117" s="109"/>
      <c r="VRY117" s="171"/>
      <c r="VRZ117" s="109"/>
      <c r="VSA117" s="171"/>
      <c r="VSB117" s="109"/>
      <c r="VSC117" s="171"/>
      <c r="VSD117" s="109"/>
      <c r="VSE117" s="171"/>
      <c r="VSF117" s="109"/>
      <c r="VSG117" s="171"/>
      <c r="VSH117" s="109"/>
      <c r="VSI117" s="171"/>
      <c r="VSJ117" s="109"/>
      <c r="VSK117" s="171"/>
      <c r="VSL117" s="109"/>
      <c r="VSM117" s="171"/>
      <c r="VSN117" s="109"/>
      <c r="VSO117" s="171"/>
      <c r="VSP117" s="109"/>
      <c r="VSQ117" s="171"/>
      <c r="VSR117" s="109"/>
      <c r="VSS117" s="171"/>
      <c r="VST117" s="109"/>
      <c r="VSU117" s="171"/>
      <c r="VSV117" s="109"/>
      <c r="VSW117" s="171"/>
      <c r="VSX117" s="109"/>
      <c r="VSY117" s="171"/>
      <c r="VSZ117" s="109"/>
      <c r="VTA117" s="171"/>
      <c r="VTB117" s="109"/>
      <c r="VTC117" s="171"/>
      <c r="VTD117" s="109"/>
      <c r="VTE117" s="171"/>
      <c r="VTF117" s="109"/>
      <c r="VTG117" s="171"/>
      <c r="VTH117" s="109"/>
      <c r="VTI117" s="171"/>
      <c r="VTJ117" s="109"/>
      <c r="VTK117" s="171"/>
      <c r="VTL117" s="109"/>
      <c r="VTM117" s="171"/>
      <c r="VTN117" s="109"/>
      <c r="VTO117" s="171"/>
      <c r="VTP117" s="109"/>
      <c r="VTQ117" s="171"/>
      <c r="VTR117" s="109"/>
      <c r="VTS117" s="171"/>
      <c r="VTT117" s="109"/>
      <c r="VTU117" s="171"/>
      <c r="VTV117" s="109"/>
      <c r="VTW117" s="171"/>
      <c r="VTX117" s="109"/>
      <c r="VTY117" s="171"/>
      <c r="VTZ117" s="109"/>
      <c r="VUA117" s="171"/>
      <c r="VUB117" s="109"/>
      <c r="VUC117" s="171"/>
      <c r="VUD117" s="109"/>
      <c r="VUE117" s="171"/>
      <c r="VUF117" s="109"/>
      <c r="VUG117" s="171"/>
      <c r="VUH117" s="109"/>
      <c r="VUI117" s="171"/>
      <c r="VUJ117" s="109"/>
      <c r="VUK117" s="171"/>
      <c r="VUL117" s="109"/>
      <c r="VUM117" s="171"/>
      <c r="VUN117" s="109"/>
      <c r="VUO117" s="171"/>
      <c r="VUP117" s="109"/>
      <c r="VUQ117" s="171"/>
      <c r="VUR117" s="109"/>
      <c r="VUS117" s="171"/>
      <c r="VUT117" s="109"/>
      <c r="VUU117" s="171"/>
      <c r="VUV117" s="109"/>
      <c r="VUW117" s="171"/>
      <c r="VUX117" s="109"/>
      <c r="VUY117" s="171"/>
      <c r="VUZ117" s="109"/>
      <c r="VVA117" s="171"/>
      <c r="VVB117" s="109"/>
      <c r="VVC117" s="171"/>
      <c r="VVD117" s="109"/>
      <c r="VVE117" s="171"/>
      <c r="VVF117" s="109"/>
      <c r="VVG117" s="171"/>
      <c r="VVH117" s="109"/>
      <c r="VVI117" s="171"/>
      <c r="VVJ117" s="109"/>
      <c r="VVK117" s="171"/>
      <c r="VVL117" s="109"/>
      <c r="VVM117" s="171"/>
      <c r="VVN117" s="109"/>
      <c r="VVO117" s="171"/>
      <c r="VVP117" s="109"/>
      <c r="VVQ117" s="171"/>
      <c r="VVR117" s="109"/>
      <c r="VVS117" s="171"/>
      <c r="VVT117" s="109"/>
      <c r="VVU117" s="171"/>
      <c r="VVV117" s="109"/>
      <c r="VVW117" s="171"/>
      <c r="VVX117" s="109"/>
      <c r="VVY117" s="171"/>
      <c r="VVZ117" s="109"/>
      <c r="VWA117" s="171"/>
      <c r="VWB117" s="109"/>
      <c r="VWC117" s="171"/>
      <c r="VWD117" s="109"/>
      <c r="VWE117" s="171"/>
      <c r="VWF117" s="109"/>
      <c r="VWG117" s="171"/>
      <c r="VWH117" s="109"/>
      <c r="VWI117" s="171"/>
      <c r="VWJ117" s="109"/>
      <c r="VWK117" s="171"/>
      <c r="VWL117" s="109"/>
      <c r="VWM117" s="171"/>
      <c r="VWN117" s="109"/>
      <c r="VWO117" s="171"/>
      <c r="VWP117" s="109"/>
      <c r="VWQ117" s="171"/>
      <c r="VWR117" s="109"/>
      <c r="VWS117" s="171"/>
      <c r="VWT117" s="109"/>
      <c r="VWU117" s="171"/>
      <c r="VWV117" s="109"/>
      <c r="VWW117" s="171"/>
      <c r="VWX117" s="109"/>
      <c r="VWY117" s="171"/>
      <c r="VWZ117" s="109"/>
      <c r="VXA117" s="171"/>
      <c r="VXB117" s="109"/>
      <c r="VXC117" s="171"/>
      <c r="VXD117" s="109"/>
      <c r="VXE117" s="171"/>
      <c r="VXF117" s="109"/>
      <c r="VXG117" s="171"/>
      <c r="VXH117" s="109"/>
      <c r="VXI117" s="171"/>
      <c r="VXJ117" s="109"/>
      <c r="VXK117" s="171"/>
      <c r="VXL117" s="109"/>
      <c r="VXM117" s="171"/>
      <c r="VXN117" s="109"/>
      <c r="VXO117" s="171"/>
      <c r="VXP117" s="109"/>
      <c r="VXQ117" s="171"/>
      <c r="VXR117" s="109"/>
      <c r="VXS117" s="171"/>
      <c r="VXT117" s="109"/>
      <c r="VXU117" s="171"/>
      <c r="VXV117" s="109"/>
      <c r="VXW117" s="171"/>
      <c r="VXX117" s="109"/>
      <c r="VXY117" s="171"/>
      <c r="VXZ117" s="109"/>
      <c r="VYA117" s="171"/>
      <c r="VYB117" s="109"/>
      <c r="VYC117" s="171"/>
      <c r="VYD117" s="109"/>
      <c r="VYE117" s="171"/>
      <c r="VYF117" s="109"/>
      <c r="VYG117" s="171"/>
      <c r="VYH117" s="109"/>
      <c r="VYI117" s="171"/>
      <c r="VYJ117" s="109"/>
      <c r="VYK117" s="171"/>
      <c r="VYL117" s="109"/>
      <c r="VYM117" s="171"/>
      <c r="VYN117" s="109"/>
      <c r="VYO117" s="171"/>
      <c r="VYP117" s="109"/>
      <c r="VYQ117" s="171"/>
      <c r="VYR117" s="109"/>
      <c r="VYS117" s="171"/>
      <c r="VYT117" s="109"/>
      <c r="VYU117" s="171"/>
      <c r="VYV117" s="109"/>
      <c r="VYW117" s="171"/>
      <c r="VYX117" s="109"/>
      <c r="VYY117" s="171"/>
      <c r="VYZ117" s="109"/>
      <c r="VZA117" s="171"/>
      <c r="VZB117" s="109"/>
      <c r="VZC117" s="171"/>
      <c r="VZD117" s="109"/>
      <c r="VZE117" s="171"/>
      <c r="VZF117" s="109"/>
      <c r="VZG117" s="171"/>
      <c r="VZH117" s="109"/>
      <c r="VZI117" s="171"/>
      <c r="VZJ117" s="109"/>
      <c r="VZK117" s="171"/>
      <c r="VZL117" s="109"/>
      <c r="VZM117" s="171"/>
      <c r="VZN117" s="109"/>
      <c r="VZO117" s="171"/>
      <c r="VZP117" s="109"/>
      <c r="VZQ117" s="171"/>
      <c r="VZR117" s="109"/>
      <c r="VZS117" s="171"/>
      <c r="VZT117" s="109"/>
      <c r="VZU117" s="171"/>
      <c r="VZV117" s="109"/>
      <c r="VZW117" s="171"/>
      <c r="VZX117" s="109"/>
      <c r="VZY117" s="171"/>
      <c r="VZZ117" s="109"/>
      <c r="WAA117" s="171"/>
      <c r="WAB117" s="109"/>
      <c r="WAC117" s="171"/>
      <c r="WAD117" s="109"/>
      <c r="WAE117" s="171"/>
      <c r="WAF117" s="109"/>
      <c r="WAG117" s="171"/>
      <c r="WAH117" s="109"/>
      <c r="WAI117" s="171"/>
      <c r="WAJ117" s="109"/>
      <c r="WAK117" s="171"/>
      <c r="WAL117" s="109"/>
      <c r="WAM117" s="171"/>
      <c r="WAN117" s="109"/>
      <c r="WAO117" s="171"/>
      <c r="WAP117" s="109"/>
      <c r="WAQ117" s="171"/>
      <c r="WAR117" s="109"/>
      <c r="WAS117" s="171"/>
      <c r="WAT117" s="109"/>
      <c r="WAU117" s="171"/>
      <c r="WAV117" s="109"/>
      <c r="WAW117" s="171"/>
      <c r="WAX117" s="109"/>
      <c r="WAY117" s="171"/>
      <c r="WAZ117" s="109"/>
      <c r="WBA117" s="171"/>
      <c r="WBB117" s="109"/>
      <c r="WBC117" s="171"/>
      <c r="WBD117" s="109"/>
      <c r="WBE117" s="171"/>
      <c r="WBF117" s="109"/>
      <c r="WBG117" s="171"/>
      <c r="WBH117" s="109"/>
      <c r="WBI117" s="171"/>
      <c r="WBJ117" s="109"/>
      <c r="WBK117" s="171"/>
      <c r="WBL117" s="109"/>
      <c r="WBM117" s="171"/>
      <c r="WBN117" s="109"/>
      <c r="WBO117" s="171"/>
      <c r="WBP117" s="109"/>
      <c r="WBQ117" s="171"/>
      <c r="WBR117" s="109"/>
      <c r="WBS117" s="171"/>
      <c r="WBT117" s="109"/>
      <c r="WBU117" s="171"/>
      <c r="WBV117" s="109"/>
      <c r="WBW117" s="171"/>
      <c r="WBX117" s="109"/>
      <c r="WBY117" s="171"/>
      <c r="WBZ117" s="109"/>
      <c r="WCA117" s="171"/>
      <c r="WCB117" s="109"/>
      <c r="WCC117" s="171"/>
      <c r="WCD117" s="109"/>
      <c r="WCE117" s="171"/>
      <c r="WCF117" s="109"/>
      <c r="WCG117" s="171"/>
      <c r="WCH117" s="109"/>
      <c r="WCI117" s="171"/>
      <c r="WCJ117" s="109"/>
      <c r="WCK117" s="171"/>
      <c r="WCL117" s="109"/>
      <c r="WCM117" s="171"/>
      <c r="WCN117" s="109"/>
      <c r="WCO117" s="171"/>
      <c r="WCP117" s="109"/>
      <c r="WCQ117" s="171"/>
      <c r="WCR117" s="109"/>
      <c r="WCS117" s="171"/>
      <c r="WCT117" s="109"/>
      <c r="WCU117" s="171"/>
      <c r="WCV117" s="109"/>
      <c r="WCW117" s="171"/>
      <c r="WCX117" s="109"/>
      <c r="WCY117" s="171"/>
      <c r="WCZ117" s="109"/>
      <c r="WDA117" s="171"/>
      <c r="WDB117" s="109"/>
      <c r="WDC117" s="171"/>
      <c r="WDD117" s="109"/>
      <c r="WDE117" s="171"/>
      <c r="WDF117" s="109"/>
      <c r="WDG117" s="171"/>
      <c r="WDH117" s="109"/>
      <c r="WDI117" s="171"/>
      <c r="WDJ117" s="109"/>
      <c r="WDK117" s="171"/>
      <c r="WDL117" s="109"/>
      <c r="WDM117" s="171"/>
      <c r="WDN117" s="109"/>
      <c r="WDO117" s="171"/>
      <c r="WDP117" s="109"/>
      <c r="WDQ117" s="171"/>
      <c r="WDR117" s="109"/>
      <c r="WDS117" s="171"/>
      <c r="WDT117" s="109"/>
      <c r="WDU117" s="171"/>
      <c r="WDV117" s="109"/>
      <c r="WDW117" s="171"/>
      <c r="WDX117" s="109"/>
      <c r="WDY117" s="171"/>
      <c r="WDZ117" s="109"/>
      <c r="WEA117" s="171"/>
      <c r="WEB117" s="109"/>
      <c r="WEC117" s="171"/>
      <c r="WED117" s="109"/>
      <c r="WEE117" s="171"/>
      <c r="WEF117" s="109"/>
      <c r="WEG117" s="171"/>
      <c r="WEH117" s="109"/>
      <c r="WEI117" s="171"/>
      <c r="WEJ117" s="109"/>
      <c r="WEK117" s="171"/>
      <c r="WEL117" s="109"/>
      <c r="WEM117" s="171"/>
      <c r="WEN117" s="109"/>
      <c r="WEO117" s="171"/>
      <c r="WEP117" s="109"/>
      <c r="WEQ117" s="171"/>
      <c r="WER117" s="109"/>
      <c r="WES117" s="171"/>
      <c r="WET117" s="109"/>
      <c r="WEU117" s="171"/>
      <c r="WEV117" s="109"/>
      <c r="WEW117" s="171"/>
      <c r="WEX117" s="109"/>
      <c r="WEY117" s="171"/>
      <c r="WEZ117" s="109"/>
      <c r="WFA117" s="171"/>
      <c r="WFB117" s="109"/>
      <c r="WFC117" s="171"/>
      <c r="WFD117" s="109"/>
      <c r="WFE117" s="171"/>
      <c r="WFF117" s="109"/>
      <c r="WFG117" s="171"/>
      <c r="WFH117" s="109"/>
      <c r="WFI117" s="171"/>
      <c r="WFJ117" s="109"/>
      <c r="WFK117" s="171"/>
      <c r="WFL117" s="109"/>
      <c r="WFM117" s="171"/>
      <c r="WFN117" s="109"/>
      <c r="WFO117" s="171"/>
      <c r="WFP117" s="109"/>
      <c r="WFQ117" s="171"/>
      <c r="WFR117" s="109"/>
      <c r="WFS117" s="171"/>
      <c r="WFT117" s="109"/>
      <c r="WFU117" s="171"/>
      <c r="WFV117" s="109"/>
      <c r="WFW117" s="171"/>
      <c r="WFX117" s="109"/>
      <c r="WFY117" s="171"/>
      <c r="WFZ117" s="109"/>
      <c r="WGA117" s="171"/>
      <c r="WGB117" s="109"/>
      <c r="WGC117" s="171"/>
      <c r="WGD117" s="109"/>
      <c r="WGE117" s="171"/>
      <c r="WGF117" s="109"/>
      <c r="WGG117" s="171"/>
      <c r="WGH117" s="109"/>
      <c r="WGI117" s="171"/>
      <c r="WGJ117" s="109"/>
      <c r="WGK117" s="171"/>
      <c r="WGL117" s="109"/>
      <c r="WGM117" s="171"/>
      <c r="WGN117" s="109"/>
      <c r="WGO117" s="171"/>
      <c r="WGP117" s="109"/>
      <c r="WGQ117" s="171"/>
      <c r="WGR117" s="109"/>
      <c r="WGS117" s="171"/>
      <c r="WGT117" s="109"/>
      <c r="WGU117" s="171"/>
      <c r="WGV117" s="109"/>
      <c r="WGW117" s="171"/>
      <c r="WGX117" s="109"/>
      <c r="WGY117" s="171"/>
      <c r="WGZ117" s="109"/>
      <c r="WHA117" s="171"/>
      <c r="WHB117" s="109"/>
      <c r="WHC117" s="171"/>
      <c r="WHD117" s="109"/>
      <c r="WHE117" s="171"/>
      <c r="WHF117" s="109"/>
      <c r="WHG117" s="171"/>
      <c r="WHH117" s="109"/>
      <c r="WHI117" s="171"/>
      <c r="WHJ117" s="109"/>
      <c r="WHK117" s="171"/>
      <c r="WHL117" s="109"/>
      <c r="WHM117" s="171"/>
      <c r="WHN117" s="109"/>
      <c r="WHO117" s="171"/>
      <c r="WHP117" s="109"/>
      <c r="WHQ117" s="171"/>
      <c r="WHR117" s="109"/>
      <c r="WHS117" s="171"/>
      <c r="WHT117" s="109"/>
      <c r="WHU117" s="171"/>
      <c r="WHV117" s="109"/>
      <c r="WHW117" s="171"/>
      <c r="WHX117" s="109"/>
      <c r="WHY117" s="171"/>
      <c r="WHZ117" s="109"/>
      <c r="WIA117" s="171"/>
      <c r="WIB117" s="109"/>
      <c r="WIC117" s="171"/>
      <c r="WID117" s="109"/>
      <c r="WIE117" s="171"/>
      <c r="WIF117" s="109"/>
      <c r="WIG117" s="171"/>
      <c r="WIH117" s="109"/>
      <c r="WII117" s="171"/>
      <c r="WIJ117" s="109"/>
      <c r="WIK117" s="171"/>
      <c r="WIL117" s="109"/>
      <c r="WIM117" s="171"/>
      <c r="WIN117" s="109"/>
      <c r="WIO117" s="171"/>
      <c r="WIP117" s="109"/>
      <c r="WIQ117" s="171"/>
      <c r="WIR117" s="109"/>
      <c r="WIS117" s="171"/>
      <c r="WIT117" s="109"/>
      <c r="WIU117" s="171"/>
      <c r="WIV117" s="109"/>
      <c r="WIW117" s="171"/>
      <c r="WIX117" s="109"/>
      <c r="WIY117" s="171"/>
      <c r="WIZ117" s="109"/>
      <c r="WJA117" s="171"/>
      <c r="WJB117" s="109"/>
      <c r="WJC117" s="171"/>
      <c r="WJD117" s="109"/>
      <c r="WJE117" s="171"/>
      <c r="WJF117" s="109"/>
      <c r="WJG117" s="171"/>
      <c r="WJH117" s="109"/>
      <c r="WJI117" s="171"/>
      <c r="WJJ117" s="109"/>
      <c r="WJK117" s="171"/>
      <c r="WJL117" s="109"/>
      <c r="WJM117" s="171"/>
      <c r="WJN117" s="109"/>
      <c r="WJO117" s="171"/>
      <c r="WJP117" s="109"/>
      <c r="WJQ117" s="171"/>
      <c r="WJR117" s="109"/>
      <c r="WJS117" s="171"/>
      <c r="WJT117" s="109"/>
      <c r="WJU117" s="171"/>
      <c r="WJV117" s="109"/>
      <c r="WJW117" s="171"/>
      <c r="WJX117" s="109"/>
      <c r="WJY117" s="171"/>
      <c r="WJZ117" s="109"/>
      <c r="WKA117" s="171"/>
      <c r="WKB117" s="109"/>
      <c r="WKC117" s="171"/>
      <c r="WKD117" s="109"/>
      <c r="WKE117" s="171"/>
      <c r="WKF117" s="109"/>
      <c r="WKG117" s="171"/>
      <c r="WKH117" s="109"/>
      <c r="WKI117" s="171"/>
      <c r="WKJ117" s="109"/>
      <c r="WKK117" s="171"/>
      <c r="WKL117" s="109"/>
      <c r="WKM117" s="171"/>
      <c r="WKN117" s="109"/>
      <c r="WKO117" s="171"/>
      <c r="WKP117" s="109"/>
      <c r="WKQ117" s="171"/>
      <c r="WKR117" s="109"/>
      <c r="WKS117" s="171"/>
      <c r="WKT117" s="109"/>
      <c r="WKU117" s="171"/>
      <c r="WKV117" s="109"/>
      <c r="WKW117" s="171"/>
      <c r="WKX117" s="109"/>
      <c r="WKY117" s="171"/>
      <c r="WKZ117" s="109"/>
      <c r="WLA117" s="171"/>
      <c r="WLB117" s="109"/>
      <c r="WLC117" s="171"/>
      <c r="WLD117" s="109"/>
      <c r="WLE117" s="171"/>
      <c r="WLF117" s="109"/>
      <c r="WLG117" s="171"/>
      <c r="WLH117" s="109"/>
      <c r="WLI117" s="171"/>
      <c r="WLJ117" s="109"/>
      <c r="WLK117" s="171"/>
      <c r="WLL117" s="109"/>
      <c r="WLM117" s="171"/>
      <c r="WLN117" s="109"/>
      <c r="WLO117" s="171"/>
      <c r="WLP117" s="109"/>
      <c r="WLQ117" s="171"/>
      <c r="WLR117" s="109"/>
      <c r="WLS117" s="171"/>
      <c r="WLT117" s="109"/>
      <c r="WLU117" s="171"/>
      <c r="WLV117" s="109"/>
      <c r="WLW117" s="171"/>
      <c r="WLX117" s="109"/>
      <c r="WLY117" s="171"/>
      <c r="WLZ117" s="109"/>
      <c r="WMA117" s="171"/>
      <c r="WMB117" s="109"/>
      <c r="WMC117" s="171"/>
      <c r="WMD117" s="109"/>
      <c r="WME117" s="171"/>
      <c r="WMF117" s="109"/>
      <c r="WMG117" s="171"/>
      <c r="WMH117" s="109"/>
      <c r="WMI117" s="171"/>
      <c r="WMJ117" s="109"/>
      <c r="WMK117" s="171"/>
      <c r="WML117" s="109"/>
      <c r="WMM117" s="171"/>
      <c r="WMN117" s="109"/>
      <c r="WMO117" s="171"/>
      <c r="WMP117" s="109"/>
      <c r="WMQ117" s="171"/>
      <c r="WMR117" s="109"/>
      <c r="WMS117" s="171"/>
      <c r="WMT117" s="109"/>
      <c r="WMU117" s="171"/>
      <c r="WMV117" s="109"/>
      <c r="WMW117" s="171"/>
      <c r="WMX117" s="109"/>
      <c r="WMY117" s="171"/>
      <c r="WMZ117" s="109"/>
      <c r="WNA117" s="171"/>
      <c r="WNB117" s="109"/>
      <c r="WNC117" s="171"/>
      <c r="WND117" s="109"/>
      <c r="WNE117" s="171"/>
      <c r="WNF117" s="109"/>
      <c r="WNG117" s="171"/>
      <c r="WNH117" s="109"/>
      <c r="WNI117" s="171"/>
      <c r="WNJ117" s="109"/>
      <c r="WNK117" s="171"/>
      <c r="WNL117" s="109"/>
      <c r="WNM117" s="171"/>
      <c r="WNN117" s="109"/>
      <c r="WNO117" s="171"/>
      <c r="WNP117" s="109"/>
      <c r="WNQ117" s="171"/>
      <c r="WNR117" s="109"/>
      <c r="WNS117" s="171"/>
      <c r="WNT117" s="109"/>
      <c r="WNU117" s="171"/>
      <c r="WNV117" s="109"/>
      <c r="WNW117" s="171"/>
      <c r="WNX117" s="109"/>
      <c r="WNY117" s="171"/>
      <c r="WNZ117" s="109"/>
      <c r="WOA117" s="171"/>
      <c r="WOB117" s="109"/>
      <c r="WOC117" s="171"/>
      <c r="WOD117" s="109"/>
      <c r="WOE117" s="171"/>
      <c r="WOF117" s="109"/>
      <c r="WOG117" s="171"/>
      <c r="WOH117" s="109"/>
      <c r="WOI117" s="171"/>
      <c r="WOJ117" s="109"/>
      <c r="WOK117" s="171"/>
      <c r="WOL117" s="109"/>
      <c r="WOM117" s="171"/>
      <c r="WON117" s="109"/>
      <c r="WOO117" s="171"/>
      <c r="WOP117" s="109"/>
      <c r="WOQ117" s="171"/>
      <c r="WOR117" s="109"/>
      <c r="WOS117" s="171"/>
      <c r="WOT117" s="109"/>
      <c r="WOU117" s="171"/>
      <c r="WOV117" s="109"/>
      <c r="WOW117" s="171"/>
      <c r="WOX117" s="109"/>
      <c r="WOY117" s="171"/>
      <c r="WOZ117" s="109"/>
      <c r="WPA117" s="171"/>
      <c r="WPB117" s="109"/>
      <c r="WPC117" s="171"/>
      <c r="WPD117" s="109"/>
      <c r="WPE117" s="171"/>
      <c r="WPF117" s="109"/>
      <c r="WPG117" s="171"/>
      <c r="WPH117" s="109"/>
      <c r="WPI117" s="171"/>
      <c r="WPJ117" s="109"/>
      <c r="WPK117" s="171"/>
      <c r="WPL117" s="109"/>
      <c r="WPM117" s="171"/>
      <c r="WPN117" s="109"/>
      <c r="WPO117" s="171"/>
      <c r="WPP117" s="109"/>
      <c r="WPQ117" s="171"/>
      <c r="WPR117" s="109"/>
      <c r="WPS117" s="171"/>
      <c r="WPT117" s="109"/>
      <c r="WPU117" s="171"/>
      <c r="WPV117" s="109"/>
      <c r="WPW117" s="171"/>
      <c r="WPX117" s="109"/>
      <c r="WPY117" s="171"/>
      <c r="WPZ117" s="109"/>
      <c r="WQA117" s="171"/>
      <c r="WQB117" s="109"/>
      <c r="WQC117" s="171"/>
      <c r="WQD117" s="109"/>
      <c r="WQE117" s="171"/>
      <c r="WQF117" s="109"/>
      <c r="WQG117" s="171"/>
      <c r="WQH117" s="109"/>
      <c r="WQI117" s="171"/>
      <c r="WQJ117" s="109"/>
      <c r="WQK117" s="171"/>
      <c r="WQL117" s="109"/>
      <c r="WQM117" s="171"/>
      <c r="WQN117" s="109"/>
      <c r="WQO117" s="171"/>
      <c r="WQP117" s="109"/>
      <c r="WQQ117" s="171"/>
      <c r="WQR117" s="109"/>
      <c r="WQS117" s="171"/>
      <c r="WQT117" s="109"/>
      <c r="WQU117" s="171"/>
      <c r="WQV117" s="109"/>
      <c r="WQW117" s="171"/>
      <c r="WQX117" s="109"/>
      <c r="WQY117" s="171"/>
      <c r="WQZ117" s="109"/>
      <c r="WRA117" s="171"/>
      <c r="WRB117" s="109"/>
      <c r="WRC117" s="171"/>
      <c r="WRD117" s="109"/>
      <c r="WRE117" s="171"/>
      <c r="WRF117" s="109"/>
      <c r="WRG117" s="171"/>
      <c r="WRH117" s="109"/>
      <c r="WRI117" s="171"/>
      <c r="WRJ117" s="109"/>
      <c r="WRK117" s="171"/>
      <c r="WRL117" s="109"/>
      <c r="WRM117" s="171"/>
      <c r="WRN117" s="109"/>
      <c r="WRO117" s="171"/>
      <c r="WRP117" s="109"/>
      <c r="WRQ117" s="171"/>
      <c r="WRR117" s="109"/>
      <c r="WRS117" s="171"/>
      <c r="WRT117" s="109"/>
      <c r="WRU117" s="171"/>
      <c r="WRV117" s="109"/>
      <c r="WRW117" s="171"/>
      <c r="WRX117" s="109"/>
      <c r="WRY117" s="171"/>
      <c r="WRZ117" s="109"/>
      <c r="WSA117" s="171"/>
      <c r="WSB117" s="109"/>
      <c r="WSC117" s="171"/>
      <c r="WSD117" s="109"/>
      <c r="WSE117" s="171"/>
      <c r="WSF117" s="109"/>
      <c r="WSG117" s="171"/>
      <c r="WSH117" s="109"/>
      <c r="WSI117" s="171"/>
      <c r="WSJ117" s="109"/>
      <c r="WSK117" s="171"/>
      <c r="WSL117" s="109"/>
      <c r="WSM117" s="171"/>
      <c r="WSN117" s="109"/>
      <c r="WSO117" s="171"/>
      <c r="WSP117" s="109"/>
      <c r="WSQ117" s="171"/>
      <c r="WSR117" s="109"/>
      <c r="WSS117" s="171"/>
      <c r="WST117" s="109"/>
      <c r="WSU117" s="171"/>
      <c r="WSV117" s="109"/>
      <c r="WSW117" s="171"/>
      <c r="WSX117" s="109"/>
      <c r="WSY117" s="171"/>
      <c r="WSZ117" s="109"/>
      <c r="WTA117" s="171"/>
      <c r="WTB117" s="109"/>
      <c r="WTC117" s="171"/>
      <c r="WTD117" s="109"/>
      <c r="WTE117" s="171"/>
      <c r="WTF117" s="109"/>
      <c r="WTG117" s="171"/>
      <c r="WTH117" s="109"/>
      <c r="WTI117" s="171"/>
      <c r="WTJ117" s="109"/>
      <c r="WTK117" s="171"/>
      <c r="WTL117" s="109"/>
      <c r="WTM117" s="171"/>
      <c r="WTN117" s="109"/>
      <c r="WTO117" s="171"/>
      <c r="WTP117" s="109"/>
      <c r="WTQ117" s="171"/>
      <c r="WTR117" s="109"/>
      <c r="WTS117" s="171"/>
      <c r="WTT117" s="109"/>
      <c r="WTU117" s="171"/>
      <c r="WTV117" s="109"/>
      <c r="WTW117" s="171"/>
      <c r="WTX117" s="109"/>
      <c r="WTY117" s="171"/>
      <c r="WTZ117" s="109"/>
      <c r="WUA117" s="171"/>
      <c r="WUB117" s="109"/>
      <c r="WUC117" s="171"/>
      <c r="WUD117" s="109"/>
      <c r="WUE117" s="171"/>
      <c r="WUF117" s="109"/>
      <c r="WUG117" s="171"/>
      <c r="WUH117" s="109"/>
      <c r="WUI117" s="171"/>
      <c r="WUJ117" s="109"/>
      <c r="WUK117" s="171"/>
      <c r="WUL117" s="109"/>
      <c r="WUM117" s="171"/>
      <c r="WUN117" s="109"/>
      <c r="WUO117" s="171"/>
      <c r="WUP117" s="109"/>
      <c r="WUQ117" s="171"/>
      <c r="WUR117" s="109"/>
      <c r="WUS117" s="171"/>
      <c r="WUT117" s="109"/>
      <c r="WUU117" s="171"/>
      <c r="WUV117" s="109"/>
      <c r="WUW117" s="171"/>
      <c r="WUX117" s="109"/>
      <c r="WUY117" s="171"/>
      <c r="WUZ117" s="109"/>
      <c r="WVA117" s="171"/>
      <c r="WVB117" s="109"/>
      <c r="WVC117" s="171"/>
      <c r="WVD117" s="109"/>
      <c r="WVE117" s="171"/>
      <c r="WVF117" s="109"/>
      <c r="WVG117" s="171"/>
      <c r="WVH117" s="109"/>
      <c r="WVI117" s="171"/>
      <c r="WVJ117" s="109"/>
      <c r="WVK117" s="171"/>
      <c r="WVL117" s="109"/>
      <c r="WVM117" s="171"/>
      <c r="WVN117" s="109"/>
      <c r="WVO117" s="171"/>
      <c r="WVP117" s="109"/>
      <c r="WVQ117" s="171"/>
      <c r="WVR117" s="109"/>
      <c r="WVS117" s="171"/>
      <c r="WVT117" s="109"/>
      <c r="WVU117" s="171"/>
      <c r="WVV117" s="109"/>
      <c r="WVW117" s="171"/>
      <c r="WVX117" s="109"/>
      <c r="WVY117" s="171"/>
      <c r="WVZ117" s="109"/>
      <c r="WWA117" s="171"/>
      <c r="WWB117" s="109"/>
      <c r="WWC117" s="171"/>
      <c r="WWD117" s="109"/>
      <c r="WWE117" s="171"/>
      <c r="WWF117" s="109"/>
      <c r="WWG117" s="171"/>
      <c r="WWH117" s="109"/>
      <c r="WWI117" s="171"/>
      <c r="WWJ117" s="109"/>
      <c r="WWK117" s="171"/>
      <c r="WWL117" s="109"/>
      <c r="WWM117" s="171"/>
      <c r="WWN117" s="109"/>
      <c r="WWO117" s="171"/>
      <c r="WWP117" s="109"/>
      <c r="WWQ117" s="171"/>
      <c r="WWR117" s="109"/>
      <c r="WWS117" s="171"/>
      <c r="WWT117" s="109"/>
      <c r="WWU117" s="171"/>
      <c r="WWV117" s="109"/>
      <c r="WWW117" s="171"/>
      <c r="WWX117" s="109"/>
      <c r="WWY117" s="171"/>
      <c r="WWZ117" s="109"/>
      <c r="WXA117" s="171"/>
      <c r="WXB117" s="109"/>
      <c r="WXC117" s="171"/>
      <c r="WXD117" s="109"/>
      <c r="WXE117" s="171"/>
      <c r="WXF117" s="109"/>
      <c r="WXG117" s="171"/>
      <c r="WXH117" s="109"/>
      <c r="WXI117" s="171"/>
      <c r="WXJ117" s="109"/>
      <c r="WXK117" s="171"/>
      <c r="WXL117" s="109"/>
      <c r="WXM117" s="171"/>
      <c r="WXN117" s="109"/>
      <c r="WXO117" s="171"/>
      <c r="WXP117" s="109"/>
      <c r="WXQ117" s="171"/>
      <c r="WXR117" s="109"/>
      <c r="WXS117" s="171"/>
      <c r="WXT117" s="109"/>
      <c r="WXU117" s="171"/>
      <c r="WXV117" s="109"/>
      <c r="WXW117" s="171"/>
      <c r="WXX117" s="109"/>
      <c r="WXY117" s="171"/>
      <c r="WXZ117" s="109"/>
      <c r="WYA117" s="171"/>
      <c r="WYB117" s="109"/>
      <c r="WYC117" s="171"/>
      <c r="WYD117" s="109"/>
      <c r="WYE117" s="171"/>
      <c r="WYF117" s="109"/>
      <c r="WYG117" s="171"/>
      <c r="WYH117" s="109"/>
      <c r="WYI117" s="171"/>
      <c r="WYJ117" s="109"/>
      <c r="WYK117" s="171"/>
      <c r="WYL117" s="109"/>
      <c r="WYM117" s="171"/>
      <c r="WYN117" s="109"/>
      <c r="WYO117" s="171"/>
      <c r="WYP117" s="109"/>
      <c r="WYQ117" s="171"/>
      <c r="WYR117" s="109"/>
      <c r="WYS117" s="171"/>
      <c r="WYT117" s="109"/>
      <c r="WYU117" s="171"/>
      <c r="WYV117" s="109"/>
      <c r="WYW117" s="171"/>
      <c r="WYX117" s="109"/>
      <c r="WYY117" s="171"/>
      <c r="WYZ117" s="109"/>
      <c r="WZA117" s="171"/>
      <c r="WZB117" s="109"/>
      <c r="WZC117" s="171"/>
      <c r="WZD117" s="109"/>
      <c r="WZE117" s="171"/>
      <c r="WZF117" s="109"/>
      <c r="WZG117" s="171"/>
      <c r="WZH117" s="109"/>
      <c r="WZI117" s="171"/>
      <c r="WZJ117" s="109"/>
      <c r="WZK117" s="171"/>
      <c r="WZL117" s="109"/>
      <c r="WZM117" s="171"/>
      <c r="WZN117" s="109"/>
      <c r="WZO117" s="171"/>
      <c r="WZP117" s="109"/>
      <c r="WZQ117" s="171"/>
      <c r="WZR117" s="109"/>
      <c r="WZS117" s="171"/>
      <c r="WZT117" s="109"/>
      <c r="WZU117" s="171"/>
      <c r="WZV117" s="109"/>
      <c r="WZW117" s="171"/>
      <c r="WZX117" s="109"/>
      <c r="WZY117" s="171"/>
      <c r="WZZ117" s="109"/>
      <c r="XAA117" s="171"/>
      <c r="XAB117" s="109"/>
      <c r="XAC117" s="171"/>
      <c r="XAD117" s="109"/>
      <c r="XAE117" s="171"/>
      <c r="XAF117" s="109"/>
      <c r="XAG117" s="171"/>
      <c r="XAH117" s="109"/>
      <c r="XAI117" s="171"/>
      <c r="XAJ117" s="109"/>
      <c r="XAK117" s="171"/>
      <c r="XAL117" s="109"/>
      <c r="XAM117" s="171"/>
      <c r="XAN117" s="109"/>
      <c r="XAO117" s="171"/>
      <c r="XAP117" s="109"/>
      <c r="XAQ117" s="171"/>
      <c r="XAR117" s="109"/>
      <c r="XAS117" s="171"/>
      <c r="XAT117" s="109"/>
      <c r="XAU117" s="171"/>
      <c r="XAV117" s="109"/>
      <c r="XAW117" s="171"/>
      <c r="XAX117" s="109"/>
      <c r="XAY117" s="171"/>
      <c r="XAZ117" s="109"/>
      <c r="XBA117" s="171"/>
      <c r="XBB117" s="109"/>
      <c r="XBC117" s="171"/>
      <c r="XBD117" s="109"/>
      <c r="XBE117" s="171"/>
      <c r="XBF117" s="109"/>
      <c r="XBG117" s="171"/>
      <c r="XBH117" s="109"/>
      <c r="XBI117" s="171"/>
      <c r="XBJ117" s="109"/>
      <c r="XBK117" s="171"/>
      <c r="XBL117" s="109"/>
      <c r="XBM117" s="171"/>
      <c r="XBN117" s="109"/>
      <c r="XBO117" s="171"/>
      <c r="XBP117" s="109"/>
      <c r="XBQ117" s="171"/>
      <c r="XBR117" s="109"/>
      <c r="XBS117" s="171"/>
      <c r="XBT117" s="109"/>
      <c r="XBU117" s="171"/>
      <c r="XBV117" s="109"/>
      <c r="XBW117" s="171"/>
      <c r="XBX117" s="109"/>
      <c r="XBY117" s="171"/>
      <c r="XBZ117" s="109"/>
      <c r="XCA117" s="171"/>
      <c r="XCB117" s="109"/>
      <c r="XCC117" s="171"/>
      <c r="XCD117" s="109"/>
      <c r="XCE117" s="171"/>
      <c r="XCF117" s="109"/>
      <c r="XCG117" s="171"/>
      <c r="XCH117" s="109"/>
      <c r="XCI117" s="171"/>
      <c r="XCJ117" s="109"/>
      <c r="XCK117" s="171"/>
      <c r="XCL117" s="109"/>
      <c r="XCM117" s="171"/>
      <c r="XCN117" s="109"/>
      <c r="XCO117" s="171"/>
      <c r="XCP117" s="109"/>
      <c r="XCQ117" s="171"/>
      <c r="XCR117" s="109"/>
      <c r="XCS117" s="171"/>
      <c r="XCT117" s="109"/>
      <c r="XCU117" s="171"/>
      <c r="XCV117" s="109"/>
      <c r="XCW117" s="171"/>
      <c r="XCX117" s="109"/>
      <c r="XCY117" s="171"/>
      <c r="XCZ117" s="109"/>
      <c r="XDA117" s="171"/>
      <c r="XDB117" s="109"/>
      <c r="XDC117" s="171"/>
      <c r="XDD117" s="109"/>
      <c r="XDE117" s="171"/>
      <c r="XDF117" s="109"/>
      <c r="XDG117" s="171"/>
      <c r="XDH117" s="109"/>
      <c r="XDI117" s="171"/>
      <c r="XDJ117" s="109"/>
      <c r="XDK117" s="171"/>
      <c r="XDL117" s="109"/>
      <c r="XDM117" s="171"/>
      <c r="XDN117" s="109"/>
      <c r="XDO117" s="171"/>
      <c r="XDP117" s="109"/>
      <c r="XDQ117" s="171"/>
      <c r="XDR117" s="109"/>
      <c r="XDS117" s="171"/>
      <c r="XDT117" s="109"/>
      <c r="XDU117" s="171"/>
      <c r="XDV117" s="109"/>
      <c r="XDW117" s="171"/>
      <c r="XDX117" s="109"/>
      <c r="XDY117" s="171"/>
      <c r="XDZ117" s="109"/>
      <c r="XEA117" s="171"/>
      <c r="XEB117" s="109"/>
      <c r="XEC117" s="171"/>
      <c r="XED117" s="109"/>
      <c r="XEE117" s="171"/>
      <c r="XEF117" s="109"/>
      <c r="XEG117" s="171"/>
      <c r="XEH117" s="109"/>
      <c r="XEI117" s="171"/>
      <c r="XEJ117" s="109"/>
      <c r="XEK117" s="171"/>
      <c r="XEL117" s="109"/>
      <c r="XEM117" s="171"/>
      <c r="XEN117" s="109"/>
      <c r="XEO117" s="171"/>
      <c r="XEP117" s="109"/>
      <c r="XEQ117" s="171"/>
      <c r="XER117" s="109"/>
      <c r="XES117" s="171"/>
      <c r="XET117" s="109"/>
      <c r="XEU117" s="171"/>
      <c r="XEV117" s="109"/>
      <c r="XEW117" s="171"/>
      <c r="XEX117" s="109"/>
      <c r="XEY117" s="171"/>
      <c r="XEZ117" s="109"/>
      <c r="XFA117" s="171"/>
      <c r="XFB117" s="109"/>
      <c r="XFC117" s="171"/>
      <c r="XFD117" s="109"/>
    </row>
    <row r="118" spans="1:16384" s="169" customFormat="1" ht="41.1" customHeight="1" x14ac:dyDescent="0.25">
      <c r="A118" s="170" t="s">
        <v>523</v>
      </c>
      <c r="B118" s="164" t="s">
        <v>505</v>
      </c>
      <c r="C118" s="165"/>
      <c r="D118" s="165"/>
      <c r="E118" s="165"/>
      <c r="F118" s="166"/>
      <c r="G118" s="165"/>
      <c r="H118" s="165"/>
      <c r="I118" s="167">
        <f>SUM(I119)</f>
        <v>1200</v>
      </c>
      <c r="J118" s="167">
        <f t="shared" ref="J118:Q118" si="53">SUM(J119)</f>
        <v>1200</v>
      </c>
      <c r="K118" s="167">
        <f t="shared" si="53"/>
        <v>1200</v>
      </c>
      <c r="L118" s="167">
        <f t="shared" si="53"/>
        <v>0</v>
      </c>
      <c r="M118" s="167">
        <f t="shared" si="53"/>
        <v>0</v>
      </c>
      <c r="N118" s="167">
        <f t="shared" si="53"/>
        <v>0</v>
      </c>
      <c r="O118" s="167">
        <f t="shared" si="53"/>
        <v>0</v>
      </c>
      <c r="P118" s="167">
        <f t="shared" si="53"/>
        <v>0</v>
      </c>
      <c r="Q118" s="167">
        <f t="shared" si="53"/>
        <v>0</v>
      </c>
      <c r="R118" s="165"/>
      <c r="S118" s="164"/>
      <c r="T118" s="168"/>
    </row>
    <row r="119" spans="1:16384" s="25" customFormat="1" ht="36" customHeight="1" x14ac:dyDescent="0.25">
      <c r="A119" s="32" t="s">
        <v>77</v>
      </c>
      <c r="B119" s="27" t="s">
        <v>143</v>
      </c>
      <c r="C119" s="23">
        <v>1</v>
      </c>
      <c r="D119" s="26" t="s">
        <v>54</v>
      </c>
      <c r="E119" s="28" t="s">
        <v>52</v>
      </c>
      <c r="F119" s="116" t="s">
        <v>96</v>
      </c>
      <c r="G119" s="28" t="s">
        <v>97</v>
      </c>
      <c r="H119" s="26" t="s">
        <v>257</v>
      </c>
      <c r="I119" s="69">
        <v>1200</v>
      </c>
      <c r="J119" s="70">
        <f>I119</f>
        <v>1200</v>
      </c>
      <c r="K119" s="69">
        <f>J119</f>
        <v>1200</v>
      </c>
      <c r="L119" s="59"/>
      <c r="M119" s="59"/>
      <c r="N119" s="59"/>
      <c r="O119" s="59"/>
      <c r="P119" s="59"/>
      <c r="Q119" s="59"/>
      <c r="R119" s="26">
        <v>2023</v>
      </c>
      <c r="S119" s="22"/>
      <c r="T119" s="24"/>
    </row>
    <row r="120" spans="1:16384" s="169" customFormat="1" ht="25.5" customHeight="1" x14ac:dyDescent="0.25">
      <c r="A120" s="170" t="s">
        <v>524</v>
      </c>
      <c r="B120" s="164" t="s">
        <v>510</v>
      </c>
      <c r="C120" s="165"/>
      <c r="D120" s="165"/>
      <c r="E120" s="165"/>
      <c r="F120" s="166"/>
      <c r="G120" s="165"/>
      <c r="H120" s="165"/>
      <c r="I120" s="167">
        <f>SUM(I121:I123)</f>
        <v>20500</v>
      </c>
      <c r="J120" s="167">
        <f t="shared" ref="J120:Q120" si="54">SUM(J121:J123)</f>
        <v>20500</v>
      </c>
      <c r="K120" s="167">
        <f t="shared" si="54"/>
        <v>20500</v>
      </c>
      <c r="L120" s="167">
        <f t="shared" si="54"/>
        <v>0</v>
      </c>
      <c r="M120" s="167">
        <f t="shared" si="54"/>
        <v>0</v>
      </c>
      <c r="N120" s="167">
        <f t="shared" si="54"/>
        <v>0</v>
      </c>
      <c r="O120" s="167">
        <f t="shared" si="54"/>
        <v>0</v>
      </c>
      <c r="P120" s="167">
        <f t="shared" si="54"/>
        <v>0</v>
      </c>
      <c r="Q120" s="167">
        <f t="shared" si="54"/>
        <v>0</v>
      </c>
      <c r="R120" s="165"/>
      <c r="S120" s="164"/>
      <c r="T120" s="168"/>
    </row>
    <row r="121" spans="1:16384" s="25" customFormat="1" ht="93" customHeight="1" x14ac:dyDescent="0.25">
      <c r="A121" s="32" t="s">
        <v>77</v>
      </c>
      <c r="B121" s="27" t="s">
        <v>245</v>
      </c>
      <c r="C121" s="23">
        <v>1</v>
      </c>
      <c r="D121" s="26" t="s">
        <v>54</v>
      </c>
      <c r="E121" s="28" t="s">
        <v>49</v>
      </c>
      <c r="F121" s="28" t="s">
        <v>98</v>
      </c>
      <c r="G121" s="28" t="s">
        <v>99</v>
      </c>
      <c r="H121" s="178" t="s">
        <v>144</v>
      </c>
      <c r="I121" s="69">
        <v>1500</v>
      </c>
      <c r="J121" s="70">
        <v>1500</v>
      </c>
      <c r="K121" s="69">
        <v>1500</v>
      </c>
      <c r="L121" s="59"/>
      <c r="M121" s="59"/>
      <c r="N121" s="59"/>
      <c r="O121" s="59"/>
      <c r="P121" s="59"/>
      <c r="Q121" s="59"/>
      <c r="R121" s="26">
        <v>2023</v>
      </c>
      <c r="S121" s="22"/>
      <c r="T121" s="24"/>
    </row>
    <row r="122" spans="1:16384" s="25" customFormat="1" ht="63" customHeight="1" x14ac:dyDescent="0.25">
      <c r="A122" s="28" t="s">
        <v>77</v>
      </c>
      <c r="B122" s="29" t="s">
        <v>142</v>
      </c>
      <c r="C122" s="23">
        <v>1</v>
      </c>
      <c r="D122" s="26" t="s">
        <v>54</v>
      </c>
      <c r="E122" s="26" t="s">
        <v>209</v>
      </c>
      <c r="F122" s="28" t="s">
        <v>100</v>
      </c>
      <c r="G122" s="28" t="s">
        <v>101</v>
      </c>
      <c r="H122" s="28" t="s">
        <v>102</v>
      </c>
      <c r="I122" s="69">
        <f t="shared" si="25"/>
        <v>7000</v>
      </c>
      <c r="J122" s="70">
        <f t="shared" si="26"/>
        <v>7000</v>
      </c>
      <c r="K122" s="70">
        <v>7000</v>
      </c>
      <c r="L122" s="59"/>
      <c r="M122" s="59"/>
      <c r="N122" s="59"/>
      <c r="O122" s="59"/>
      <c r="P122" s="59"/>
      <c r="Q122" s="59"/>
      <c r="R122" s="26">
        <v>2023</v>
      </c>
      <c r="S122" s="22"/>
      <c r="T122" s="24"/>
    </row>
    <row r="123" spans="1:16384" s="25" customFormat="1" ht="75" x14ac:dyDescent="0.25">
      <c r="A123" s="32" t="s">
        <v>77</v>
      </c>
      <c r="B123" s="27" t="s">
        <v>106</v>
      </c>
      <c r="C123" s="23">
        <v>1</v>
      </c>
      <c r="D123" s="26" t="s">
        <v>54</v>
      </c>
      <c r="E123" s="26" t="s">
        <v>49</v>
      </c>
      <c r="F123" s="28" t="s">
        <v>107</v>
      </c>
      <c r="G123" s="28" t="s">
        <v>108</v>
      </c>
      <c r="H123" s="26" t="s">
        <v>109</v>
      </c>
      <c r="I123" s="69">
        <f>J123+M123+O123+Q123</f>
        <v>12000</v>
      </c>
      <c r="J123" s="70">
        <f>K123+L123</f>
        <v>12000</v>
      </c>
      <c r="K123" s="69">
        <v>12000</v>
      </c>
      <c r="L123" s="59"/>
      <c r="M123" s="59"/>
      <c r="N123" s="59"/>
      <c r="O123" s="59"/>
      <c r="P123" s="59"/>
      <c r="Q123" s="59"/>
      <c r="R123" s="26" t="s">
        <v>57</v>
      </c>
      <c r="S123" s="28" t="s">
        <v>110</v>
      </c>
      <c r="T123" s="24"/>
    </row>
    <row r="124" spans="1:16384" s="169" customFormat="1" ht="25.5" customHeight="1" x14ac:dyDescent="0.25">
      <c r="A124" s="170" t="s">
        <v>525</v>
      </c>
      <c r="B124" s="164" t="s">
        <v>526</v>
      </c>
      <c r="C124" s="165"/>
      <c r="D124" s="165"/>
      <c r="E124" s="165"/>
      <c r="F124" s="166"/>
      <c r="G124" s="165"/>
      <c r="H124" s="165"/>
      <c r="I124" s="167">
        <f>I125</f>
        <v>30000</v>
      </c>
      <c r="J124" s="167">
        <f t="shared" ref="J124:Q124" si="55">J125</f>
        <v>30000</v>
      </c>
      <c r="K124" s="167">
        <f t="shared" si="55"/>
        <v>30000</v>
      </c>
      <c r="L124" s="167">
        <f t="shared" si="55"/>
        <v>0</v>
      </c>
      <c r="M124" s="167">
        <f t="shared" si="55"/>
        <v>0</v>
      </c>
      <c r="N124" s="167">
        <f t="shared" si="55"/>
        <v>0</v>
      </c>
      <c r="O124" s="167">
        <f t="shared" si="55"/>
        <v>0</v>
      </c>
      <c r="P124" s="167">
        <f t="shared" si="55"/>
        <v>0</v>
      </c>
      <c r="Q124" s="167">
        <f t="shared" si="55"/>
        <v>0</v>
      </c>
      <c r="R124" s="165"/>
      <c r="S124" s="164"/>
      <c r="T124" s="168"/>
    </row>
    <row r="125" spans="1:16384" s="25" customFormat="1" ht="51.75" customHeight="1" x14ac:dyDescent="0.25">
      <c r="A125" s="32" t="s">
        <v>77</v>
      </c>
      <c r="B125" s="27" t="s">
        <v>46</v>
      </c>
      <c r="C125" s="23">
        <v>1</v>
      </c>
      <c r="D125" s="26" t="s">
        <v>54</v>
      </c>
      <c r="E125" s="26" t="s">
        <v>66</v>
      </c>
      <c r="F125" s="28" t="s">
        <v>103</v>
      </c>
      <c r="G125" s="28" t="s">
        <v>104</v>
      </c>
      <c r="H125" s="28" t="s">
        <v>105</v>
      </c>
      <c r="I125" s="69">
        <f t="shared" si="25"/>
        <v>30000</v>
      </c>
      <c r="J125" s="70">
        <f t="shared" si="26"/>
        <v>30000</v>
      </c>
      <c r="K125" s="69">
        <v>30000</v>
      </c>
      <c r="L125" s="59"/>
      <c r="M125" s="59"/>
      <c r="N125" s="59"/>
      <c r="O125" s="59"/>
      <c r="P125" s="59"/>
      <c r="Q125" s="59"/>
      <c r="R125" s="26">
        <v>2024</v>
      </c>
      <c r="S125" s="22"/>
      <c r="T125" s="24"/>
    </row>
    <row r="126" spans="1:16384" s="169" customFormat="1" ht="25.5" customHeight="1" x14ac:dyDescent="0.25">
      <c r="A126" s="170" t="s">
        <v>527</v>
      </c>
      <c r="B126" s="164" t="s">
        <v>502</v>
      </c>
      <c r="C126" s="165"/>
      <c r="D126" s="165"/>
      <c r="E126" s="165"/>
      <c r="F126" s="166"/>
      <c r="G126" s="165"/>
      <c r="H126" s="165"/>
      <c r="I126" s="167">
        <f>SUM(I127)</f>
        <v>30000</v>
      </c>
      <c r="J126" s="167">
        <f t="shared" ref="J126:Q126" si="56">SUM(J127)</f>
        <v>30000</v>
      </c>
      <c r="K126" s="167">
        <f t="shared" si="56"/>
        <v>30000</v>
      </c>
      <c r="L126" s="167">
        <f t="shared" si="56"/>
        <v>0</v>
      </c>
      <c r="M126" s="167">
        <f t="shared" si="56"/>
        <v>0</v>
      </c>
      <c r="N126" s="167">
        <f t="shared" si="56"/>
        <v>0</v>
      </c>
      <c r="O126" s="167">
        <f t="shared" si="56"/>
        <v>0</v>
      </c>
      <c r="P126" s="167">
        <f t="shared" si="56"/>
        <v>0</v>
      </c>
      <c r="Q126" s="167">
        <f t="shared" si="56"/>
        <v>0</v>
      </c>
      <c r="R126" s="165"/>
      <c r="S126" s="164"/>
      <c r="T126" s="168"/>
    </row>
    <row r="127" spans="1:16384" s="25" customFormat="1" ht="45" x14ac:dyDescent="0.25">
      <c r="A127" s="32" t="s">
        <v>77</v>
      </c>
      <c r="B127" s="27" t="s">
        <v>47</v>
      </c>
      <c r="C127" s="23">
        <v>1</v>
      </c>
      <c r="D127" s="26" t="s">
        <v>54</v>
      </c>
      <c r="E127" s="28" t="s">
        <v>111</v>
      </c>
      <c r="F127" s="179" t="s">
        <v>112</v>
      </c>
      <c r="G127" s="28" t="s">
        <v>113</v>
      </c>
      <c r="H127" s="26" t="s">
        <v>114</v>
      </c>
      <c r="I127" s="69">
        <f t="shared" si="25"/>
        <v>30000</v>
      </c>
      <c r="J127" s="70">
        <f t="shared" si="26"/>
        <v>30000</v>
      </c>
      <c r="K127" s="69">
        <v>30000</v>
      </c>
      <c r="L127" s="59"/>
      <c r="M127" s="59"/>
      <c r="N127" s="59"/>
      <c r="O127" s="59"/>
      <c r="P127" s="59"/>
      <c r="Q127" s="59"/>
      <c r="R127" s="26" t="s">
        <v>53</v>
      </c>
      <c r="S127" s="22"/>
      <c r="T127" s="24"/>
    </row>
    <row r="128" spans="1:16384" s="25" customFormat="1" ht="28.5" x14ac:dyDescent="0.25">
      <c r="A128" s="87" t="s">
        <v>667</v>
      </c>
      <c r="B128" s="22" t="s">
        <v>666</v>
      </c>
      <c r="C128" s="23"/>
      <c r="D128" s="23"/>
      <c r="E128" s="44"/>
      <c r="F128" s="57"/>
      <c r="G128" s="44"/>
      <c r="H128" s="23"/>
      <c r="I128" s="61">
        <f>I129</f>
        <v>7445</v>
      </c>
      <c r="J128" s="61">
        <f t="shared" ref="J128:O128" si="57">J129</f>
        <v>6813.4</v>
      </c>
      <c r="K128" s="61">
        <f t="shared" si="57"/>
        <v>6768</v>
      </c>
      <c r="L128" s="61">
        <f t="shared" si="57"/>
        <v>0</v>
      </c>
      <c r="M128" s="61">
        <f t="shared" si="57"/>
        <v>203</v>
      </c>
      <c r="N128" s="61">
        <f t="shared" si="57"/>
        <v>474</v>
      </c>
      <c r="O128" s="61">
        <f t="shared" si="57"/>
        <v>0</v>
      </c>
      <c r="P128" s="59"/>
      <c r="Q128" s="59"/>
      <c r="R128" s="23"/>
      <c r="S128" s="22"/>
      <c r="T128" s="24"/>
    </row>
    <row r="129" spans="1:20" s="25" customFormat="1" ht="28.5" hidden="1" x14ac:dyDescent="0.25">
      <c r="A129" s="87" t="s">
        <v>3</v>
      </c>
      <c r="B129" s="22" t="s">
        <v>668</v>
      </c>
      <c r="C129" s="23"/>
      <c r="D129" s="23"/>
      <c r="E129" s="44"/>
      <c r="F129" s="44"/>
      <c r="G129" s="44"/>
      <c r="H129" s="23"/>
      <c r="I129" s="61">
        <f>I130+I131+I132</f>
        <v>7445</v>
      </c>
      <c r="J129" s="61">
        <f>J130+J131+J132</f>
        <v>6813.4</v>
      </c>
      <c r="K129" s="61">
        <f t="shared" ref="K129:L129" si="58">K130+K131+K132</f>
        <v>6768</v>
      </c>
      <c r="L129" s="61">
        <f t="shared" si="58"/>
        <v>0</v>
      </c>
      <c r="M129" s="61">
        <f>M130+M131+M132</f>
        <v>203</v>
      </c>
      <c r="N129" s="61">
        <f>N130+N131+N132</f>
        <v>474</v>
      </c>
      <c r="O129" s="61">
        <f t="shared" ref="O129:R129" si="59">O130+O131</f>
        <v>0</v>
      </c>
      <c r="P129" s="61">
        <f t="shared" si="59"/>
        <v>0</v>
      </c>
      <c r="Q129" s="61">
        <f t="shared" si="59"/>
        <v>0</v>
      </c>
      <c r="R129" s="61">
        <f t="shared" si="59"/>
        <v>0</v>
      </c>
      <c r="S129" s="22"/>
      <c r="T129" s="24"/>
    </row>
    <row r="130" spans="1:20" s="25" customFormat="1" ht="44.25" customHeight="1" x14ac:dyDescent="0.25">
      <c r="A130" s="87">
        <v>1</v>
      </c>
      <c r="B130" s="27" t="s">
        <v>677</v>
      </c>
      <c r="C130" s="27" t="s">
        <v>677</v>
      </c>
      <c r="D130" s="27" t="s">
        <v>677</v>
      </c>
      <c r="E130" s="27" t="s">
        <v>677</v>
      </c>
      <c r="F130" s="179"/>
      <c r="G130" s="28"/>
      <c r="H130" s="28" t="s">
        <v>678</v>
      </c>
      <c r="I130" s="69">
        <f>J130+M130+N130</f>
        <v>2240</v>
      </c>
      <c r="J130" s="70">
        <f>K130+L130</f>
        <v>2036</v>
      </c>
      <c r="K130" s="69">
        <v>2036</v>
      </c>
      <c r="L130" s="59"/>
      <c r="M130" s="70">
        <v>61</v>
      </c>
      <c r="N130" s="70">
        <v>143</v>
      </c>
      <c r="O130" s="59"/>
      <c r="P130" s="59"/>
      <c r="Q130" s="59"/>
      <c r="R130" s="26"/>
      <c r="S130" s="22"/>
      <c r="T130" s="24"/>
    </row>
    <row r="131" spans="1:20" s="25" customFormat="1" ht="54" customHeight="1" x14ac:dyDescent="0.25">
      <c r="A131" s="87">
        <v>2</v>
      </c>
      <c r="B131" s="27" t="s">
        <v>679</v>
      </c>
      <c r="C131" s="23"/>
      <c r="D131" s="26"/>
      <c r="E131" s="28"/>
      <c r="F131" s="179"/>
      <c r="G131" s="28"/>
      <c r="H131" s="28" t="s">
        <v>680</v>
      </c>
      <c r="I131" s="219">
        <f>J131+M131+N131</f>
        <v>4706.6000000000004</v>
      </c>
      <c r="J131" s="70">
        <f>K131+L131</f>
        <v>4279</v>
      </c>
      <c r="K131" s="69">
        <v>4279</v>
      </c>
      <c r="L131" s="59"/>
      <c r="M131" s="220">
        <v>128.5</v>
      </c>
      <c r="N131" s="220">
        <v>299.10000000000002</v>
      </c>
      <c r="O131" s="59"/>
      <c r="P131" s="59"/>
      <c r="Q131" s="59"/>
      <c r="R131" s="26"/>
      <c r="S131" s="22"/>
      <c r="T131" s="24"/>
    </row>
    <row r="132" spans="1:20" s="25" customFormat="1" x14ac:dyDescent="0.25">
      <c r="A132" s="87">
        <v>3</v>
      </c>
      <c r="B132" s="27" t="s">
        <v>916</v>
      </c>
      <c r="C132" s="23"/>
      <c r="D132" s="26"/>
      <c r="E132" s="28"/>
      <c r="F132" s="179"/>
      <c r="G132" s="28"/>
      <c r="H132" s="28"/>
      <c r="I132" s="219">
        <f>J132</f>
        <v>498.4</v>
      </c>
      <c r="J132" s="70">
        <f>K132+M132+N132</f>
        <v>498.4</v>
      </c>
      <c r="K132" s="69">
        <v>453</v>
      </c>
      <c r="L132" s="59"/>
      <c r="M132" s="220">
        <f>203-(M130+M131)</f>
        <v>13.5</v>
      </c>
      <c r="N132" s="220">
        <f>474-(N130+N131)</f>
        <v>31.899999999999977</v>
      </c>
      <c r="O132" s="59"/>
      <c r="P132" s="59"/>
      <c r="Q132" s="59"/>
      <c r="R132" s="26"/>
      <c r="S132" s="22"/>
      <c r="T132" s="24"/>
    </row>
    <row r="133" spans="1:20" s="197" customFormat="1" ht="28.5" x14ac:dyDescent="0.2">
      <c r="A133" s="195" t="s">
        <v>496</v>
      </c>
      <c r="B133" s="22" t="s">
        <v>497</v>
      </c>
      <c r="C133" s="195"/>
      <c r="D133" s="195"/>
      <c r="E133" s="195"/>
      <c r="F133" s="60"/>
      <c r="G133" s="195"/>
      <c r="H133" s="181"/>
      <c r="I133" s="194">
        <f>I134+I151+I157+I221+I248+I253+I265+I284+I290+I302+I318</f>
        <v>322730</v>
      </c>
      <c r="J133" s="195"/>
      <c r="K133" s="195"/>
      <c r="L133" s="195"/>
      <c r="M133" s="195"/>
      <c r="N133" s="195"/>
      <c r="O133" s="195"/>
      <c r="P133" s="195"/>
      <c r="Q133" s="195"/>
      <c r="R133" s="195"/>
      <c r="S133" s="22"/>
      <c r="T133" s="196"/>
    </row>
    <row r="134" spans="1:20" s="197" customFormat="1" ht="14.25" x14ac:dyDescent="0.2">
      <c r="A134" s="195" t="s">
        <v>3</v>
      </c>
      <c r="B134" s="181" t="s">
        <v>301</v>
      </c>
      <c r="C134" s="195"/>
      <c r="D134" s="195"/>
      <c r="E134" s="195"/>
      <c r="F134" s="60"/>
      <c r="G134" s="195"/>
      <c r="H134" s="190"/>
      <c r="I134" s="182">
        <f>SUM(I135:I156)</f>
        <v>72220</v>
      </c>
      <c r="J134" s="195"/>
      <c r="K134" s="195"/>
      <c r="L134" s="195"/>
      <c r="M134" s="195"/>
      <c r="N134" s="195"/>
      <c r="O134" s="195"/>
      <c r="P134" s="195"/>
      <c r="Q134" s="195"/>
      <c r="R134" s="195"/>
      <c r="S134" s="22"/>
      <c r="T134" s="196"/>
    </row>
    <row r="135" spans="1:20" ht="30" x14ac:dyDescent="0.25">
      <c r="A135" s="119"/>
      <c r="B135" s="88" t="s">
        <v>302</v>
      </c>
      <c r="C135" s="119"/>
      <c r="D135" s="119"/>
      <c r="E135" s="119"/>
      <c r="F135" s="180"/>
      <c r="G135" s="119"/>
      <c r="H135" s="126" t="s">
        <v>528</v>
      </c>
      <c r="I135" s="183">
        <v>6565</v>
      </c>
      <c r="J135" s="119"/>
      <c r="K135" s="119"/>
      <c r="L135" s="119"/>
      <c r="M135" s="119"/>
      <c r="N135" s="119"/>
      <c r="O135" s="119"/>
      <c r="P135" s="119"/>
      <c r="Q135" s="119"/>
      <c r="R135" s="119"/>
      <c r="S135" s="29"/>
      <c r="T135" s="121"/>
    </row>
    <row r="136" spans="1:20" ht="30" x14ac:dyDescent="0.25">
      <c r="A136" s="119"/>
      <c r="B136" s="126" t="s">
        <v>303</v>
      </c>
      <c r="C136" s="119"/>
      <c r="D136" s="119"/>
      <c r="E136" s="119"/>
      <c r="F136" s="180"/>
      <c r="G136" s="119"/>
      <c r="H136" s="126" t="s">
        <v>529</v>
      </c>
      <c r="I136" s="183">
        <v>3500</v>
      </c>
      <c r="J136" s="119"/>
      <c r="K136" s="119"/>
      <c r="L136" s="119"/>
      <c r="M136" s="119"/>
      <c r="N136" s="119"/>
      <c r="O136" s="119"/>
      <c r="P136" s="119"/>
      <c r="Q136" s="119"/>
      <c r="R136" s="119"/>
      <c r="S136" s="29"/>
      <c r="T136" s="121"/>
    </row>
    <row r="137" spans="1:20" ht="30" x14ac:dyDescent="0.25">
      <c r="A137" s="119"/>
      <c r="B137" s="126" t="s">
        <v>304</v>
      </c>
      <c r="C137" s="119"/>
      <c r="D137" s="119"/>
      <c r="E137" s="119"/>
      <c r="F137" s="180"/>
      <c r="G137" s="119"/>
      <c r="H137" s="126" t="s">
        <v>530</v>
      </c>
      <c r="I137" s="183">
        <v>1500</v>
      </c>
      <c r="J137" s="119"/>
      <c r="K137" s="119"/>
      <c r="L137" s="119"/>
      <c r="M137" s="119"/>
      <c r="N137" s="119"/>
      <c r="O137" s="119"/>
      <c r="P137" s="119"/>
      <c r="Q137" s="119"/>
      <c r="R137" s="119"/>
      <c r="S137" s="29"/>
      <c r="T137" s="121"/>
    </row>
    <row r="138" spans="1:20" ht="30" x14ac:dyDescent="0.25">
      <c r="A138" s="119"/>
      <c r="B138" s="184" t="s">
        <v>305</v>
      </c>
      <c r="C138" s="119"/>
      <c r="D138" s="119"/>
      <c r="E138" s="119"/>
      <c r="F138" s="180"/>
      <c r="G138" s="119"/>
      <c r="H138" s="126" t="s">
        <v>531</v>
      </c>
      <c r="I138" s="183">
        <v>1000</v>
      </c>
      <c r="J138" s="119"/>
      <c r="K138" s="119"/>
      <c r="L138" s="119"/>
      <c r="M138" s="119"/>
      <c r="N138" s="119"/>
      <c r="O138" s="119"/>
      <c r="P138" s="119"/>
      <c r="Q138" s="119"/>
      <c r="R138" s="119"/>
      <c r="S138" s="29"/>
      <c r="T138" s="121"/>
    </row>
    <row r="139" spans="1:20" ht="30" x14ac:dyDescent="0.25">
      <c r="A139" s="119"/>
      <c r="B139" s="184" t="s">
        <v>306</v>
      </c>
      <c r="C139" s="119"/>
      <c r="D139" s="119"/>
      <c r="E139" s="119"/>
      <c r="F139" s="180"/>
      <c r="G139" s="119"/>
      <c r="H139" s="126" t="s">
        <v>532</v>
      </c>
      <c r="I139" s="183">
        <v>1380</v>
      </c>
      <c r="J139" s="119"/>
      <c r="K139" s="119"/>
      <c r="L139" s="119"/>
      <c r="M139" s="119"/>
      <c r="N139" s="119"/>
      <c r="O139" s="119"/>
      <c r="P139" s="119"/>
      <c r="Q139" s="119"/>
      <c r="R139" s="119"/>
      <c r="S139" s="29"/>
      <c r="T139" s="121"/>
    </row>
    <row r="140" spans="1:20" ht="30" x14ac:dyDescent="0.25">
      <c r="A140" s="119"/>
      <c r="B140" s="184" t="s">
        <v>307</v>
      </c>
      <c r="C140" s="119"/>
      <c r="D140" s="119"/>
      <c r="E140" s="119"/>
      <c r="F140" s="180"/>
      <c r="G140" s="119"/>
      <c r="H140" s="126" t="s">
        <v>533</v>
      </c>
      <c r="I140" s="183">
        <v>1125</v>
      </c>
      <c r="J140" s="119"/>
      <c r="K140" s="119"/>
      <c r="L140" s="119"/>
      <c r="M140" s="119"/>
      <c r="N140" s="119"/>
      <c r="O140" s="119"/>
      <c r="P140" s="119"/>
      <c r="Q140" s="119"/>
      <c r="R140" s="119"/>
      <c r="S140" s="29"/>
      <c r="T140" s="121"/>
    </row>
    <row r="141" spans="1:20" ht="30" x14ac:dyDescent="0.25">
      <c r="A141" s="119"/>
      <c r="B141" s="184" t="s">
        <v>308</v>
      </c>
      <c r="C141" s="119"/>
      <c r="D141" s="119"/>
      <c r="E141" s="119"/>
      <c r="F141" s="180"/>
      <c r="G141" s="119"/>
      <c r="H141" s="126" t="s">
        <v>534</v>
      </c>
      <c r="I141" s="183">
        <v>1650</v>
      </c>
      <c r="J141" s="119"/>
      <c r="K141" s="119"/>
      <c r="L141" s="119"/>
      <c r="M141" s="119"/>
      <c r="N141" s="119"/>
      <c r="O141" s="119"/>
      <c r="P141" s="119"/>
      <c r="Q141" s="119"/>
      <c r="R141" s="119"/>
      <c r="S141" s="29"/>
      <c r="T141" s="121"/>
    </row>
    <row r="142" spans="1:20" ht="30" x14ac:dyDescent="0.25">
      <c r="A142" s="119"/>
      <c r="B142" s="184" t="s">
        <v>309</v>
      </c>
      <c r="C142" s="119"/>
      <c r="D142" s="119"/>
      <c r="E142" s="119"/>
      <c r="F142" s="180"/>
      <c r="G142" s="119"/>
      <c r="H142" s="126" t="s">
        <v>535</v>
      </c>
      <c r="I142" s="183">
        <v>2000</v>
      </c>
      <c r="J142" s="119"/>
      <c r="K142" s="119"/>
      <c r="L142" s="119"/>
      <c r="M142" s="119"/>
      <c r="N142" s="119"/>
      <c r="O142" s="119"/>
      <c r="P142" s="119"/>
      <c r="Q142" s="119"/>
      <c r="R142" s="119"/>
      <c r="S142" s="29"/>
      <c r="T142" s="121"/>
    </row>
    <row r="143" spans="1:20" ht="45" x14ac:dyDescent="0.25">
      <c r="A143" s="119"/>
      <c r="B143" s="88" t="s">
        <v>310</v>
      </c>
      <c r="C143" s="119"/>
      <c r="D143" s="119"/>
      <c r="E143" s="119"/>
      <c r="F143" s="180"/>
      <c r="G143" s="119"/>
      <c r="H143" s="126" t="s">
        <v>536</v>
      </c>
      <c r="I143" s="185">
        <v>1000</v>
      </c>
      <c r="J143" s="119"/>
      <c r="K143" s="119"/>
      <c r="L143" s="119"/>
      <c r="M143" s="119"/>
      <c r="N143" s="119"/>
      <c r="O143" s="119"/>
      <c r="P143" s="119"/>
      <c r="Q143" s="119"/>
      <c r="R143" s="119"/>
      <c r="S143" s="29"/>
      <c r="T143" s="121"/>
    </row>
    <row r="144" spans="1:20" ht="30" x14ac:dyDescent="0.25">
      <c r="A144" s="119"/>
      <c r="B144" s="186" t="s">
        <v>311</v>
      </c>
      <c r="C144" s="119"/>
      <c r="D144" s="119"/>
      <c r="E144" s="119"/>
      <c r="F144" s="180"/>
      <c r="G144" s="119"/>
      <c r="H144" s="126" t="s">
        <v>537</v>
      </c>
      <c r="I144" s="183">
        <v>3500</v>
      </c>
      <c r="J144" s="119"/>
      <c r="K144" s="119"/>
      <c r="L144" s="119"/>
      <c r="M144" s="119"/>
      <c r="N144" s="119"/>
      <c r="O144" s="119"/>
      <c r="P144" s="119"/>
      <c r="Q144" s="119"/>
      <c r="R144" s="119"/>
      <c r="S144" s="29"/>
      <c r="T144" s="121"/>
    </row>
    <row r="145" spans="1:20" ht="45" x14ac:dyDescent="0.25">
      <c r="A145" s="119"/>
      <c r="B145" s="88" t="s">
        <v>312</v>
      </c>
      <c r="C145" s="119"/>
      <c r="D145" s="119"/>
      <c r="E145" s="119"/>
      <c r="F145" s="180"/>
      <c r="G145" s="119"/>
      <c r="H145" s="126" t="s">
        <v>538</v>
      </c>
      <c r="I145" s="185">
        <v>1000</v>
      </c>
      <c r="J145" s="119"/>
      <c r="K145" s="119"/>
      <c r="L145" s="119"/>
      <c r="M145" s="119"/>
      <c r="N145" s="119"/>
      <c r="O145" s="119"/>
      <c r="P145" s="119"/>
      <c r="Q145" s="119"/>
      <c r="R145" s="119"/>
      <c r="S145" s="29"/>
      <c r="T145" s="121"/>
    </row>
    <row r="146" spans="1:20" ht="45" x14ac:dyDescent="0.25">
      <c r="A146" s="119"/>
      <c r="B146" s="88" t="s">
        <v>313</v>
      </c>
      <c r="C146" s="119"/>
      <c r="D146" s="119"/>
      <c r="E146" s="119"/>
      <c r="F146" s="180"/>
      <c r="G146" s="119"/>
      <c r="H146" s="126" t="s">
        <v>539</v>
      </c>
      <c r="I146" s="185">
        <v>500</v>
      </c>
      <c r="J146" s="119"/>
      <c r="K146" s="119"/>
      <c r="L146" s="119"/>
      <c r="M146" s="119"/>
      <c r="N146" s="119"/>
      <c r="O146" s="119"/>
      <c r="P146" s="119"/>
      <c r="Q146" s="119"/>
      <c r="R146" s="119"/>
      <c r="S146" s="29"/>
      <c r="T146" s="121"/>
    </row>
    <row r="147" spans="1:20" ht="30" x14ac:dyDescent="0.25">
      <c r="A147" s="119"/>
      <c r="B147" s="88" t="s">
        <v>314</v>
      </c>
      <c r="C147" s="119"/>
      <c r="D147" s="119"/>
      <c r="E147" s="119"/>
      <c r="F147" s="180"/>
      <c r="G147" s="119"/>
      <c r="H147" s="126" t="s">
        <v>58</v>
      </c>
      <c r="I147" s="183">
        <v>1000</v>
      </c>
      <c r="J147" s="119"/>
      <c r="K147" s="119"/>
      <c r="L147" s="119"/>
      <c r="M147" s="119"/>
      <c r="N147" s="119"/>
      <c r="O147" s="119"/>
      <c r="P147" s="119"/>
      <c r="Q147" s="119"/>
      <c r="R147" s="119"/>
      <c r="S147" s="29"/>
      <c r="T147" s="121"/>
    </row>
    <row r="148" spans="1:20" ht="30" x14ac:dyDescent="0.25">
      <c r="A148" s="119"/>
      <c r="B148" s="88" t="s">
        <v>315</v>
      </c>
      <c r="C148" s="119"/>
      <c r="D148" s="119"/>
      <c r="E148" s="119"/>
      <c r="F148" s="180"/>
      <c r="G148" s="119"/>
      <c r="H148" s="126" t="s">
        <v>59</v>
      </c>
      <c r="I148" s="183">
        <v>1000</v>
      </c>
      <c r="J148" s="119"/>
      <c r="K148" s="119"/>
      <c r="L148" s="119"/>
      <c r="M148" s="119"/>
      <c r="N148" s="119"/>
      <c r="O148" s="119"/>
      <c r="P148" s="119"/>
      <c r="Q148" s="119"/>
      <c r="R148" s="119"/>
      <c r="S148" s="29"/>
      <c r="T148" s="121"/>
    </row>
    <row r="149" spans="1:20" ht="30" x14ac:dyDescent="0.25">
      <c r="A149" s="119"/>
      <c r="B149" s="186" t="s">
        <v>316</v>
      </c>
      <c r="C149" s="119"/>
      <c r="D149" s="119"/>
      <c r="E149" s="119"/>
      <c r="F149" s="180"/>
      <c r="G149" s="119"/>
      <c r="H149" s="126" t="s">
        <v>540</v>
      </c>
      <c r="I149" s="183">
        <v>4000</v>
      </c>
      <c r="J149" s="119"/>
      <c r="K149" s="119"/>
      <c r="L149" s="119"/>
      <c r="M149" s="119"/>
      <c r="N149" s="119"/>
      <c r="O149" s="119"/>
      <c r="P149" s="119"/>
      <c r="Q149" s="119"/>
      <c r="R149" s="119"/>
      <c r="S149" s="29"/>
      <c r="T149" s="121"/>
    </row>
    <row r="150" spans="1:20" ht="30" x14ac:dyDescent="0.25">
      <c r="A150" s="119"/>
      <c r="B150" s="186" t="s">
        <v>317</v>
      </c>
      <c r="C150" s="119"/>
      <c r="D150" s="119"/>
      <c r="E150" s="119"/>
      <c r="F150" s="180"/>
      <c r="G150" s="119"/>
      <c r="H150" s="126" t="s">
        <v>541</v>
      </c>
      <c r="I150" s="183">
        <v>1500</v>
      </c>
      <c r="J150" s="119"/>
      <c r="K150" s="119"/>
      <c r="L150" s="119"/>
      <c r="M150" s="119"/>
      <c r="N150" s="119"/>
      <c r="O150" s="119"/>
      <c r="P150" s="119"/>
      <c r="Q150" s="119"/>
      <c r="R150" s="119"/>
      <c r="S150" s="29"/>
      <c r="T150" s="121"/>
    </row>
    <row r="151" spans="1:20" s="197" customFormat="1" ht="14.25" x14ac:dyDescent="0.2">
      <c r="A151" s="195" t="s">
        <v>5</v>
      </c>
      <c r="B151" s="181" t="s">
        <v>318</v>
      </c>
      <c r="C151" s="195"/>
      <c r="D151" s="195"/>
      <c r="E151" s="195"/>
      <c r="F151" s="60"/>
      <c r="G151" s="195"/>
      <c r="H151" s="181"/>
      <c r="I151" s="187">
        <f>SUM(I152:I156)</f>
        <v>20000</v>
      </c>
      <c r="J151" s="195"/>
      <c r="K151" s="195"/>
      <c r="L151" s="195"/>
      <c r="M151" s="195"/>
      <c r="N151" s="195"/>
      <c r="O151" s="195"/>
      <c r="P151" s="195"/>
      <c r="Q151" s="195"/>
      <c r="R151" s="195"/>
      <c r="S151" s="22"/>
      <c r="T151" s="196"/>
    </row>
    <row r="152" spans="1:20" ht="30" x14ac:dyDescent="0.25">
      <c r="A152" s="119"/>
      <c r="B152" s="88" t="s">
        <v>319</v>
      </c>
      <c r="C152" s="119"/>
      <c r="D152" s="119"/>
      <c r="E152" s="119"/>
      <c r="F152" s="180"/>
      <c r="G152" s="119"/>
      <c r="H152" s="126" t="s">
        <v>542</v>
      </c>
      <c r="I152" s="183">
        <v>8000</v>
      </c>
      <c r="J152" s="119"/>
      <c r="K152" s="119"/>
      <c r="L152" s="119"/>
      <c r="M152" s="119"/>
      <c r="N152" s="119"/>
      <c r="O152" s="119"/>
      <c r="P152" s="119"/>
      <c r="Q152" s="119"/>
      <c r="R152" s="119"/>
      <c r="S152" s="29"/>
      <c r="T152" s="121"/>
    </row>
    <row r="153" spans="1:20" ht="45" x14ac:dyDescent="0.25">
      <c r="A153" s="119"/>
      <c r="B153" s="88" t="s">
        <v>320</v>
      </c>
      <c r="C153" s="119"/>
      <c r="D153" s="119"/>
      <c r="E153" s="119"/>
      <c r="F153" s="180"/>
      <c r="G153" s="119"/>
      <c r="H153" s="126" t="s">
        <v>320</v>
      </c>
      <c r="I153" s="183">
        <v>5000</v>
      </c>
      <c r="J153" s="119"/>
      <c r="K153" s="119"/>
      <c r="L153" s="119"/>
      <c r="M153" s="119"/>
      <c r="N153" s="119"/>
      <c r="O153" s="119"/>
      <c r="P153" s="119"/>
      <c r="Q153" s="119"/>
      <c r="R153" s="119"/>
      <c r="S153" s="29"/>
      <c r="T153" s="121"/>
    </row>
    <row r="154" spans="1:20" ht="45" x14ac:dyDescent="0.25">
      <c r="A154" s="119"/>
      <c r="B154" s="88" t="s">
        <v>321</v>
      </c>
      <c r="C154" s="119"/>
      <c r="D154" s="119"/>
      <c r="E154" s="119"/>
      <c r="F154" s="180"/>
      <c r="G154" s="119"/>
      <c r="H154" s="126" t="s">
        <v>321</v>
      </c>
      <c r="I154" s="183">
        <v>1500</v>
      </c>
      <c r="J154" s="119"/>
      <c r="K154" s="119"/>
      <c r="L154" s="119"/>
      <c r="M154" s="119"/>
      <c r="N154" s="119"/>
      <c r="O154" s="119"/>
      <c r="P154" s="119"/>
      <c r="Q154" s="119"/>
      <c r="R154" s="119"/>
      <c r="S154" s="29"/>
      <c r="T154" s="121"/>
    </row>
    <row r="155" spans="1:20" ht="45" x14ac:dyDescent="0.25">
      <c r="A155" s="119"/>
      <c r="B155" s="88" t="s">
        <v>322</v>
      </c>
      <c r="C155" s="119"/>
      <c r="D155" s="119"/>
      <c r="E155" s="119"/>
      <c r="F155" s="180"/>
      <c r="G155" s="119"/>
      <c r="H155" s="126" t="s">
        <v>322</v>
      </c>
      <c r="I155" s="183">
        <v>4500</v>
      </c>
      <c r="J155" s="119"/>
      <c r="K155" s="119"/>
      <c r="L155" s="119"/>
      <c r="M155" s="119"/>
      <c r="N155" s="119"/>
      <c r="O155" s="119"/>
      <c r="P155" s="119"/>
      <c r="Q155" s="119"/>
      <c r="R155" s="119"/>
      <c r="S155" s="29"/>
      <c r="T155" s="121"/>
    </row>
    <row r="156" spans="1:20" ht="60" x14ac:dyDescent="0.25">
      <c r="A156" s="119"/>
      <c r="B156" s="88" t="s">
        <v>323</v>
      </c>
      <c r="C156" s="119"/>
      <c r="D156" s="119"/>
      <c r="E156" s="119"/>
      <c r="F156" s="180"/>
      <c r="G156" s="119"/>
      <c r="H156" s="126" t="s">
        <v>543</v>
      </c>
      <c r="I156" s="183">
        <v>1000</v>
      </c>
      <c r="J156" s="119"/>
      <c r="K156" s="119"/>
      <c r="L156" s="119"/>
      <c r="M156" s="119"/>
      <c r="N156" s="119"/>
      <c r="O156" s="119"/>
      <c r="P156" s="119"/>
      <c r="Q156" s="119"/>
      <c r="R156" s="119"/>
      <c r="S156" s="29"/>
      <c r="T156" s="121"/>
    </row>
    <row r="157" spans="1:20" s="197" customFormat="1" ht="14.25" x14ac:dyDescent="0.2">
      <c r="A157" s="195" t="s">
        <v>658</v>
      </c>
      <c r="B157" s="181" t="s">
        <v>324</v>
      </c>
      <c r="C157" s="195"/>
      <c r="D157" s="195"/>
      <c r="E157" s="195"/>
      <c r="F157" s="60"/>
      <c r="G157" s="195"/>
      <c r="H157" s="190"/>
      <c r="I157" s="187">
        <f>SUM(I158:I220)</f>
        <v>53154</v>
      </c>
      <c r="J157" s="195"/>
      <c r="K157" s="195"/>
      <c r="L157" s="195"/>
      <c r="M157" s="195"/>
      <c r="N157" s="195"/>
      <c r="O157" s="195"/>
      <c r="P157" s="195"/>
      <c r="Q157" s="195"/>
      <c r="R157" s="195"/>
      <c r="S157" s="22"/>
      <c r="T157" s="196"/>
    </row>
    <row r="158" spans="1:20" ht="30" x14ac:dyDescent="0.25">
      <c r="A158" s="119"/>
      <c r="B158" s="88" t="s">
        <v>325</v>
      </c>
      <c r="C158" s="119"/>
      <c r="D158" s="119"/>
      <c r="E158" s="119"/>
      <c r="F158" s="180"/>
      <c r="G158" s="119"/>
      <c r="H158" s="126" t="s">
        <v>544</v>
      </c>
      <c r="I158" s="183">
        <v>725</v>
      </c>
      <c r="J158" s="119"/>
      <c r="K158" s="119"/>
      <c r="L158" s="119"/>
      <c r="M158" s="119"/>
      <c r="N158" s="119"/>
      <c r="O158" s="119"/>
      <c r="P158" s="119"/>
      <c r="Q158" s="119"/>
      <c r="R158" s="119"/>
      <c r="S158" s="29"/>
      <c r="T158" s="121"/>
    </row>
    <row r="159" spans="1:20" ht="30" x14ac:dyDescent="0.25">
      <c r="A159" s="119"/>
      <c r="B159" s="88" t="s">
        <v>326</v>
      </c>
      <c r="C159" s="119"/>
      <c r="D159" s="119"/>
      <c r="E159" s="119"/>
      <c r="F159" s="180"/>
      <c r="G159" s="119"/>
      <c r="H159" s="126" t="s">
        <v>545</v>
      </c>
      <c r="I159" s="183">
        <v>560</v>
      </c>
      <c r="J159" s="119"/>
      <c r="K159" s="119"/>
      <c r="L159" s="119"/>
      <c r="M159" s="119"/>
      <c r="N159" s="119"/>
      <c r="O159" s="119"/>
      <c r="P159" s="119"/>
      <c r="Q159" s="119"/>
      <c r="R159" s="119"/>
      <c r="S159" s="29"/>
      <c r="T159" s="121"/>
    </row>
    <row r="160" spans="1:20" ht="30" x14ac:dyDescent="0.25">
      <c r="A160" s="119"/>
      <c r="B160" s="88" t="s">
        <v>327</v>
      </c>
      <c r="C160" s="119"/>
      <c r="D160" s="119"/>
      <c r="E160" s="119"/>
      <c r="F160" s="180"/>
      <c r="G160" s="119"/>
      <c r="H160" s="126" t="s">
        <v>546</v>
      </c>
      <c r="I160" s="183">
        <v>839</v>
      </c>
      <c r="J160" s="119"/>
      <c r="K160" s="119"/>
      <c r="L160" s="119"/>
      <c r="M160" s="119"/>
      <c r="N160" s="119"/>
      <c r="O160" s="119"/>
      <c r="P160" s="119"/>
      <c r="Q160" s="119"/>
      <c r="R160" s="119"/>
      <c r="S160" s="29"/>
      <c r="T160" s="121"/>
    </row>
    <row r="161" spans="1:20" ht="30" x14ac:dyDescent="0.25">
      <c r="A161" s="119"/>
      <c r="B161" s="88" t="s">
        <v>328</v>
      </c>
      <c r="C161" s="119"/>
      <c r="D161" s="119"/>
      <c r="E161" s="119"/>
      <c r="F161" s="180"/>
      <c r="G161" s="119"/>
      <c r="H161" s="126" t="s">
        <v>545</v>
      </c>
      <c r="I161" s="183">
        <v>560</v>
      </c>
      <c r="J161" s="119"/>
      <c r="K161" s="119"/>
      <c r="L161" s="119"/>
      <c r="M161" s="119"/>
      <c r="N161" s="119"/>
      <c r="O161" s="119"/>
      <c r="P161" s="119"/>
      <c r="Q161" s="119"/>
      <c r="R161" s="119"/>
      <c r="S161" s="29"/>
      <c r="T161" s="121"/>
    </row>
    <row r="162" spans="1:20" ht="30" x14ac:dyDescent="0.25">
      <c r="A162" s="119"/>
      <c r="B162" s="88" t="s">
        <v>329</v>
      </c>
      <c r="C162" s="119"/>
      <c r="D162" s="119"/>
      <c r="E162" s="119"/>
      <c r="F162" s="180"/>
      <c r="G162" s="119"/>
      <c r="H162" s="126" t="s">
        <v>547</v>
      </c>
      <c r="I162" s="183">
        <v>225</v>
      </c>
      <c r="J162" s="119"/>
      <c r="K162" s="119"/>
      <c r="L162" s="119"/>
      <c r="M162" s="119"/>
      <c r="N162" s="119"/>
      <c r="O162" s="119"/>
      <c r="P162" s="119"/>
      <c r="Q162" s="119"/>
      <c r="R162" s="119"/>
      <c r="S162" s="29"/>
      <c r="T162" s="121"/>
    </row>
    <row r="163" spans="1:20" ht="30" x14ac:dyDescent="0.25">
      <c r="A163" s="119"/>
      <c r="B163" s="88" t="s">
        <v>330</v>
      </c>
      <c r="C163" s="119"/>
      <c r="D163" s="119"/>
      <c r="E163" s="119"/>
      <c r="F163" s="180"/>
      <c r="G163" s="119"/>
      <c r="H163" s="126" t="s">
        <v>547</v>
      </c>
      <c r="I163" s="183">
        <v>225</v>
      </c>
      <c r="J163" s="119"/>
      <c r="K163" s="119"/>
      <c r="L163" s="119"/>
      <c r="M163" s="119"/>
      <c r="N163" s="119"/>
      <c r="O163" s="119"/>
      <c r="P163" s="119"/>
      <c r="Q163" s="119"/>
      <c r="R163" s="119"/>
      <c r="S163" s="29"/>
      <c r="T163" s="121"/>
    </row>
    <row r="164" spans="1:20" ht="30" x14ac:dyDescent="0.25">
      <c r="A164" s="119"/>
      <c r="B164" s="88" t="s">
        <v>331</v>
      </c>
      <c r="C164" s="119"/>
      <c r="D164" s="119"/>
      <c r="E164" s="119"/>
      <c r="F164" s="180"/>
      <c r="G164" s="119"/>
      <c r="H164" s="126" t="s">
        <v>548</v>
      </c>
      <c r="I164" s="183">
        <v>425</v>
      </c>
      <c r="J164" s="119"/>
      <c r="K164" s="119"/>
      <c r="L164" s="119"/>
      <c r="M164" s="119"/>
      <c r="N164" s="119"/>
      <c r="O164" s="119"/>
      <c r="P164" s="119"/>
      <c r="Q164" s="119"/>
      <c r="R164" s="119"/>
      <c r="S164" s="29"/>
      <c r="T164" s="121"/>
    </row>
    <row r="165" spans="1:20" ht="30" x14ac:dyDescent="0.25">
      <c r="A165" s="119"/>
      <c r="B165" s="88" t="s">
        <v>332</v>
      </c>
      <c r="C165" s="119"/>
      <c r="D165" s="119"/>
      <c r="E165" s="119"/>
      <c r="F165" s="180"/>
      <c r="G165" s="119"/>
      <c r="H165" s="126" t="s">
        <v>547</v>
      </c>
      <c r="I165" s="183">
        <v>225</v>
      </c>
      <c r="J165" s="119"/>
      <c r="K165" s="119"/>
      <c r="L165" s="119"/>
      <c r="M165" s="119"/>
      <c r="N165" s="119"/>
      <c r="O165" s="119"/>
      <c r="P165" s="119"/>
      <c r="Q165" s="119"/>
      <c r="R165" s="119"/>
      <c r="S165" s="29"/>
      <c r="T165" s="121"/>
    </row>
    <row r="166" spans="1:20" ht="30" x14ac:dyDescent="0.25">
      <c r="A166" s="119"/>
      <c r="B166" s="88" t="s">
        <v>333</v>
      </c>
      <c r="C166" s="119"/>
      <c r="D166" s="119"/>
      <c r="E166" s="119"/>
      <c r="F166" s="180"/>
      <c r="G166" s="119"/>
      <c r="H166" s="126" t="s">
        <v>548</v>
      </c>
      <c r="I166" s="183">
        <v>504</v>
      </c>
      <c r="J166" s="119"/>
      <c r="K166" s="119"/>
      <c r="L166" s="119"/>
      <c r="M166" s="119"/>
      <c r="N166" s="119"/>
      <c r="O166" s="119"/>
      <c r="P166" s="119"/>
      <c r="Q166" s="119"/>
      <c r="R166" s="119"/>
      <c r="S166" s="29"/>
      <c r="T166" s="121"/>
    </row>
    <row r="167" spans="1:20" ht="30" x14ac:dyDescent="0.25">
      <c r="A167" s="119"/>
      <c r="B167" s="88" t="s">
        <v>334</v>
      </c>
      <c r="C167" s="119"/>
      <c r="D167" s="119"/>
      <c r="E167" s="119"/>
      <c r="F167" s="180"/>
      <c r="G167" s="119"/>
      <c r="H167" s="126" t="s">
        <v>549</v>
      </c>
      <c r="I167" s="183">
        <v>523</v>
      </c>
      <c r="J167" s="119"/>
      <c r="K167" s="119"/>
      <c r="L167" s="119"/>
      <c r="M167" s="119"/>
      <c r="N167" s="119"/>
      <c r="O167" s="119"/>
      <c r="P167" s="119"/>
      <c r="Q167" s="119"/>
      <c r="R167" s="119"/>
      <c r="S167" s="29"/>
      <c r="T167" s="121"/>
    </row>
    <row r="168" spans="1:20" ht="30" x14ac:dyDescent="0.25">
      <c r="A168" s="119"/>
      <c r="B168" s="88" t="s">
        <v>335</v>
      </c>
      <c r="C168" s="119"/>
      <c r="D168" s="119"/>
      <c r="E168" s="119"/>
      <c r="F168" s="180"/>
      <c r="G168" s="119"/>
      <c r="H168" s="126" t="s">
        <v>550</v>
      </c>
      <c r="I168" s="183">
        <v>420</v>
      </c>
      <c r="J168" s="119"/>
      <c r="K168" s="119"/>
      <c r="L168" s="119"/>
      <c r="M168" s="119"/>
      <c r="N168" s="119"/>
      <c r="O168" s="119"/>
      <c r="P168" s="119"/>
      <c r="Q168" s="119"/>
      <c r="R168" s="119"/>
      <c r="S168" s="29"/>
      <c r="T168" s="121"/>
    </row>
    <row r="169" spans="1:20" x14ac:dyDescent="0.25">
      <c r="A169" s="119"/>
      <c r="B169" s="88" t="s">
        <v>336</v>
      </c>
      <c r="C169" s="119"/>
      <c r="D169" s="119"/>
      <c r="E169" s="119"/>
      <c r="F169" s="180"/>
      <c r="G169" s="119"/>
      <c r="H169" s="188" t="s">
        <v>551</v>
      </c>
      <c r="I169" s="183">
        <v>525</v>
      </c>
      <c r="J169" s="119"/>
      <c r="K169" s="119"/>
      <c r="L169" s="119"/>
      <c r="M169" s="119"/>
      <c r="N169" s="119"/>
      <c r="O169" s="119"/>
      <c r="P169" s="119"/>
      <c r="Q169" s="119"/>
      <c r="R169" s="119"/>
      <c r="S169" s="29"/>
      <c r="T169" s="121"/>
    </row>
    <row r="170" spans="1:20" ht="30" x14ac:dyDescent="0.25">
      <c r="A170" s="119"/>
      <c r="B170" s="88" t="s">
        <v>337</v>
      </c>
      <c r="C170" s="119"/>
      <c r="D170" s="119"/>
      <c r="E170" s="119"/>
      <c r="F170" s="180"/>
      <c r="G170" s="119"/>
      <c r="H170" s="188" t="s">
        <v>552</v>
      </c>
      <c r="I170" s="183">
        <v>225</v>
      </c>
      <c r="J170" s="119"/>
      <c r="K170" s="119"/>
      <c r="L170" s="119"/>
      <c r="M170" s="119"/>
      <c r="N170" s="119"/>
      <c r="O170" s="119"/>
      <c r="P170" s="119"/>
      <c r="Q170" s="119"/>
      <c r="R170" s="119"/>
      <c r="S170" s="29"/>
      <c r="T170" s="121"/>
    </row>
    <row r="171" spans="1:20" ht="30" x14ac:dyDescent="0.25">
      <c r="A171" s="119"/>
      <c r="B171" s="88" t="s">
        <v>338</v>
      </c>
      <c r="C171" s="119"/>
      <c r="D171" s="119"/>
      <c r="E171" s="119"/>
      <c r="F171" s="180"/>
      <c r="G171" s="119"/>
      <c r="H171" s="126" t="s">
        <v>553</v>
      </c>
      <c r="I171" s="183">
        <v>530</v>
      </c>
      <c r="J171" s="119"/>
      <c r="K171" s="119"/>
      <c r="L171" s="119"/>
      <c r="M171" s="119"/>
      <c r="N171" s="119"/>
      <c r="O171" s="119"/>
      <c r="P171" s="119"/>
      <c r="Q171" s="119"/>
      <c r="R171" s="119"/>
      <c r="S171" s="29"/>
      <c r="T171" s="121"/>
    </row>
    <row r="172" spans="1:20" ht="30" x14ac:dyDescent="0.25">
      <c r="A172" s="119"/>
      <c r="B172" s="88" t="s">
        <v>339</v>
      </c>
      <c r="C172" s="119"/>
      <c r="D172" s="119"/>
      <c r="E172" s="119"/>
      <c r="F172" s="180"/>
      <c r="G172" s="119"/>
      <c r="H172" s="126" t="s">
        <v>554</v>
      </c>
      <c r="I172" s="183">
        <v>725</v>
      </c>
      <c r="J172" s="119"/>
      <c r="K172" s="119"/>
      <c r="L172" s="119"/>
      <c r="M172" s="119"/>
      <c r="N172" s="119"/>
      <c r="O172" s="119"/>
      <c r="P172" s="119"/>
      <c r="Q172" s="119"/>
      <c r="R172" s="119"/>
      <c r="S172" s="29"/>
      <c r="T172" s="121"/>
    </row>
    <row r="173" spans="1:20" ht="30" x14ac:dyDescent="0.25">
      <c r="A173" s="119"/>
      <c r="B173" s="88" t="s">
        <v>340</v>
      </c>
      <c r="C173" s="119"/>
      <c r="D173" s="119"/>
      <c r="E173" s="119"/>
      <c r="F173" s="180"/>
      <c r="G173" s="119"/>
      <c r="H173" s="126" t="s">
        <v>545</v>
      </c>
      <c r="I173" s="183">
        <v>1500</v>
      </c>
      <c r="J173" s="119"/>
      <c r="K173" s="119"/>
      <c r="L173" s="119"/>
      <c r="M173" s="119"/>
      <c r="N173" s="119"/>
      <c r="O173" s="119"/>
      <c r="P173" s="119"/>
      <c r="Q173" s="119"/>
      <c r="R173" s="119"/>
      <c r="S173" s="29"/>
      <c r="T173" s="121"/>
    </row>
    <row r="174" spans="1:20" ht="30" x14ac:dyDescent="0.25">
      <c r="A174" s="119"/>
      <c r="B174" s="88" t="s">
        <v>341</v>
      </c>
      <c r="C174" s="119"/>
      <c r="D174" s="119"/>
      <c r="E174" s="119"/>
      <c r="F174" s="180"/>
      <c r="G174" s="119"/>
      <c r="H174" s="126" t="s">
        <v>555</v>
      </c>
      <c r="I174" s="183">
        <v>562</v>
      </c>
      <c r="J174" s="119"/>
      <c r="K174" s="119"/>
      <c r="L174" s="119"/>
      <c r="M174" s="119"/>
      <c r="N174" s="119"/>
      <c r="O174" s="119"/>
      <c r="P174" s="119"/>
      <c r="Q174" s="119"/>
      <c r="R174" s="119"/>
      <c r="S174" s="29"/>
      <c r="T174" s="121"/>
    </row>
    <row r="175" spans="1:20" ht="30" x14ac:dyDescent="0.25">
      <c r="A175" s="119"/>
      <c r="B175" s="88" t="s">
        <v>342</v>
      </c>
      <c r="C175" s="119"/>
      <c r="D175" s="119"/>
      <c r="E175" s="119"/>
      <c r="F175" s="180"/>
      <c r="G175" s="119"/>
      <c r="H175" s="126" t="s">
        <v>556</v>
      </c>
      <c r="I175" s="183">
        <v>120</v>
      </c>
      <c r="J175" s="119"/>
      <c r="K175" s="119"/>
      <c r="L175" s="119"/>
      <c r="M175" s="119"/>
      <c r="N175" s="119"/>
      <c r="O175" s="119"/>
      <c r="P175" s="119"/>
      <c r="Q175" s="119"/>
      <c r="R175" s="119"/>
      <c r="S175" s="29"/>
      <c r="T175" s="121"/>
    </row>
    <row r="176" spans="1:20" x14ac:dyDescent="0.25">
      <c r="A176" s="119"/>
      <c r="B176" s="88" t="s">
        <v>343</v>
      </c>
      <c r="C176" s="119"/>
      <c r="D176" s="119"/>
      <c r="E176" s="119"/>
      <c r="F176" s="180"/>
      <c r="G176" s="119"/>
      <c r="H176" s="188" t="s">
        <v>548</v>
      </c>
      <c r="I176" s="183">
        <v>625</v>
      </c>
      <c r="J176" s="119"/>
      <c r="K176" s="119"/>
      <c r="L176" s="119"/>
      <c r="M176" s="119"/>
      <c r="N176" s="119"/>
      <c r="O176" s="119"/>
      <c r="P176" s="119"/>
      <c r="Q176" s="119"/>
      <c r="R176" s="119"/>
      <c r="S176" s="29"/>
      <c r="T176" s="121"/>
    </row>
    <row r="177" spans="1:20" ht="30" x14ac:dyDescent="0.25">
      <c r="A177" s="119"/>
      <c r="B177" s="88" t="s">
        <v>344</v>
      </c>
      <c r="C177" s="119"/>
      <c r="D177" s="119"/>
      <c r="E177" s="119"/>
      <c r="F177" s="180"/>
      <c r="G177" s="119"/>
      <c r="H177" s="188" t="s">
        <v>555</v>
      </c>
      <c r="I177" s="183">
        <v>523</v>
      </c>
      <c r="J177" s="119"/>
      <c r="K177" s="119"/>
      <c r="L177" s="119"/>
      <c r="M177" s="119"/>
      <c r="N177" s="119"/>
      <c r="O177" s="119"/>
      <c r="P177" s="119"/>
      <c r="Q177" s="119"/>
      <c r="R177" s="119"/>
      <c r="S177" s="29"/>
      <c r="T177" s="121"/>
    </row>
    <row r="178" spans="1:20" ht="30" x14ac:dyDescent="0.25">
      <c r="A178" s="119"/>
      <c r="B178" s="88" t="s">
        <v>345</v>
      </c>
      <c r="C178" s="119"/>
      <c r="D178" s="119"/>
      <c r="E178" s="119"/>
      <c r="F178" s="180"/>
      <c r="G178" s="119"/>
      <c r="H178" s="188" t="s">
        <v>546</v>
      </c>
      <c r="I178" s="183">
        <v>832</v>
      </c>
      <c r="J178" s="119"/>
      <c r="K178" s="119"/>
      <c r="L178" s="119"/>
      <c r="M178" s="119"/>
      <c r="N178" s="119"/>
      <c r="O178" s="119"/>
      <c r="P178" s="119"/>
      <c r="Q178" s="119"/>
      <c r="R178" s="119"/>
      <c r="S178" s="29"/>
      <c r="T178" s="121"/>
    </row>
    <row r="179" spans="1:20" ht="30" x14ac:dyDescent="0.25">
      <c r="A179" s="119"/>
      <c r="B179" s="88" t="s">
        <v>346</v>
      </c>
      <c r="C179" s="119"/>
      <c r="D179" s="119"/>
      <c r="E179" s="119"/>
      <c r="F179" s="180"/>
      <c r="G179" s="119"/>
      <c r="H179" s="126" t="s">
        <v>545</v>
      </c>
      <c r="I179" s="183">
        <v>680</v>
      </c>
      <c r="J179" s="119"/>
      <c r="K179" s="119"/>
      <c r="L179" s="119"/>
      <c r="M179" s="119"/>
      <c r="N179" s="119"/>
      <c r="O179" s="119"/>
      <c r="P179" s="119"/>
      <c r="Q179" s="119"/>
      <c r="R179" s="119"/>
      <c r="S179" s="29"/>
      <c r="T179" s="121"/>
    </row>
    <row r="180" spans="1:20" ht="30" x14ac:dyDescent="0.25">
      <c r="A180" s="119"/>
      <c r="B180" s="88" t="s">
        <v>347</v>
      </c>
      <c r="C180" s="119"/>
      <c r="D180" s="119"/>
      <c r="E180" s="119"/>
      <c r="F180" s="180"/>
      <c r="G180" s="119"/>
      <c r="H180" s="126" t="s">
        <v>545</v>
      </c>
      <c r="I180" s="183">
        <v>680</v>
      </c>
      <c r="J180" s="119"/>
      <c r="K180" s="119"/>
      <c r="L180" s="119"/>
      <c r="M180" s="119"/>
      <c r="N180" s="119"/>
      <c r="O180" s="119"/>
      <c r="P180" s="119"/>
      <c r="Q180" s="119"/>
      <c r="R180" s="119"/>
      <c r="S180" s="29"/>
      <c r="T180" s="121"/>
    </row>
    <row r="181" spans="1:20" ht="30" x14ac:dyDescent="0.25">
      <c r="A181" s="119"/>
      <c r="B181" s="88" t="s">
        <v>348</v>
      </c>
      <c r="C181" s="119"/>
      <c r="D181" s="119"/>
      <c r="E181" s="119"/>
      <c r="F181" s="180"/>
      <c r="G181" s="119"/>
      <c r="H181" s="126" t="s">
        <v>557</v>
      </c>
      <c r="I181" s="183">
        <v>623</v>
      </c>
      <c r="J181" s="119"/>
      <c r="K181" s="119"/>
      <c r="L181" s="119"/>
      <c r="M181" s="119"/>
      <c r="N181" s="119"/>
      <c r="O181" s="119"/>
      <c r="P181" s="119"/>
      <c r="Q181" s="119"/>
      <c r="R181" s="119"/>
      <c r="S181" s="29"/>
      <c r="T181" s="121"/>
    </row>
    <row r="182" spans="1:20" ht="30" x14ac:dyDescent="0.25">
      <c r="A182" s="119"/>
      <c r="B182" s="88" t="s">
        <v>349</v>
      </c>
      <c r="C182" s="119"/>
      <c r="D182" s="119"/>
      <c r="E182" s="119"/>
      <c r="F182" s="180"/>
      <c r="G182" s="119"/>
      <c r="H182" s="126" t="s">
        <v>545</v>
      </c>
      <c r="I182" s="183">
        <v>525</v>
      </c>
      <c r="J182" s="119"/>
      <c r="K182" s="119"/>
      <c r="L182" s="119"/>
      <c r="M182" s="119"/>
      <c r="N182" s="119"/>
      <c r="O182" s="119"/>
      <c r="P182" s="119"/>
      <c r="Q182" s="119"/>
      <c r="R182" s="119"/>
      <c r="S182" s="29"/>
      <c r="T182" s="121"/>
    </row>
    <row r="183" spans="1:20" ht="30" x14ac:dyDescent="0.25">
      <c r="A183" s="119"/>
      <c r="B183" s="88" t="s">
        <v>350</v>
      </c>
      <c r="C183" s="119"/>
      <c r="D183" s="119"/>
      <c r="E183" s="119"/>
      <c r="F183" s="180"/>
      <c r="G183" s="119"/>
      <c r="H183" s="126" t="s">
        <v>558</v>
      </c>
      <c r="I183" s="183">
        <v>250</v>
      </c>
      <c r="J183" s="119"/>
      <c r="K183" s="119"/>
      <c r="L183" s="119"/>
      <c r="M183" s="119"/>
      <c r="N183" s="119"/>
      <c r="O183" s="119"/>
      <c r="P183" s="119"/>
      <c r="Q183" s="119"/>
      <c r="R183" s="119"/>
      <c r="S183" s="29"/>
      <c r="T183" s="121"/>
    </row>
    <row r="184" spans="1:20" ht="30" x14ac:dyDescent="0.25">
      <c r="A184" s="119"/>
      <c r="B184" s="88" t="s">
        <v>351</v>
      </c>
      <c r="C184" s="119"/>
      <c r="D184" s="119"/>
      <c r="E184" s="119"/>
      <c r="F184" s="180"/>
      <c r="G184" s="119"/>
      <c r="H184" s="126" t="s">
        <v>549</v>
      </c>
      <c r="I184" s="183">
        <v>853</v>
      </c>
      <c r="J184" s="119"/>
      <c r="K184" s="119"/>
      <c r="L184" s="119"/>
      <c r="M184" s="119"/>
      <c r="N184" s="119"/>
      <c r="O184" s="119"/>
      <c r="P184" s="119"/>
      <c r="Q184" s="119"/>
      <c r="R184" s="119"/>
      <c r="S184" s="29"/>
      <c r="T184" s="121"/>
    </row>
    <row r="185" spans="1:20" ht="30" x14ac:dyDescent="0.25">
      <c r="A185" s="119"/>
      <c r="B185" s="88" t="s">
        <v>352</v>
      </c>
      <c r="C185" s="119"/>
      <c r="D185" s="119"/>
      <c r="E185" s="119"/>
      <c r="F185" s="180"/>
      <c r="G185" s="119"/>
      <c r="H185" s="126" t="s">
        <v>545</v>
      </c>
      <c r="I185" s="183">
        <v>852</v>
      </c>
      <c r="J185" s="119"/>
      <c r="K185" s="119"/>
      <c r="L185" s="119"/>
      <c r="M185" s="119"/>
      <c r="N185" s="119"/>
      <c r="O185" s="119"/>
      <c r="P185" s="119"/>
      <c r="Q185" s="119"/>
      <c r="R185" s="119"/>
      <c r="S185" s="29"/>
      <c r="T185" s="121"/>
    </row>
    <row r="186" spans="1:20" ht="30" x14ac:dyDescent="0.25">
      <c r="A186" s="119"/>
      <c r="B186" s="88" t="s">
        <v>353</v>
      </c>
      <c r="C186" s="119"/>
      <c r="D186" s="119"/>
      <c r="E186" s="119"/>
      <c r="F186" s="180"/>
      <c r="G186" s="119"/>
      <c r="H186" s="126" t="s">
        <v>559</v>
      </c>
      <c r="I186" s="183">
        <v>224</v>
      </c>
      <c r="J186" s="119"/>
      <c r="K186" s="119"/>
      <c r="L186" s="119"/>
      <c r="M186" s="119"/>
      <c r="N186" s="119"/>
      <c r="O186" s="119"/>
      <c r="P186" s="119"/>
      <c r="Q186" s="119"/>
      <c r="R186" s="119"/>
      <c r="S186" s="29"/>
      <c r="T186" s="121"/>
    </row>
    <row r="187" spans="1:20" ht="30" x14ac:dyDescent="0.25">
      <c r="A187" s="119"/>
      <c r="B187" s="88" t="s">
        <v>354</v>
      </c>
      <c r="C187" s="119"/>
      <c r="D187" s="119"/>
      <c r="E187" s="119"/>
      <c r="F187" s="180"/>
      <c r="G187" s="119"/>
      <c r="H187" s="126" t="s">
        <v>546</v>
      </c>
      <c r="I187" s="183">
        <v>830</v>
      </c>
      <c r="J187" s="119"/>
      <c r="K187" s="119"/>
      <c r="L187" s="119"/>
      <c r="M187" s="119"/>
      <c r="N187" s="119"/>
      <c r="O187" s="119"/>
      <c r="P187" s="119"/>
      <c r="Q187" s="119"/>
      <c r="R187" s="119"/>
      <c r="S187" s="29"/>
      <c r="T187" s="121"/>
    </row>
    <row r="188" spans="1:20" ht="30" x14ac:dyDescent="0.25">
      <c r="A188" s="119"/>
      <c r="B188" s="88" t="s">
        <v>355</v>
      </c>
      <c r="C188" s="119"/>
      <c r="D188" s="119"/>
      <c r="E188" s="119"/>
      <c r="F188" s="180"/>
      <c r="G188" s="119"/>
      <c r="H188" s="126" t="s">
        <v>549</v>
      </c>
      <c r="I188" s="183">
        <v>526</v>
      </c>
      <c r="J188" s="119"/>
      <c r="K188" s="119"/>
      <c r="L188" s="119"/>
      <c r="M188" s="119"/>
      <c r="N188" s="119"/>
      <c r="O188" s="119"/>
      <c r="P188" s="119"/>
      <c r="Q188" s="119"/>
      <c r="R188" s="119"/>
      <c r="S188" s="29"/>
      <c r="T188" s="121"/>
    </row>
    <row r="189" spans="1:20" ht="30" x14ac:dyDescent="0.25">
      <c r="A189" s="119"/>
      <c r="B189" s="88" t="s">
        <v>356</v>
      </c>
      <c r="C189" s="119"/>
      <c r="D189" s="119"/>
      <c r="E189" s="119"/>
      <c r="F189" s="180"/>
      <c r="G189" s="119"/>
      <c r="H189" s="126" t="s">
        <v>550</v>
      </c>
      <c r="I189" s="183">
        <v>670</v>
      </c>
      <c r="J189" s="119"/>
      <c r="K189" s="119"/>
      <c r="L189" s="119"/>
      <c r="M189" s="119"/>
      <c r="N189" s="119"/>
      <c r="O189" s="119"/>
      <c r="P189" s="119"/>
      <c r="Q189" s="119"/>
      <c r="R189" s="119"/>
      <c r="S189" s="29"/>
      <c r="T189" s="121"/>
    </row>
    <row r="190" spans="1:20" ht="30" x14ac:dyDescent="0.25">
      <c r="A190" s="119"/>
      <c r="B190" s="88" t="s">
        <v>357</v>
      </c>
      <c r="C190" s="119"/>
      <c r="D190" s="119"/>
      <c r="E190" s="119"/>
      <c r="F190" s="180"/>
      <c r="G190" s="119"/>
      <c r="H190" s="126" t="s">
        <v>547</v>
      </c>
      <c r="I190" s="183">
        <v>523</v>
      </c>
      <c r="J190" s="119"/>
      <c r="K190" s="119"/>
      <c r="L190" s="119"/>
      <c r="M190" s="119"/>
      <c r="N190" s="119"/>
      <c r="O190" s="119"/>
      <c r="P190" s="119"/>
      <c r="Q190" s="119"/>
      <c r="R190" s="119"/>
      <c r="S190" s="29"/>
      <c r="T190" s="121"/>
    </row>
    <row r="191" spans="1:20" ht="30" x14ac:dyDescent="0.25">
      <c r="A191" s="119"/>
      <c r="B191" s="88" t="s">
        <v>358</v>
      </c>
      <c r="C191" s="119"/>
      <c r="D191" s="119"/>
      <c r="E191" s="119"/>
      <c r="F191" s="180"/>
      <c r="G191" s="119"/>
      <c r="H191" s="126" t="s">
        <v>560</v>
      </c>
      <c r="I191" s="183">
        <v>250</v>
      </c>
      <c r="J191" s="119"/>
      <c r="K191" s="119"/>
      <c r="L191" s="119"/>
      <c r="M191" s="119"/>
      <c r="N191" s="119"/>
      <c r="O191" s="119"/>
      <c r="P191" s="119"/>
      <c r="Q191" s="119"/>
      <c r="R191" s="119"/>
      <c r="S191" s="29"/>
      <c r="T191" s="121"/>
    </row>
    <row r="192" spans="1:20" ht="30" x14ac:dyDescent="0.25">
      <c r="A192" s="119"/>
      <c r="B192" s="88" t="s">
        <v>359</v>
      </c>
      <c r="C192" s="119"/>
      <c r="D192" s="119"/>
      <c r="E192" s="119"/>
      <c r="F192" s="180"/>
      <c r="G192" s="119"/>
      <c r="H192" s="126" t="s">
        <v>560</v>
      </c>
      <c r="I192" s="183">
        <v>250</v>
      </c>
      <c r="J192" s="119"/>
      <c r="K192" s="119"/>
      <c r="L192" s="119"/>
      <c r="M192" s="119"/>
      <c r="N192" s="119"/>
      <c r="O192" s="119"/>
      <c r="P192" s="119"/>
      <c r="Q192" s="119"/>
      <c r="R192" s="119"/>
      <c r="S192" s="29"/>
      <c r="T192" s="121"/>
    </row>
    <row r="193" spans="1:20" ht="30" x14ac:dyDescent="0.25">
      <c r="A193" s="119"/>
      <c r="B193" s="88" t="s">
        <v>360</v>
      </c>
      <c r="C193" s="119"/>
      <c r="D193" s="119"/>
      <c r="E193" s="119"/>
      <c r="F193" s="180"/>
      <c r="G193" s="119"/>
      <c r="H193" s="126" t="s">
        <v>561</v>
      </c>
      <c r="I193" s="183">
        <v>1500</v>
      </c>
      <c r="J193" s="119"/>
      <c r="K193" s="119"/>
      <c r="L193" s="119"/>
      <c r="M193" s="119"/>
      <c r="N193" s="119"/>
      <c r="O193" s="119"/>
      <c r="P193" s="119"/>
      <c r="Q193" s="119"/>
      <c r="R193" s="119"/>
      <c r="S193" s="29"/>
      <c r="T193" s="121"/>
    </row>
    <row r="194" spans="1:20" ht="30" x14ac:dyDescent="0.25">
      <c r="A194" s="119"/>
      <c r="B194" s="88" t="s">
        <v>361</v>
      </c>
      <c r="C194" s="119"/>
      <c r="D194" s="119"/>
      <c r="E194" s="119"/>
      <c r="F194" s="180"/>
      <c r="G194" s="119"/>
      <c r="H194" s="126" t="s">
        <v>562</v>
      </c>
      <c r="I194" s="183">
        <v>1250</v>
      </c>
      <c r="J194" s="119"/>
      <c r="K194" s="119"/>
      <c r="L194" s="119"/>
      <c r="M194" s="119"/>
      <c r="N194" s="119"/>
      <c r="O194" s="119"/>
      <c r="P194" s="119"/>
      <c r="Q194" s="119"/>
      <c r="R194" s="119"/>
      <c r="S194" s="29"/>
      <c r="T194" s="121"/>
    </row>
    <row r="195" spans="1:20" x14ac:dyDescent="0.25">
      <c r="A195" s="119"/>
      <c r="B195" s="88" t="s">
        <v>362</v>
      </c>
      <c r="C195" s="119"/>
      <c r="D195" s="119"/>
      <c r="E195" s="119"/>
      <c r="F195" s="180"/>
      <c r="G195" s="119"/>
      <c r="H195" s="126" t="s">
        <v>563</v>
      </c>
      <c r="I195" s="183">
        <v>2215</v>
      </c>
      <c r="J195" s="119"/>
      <c r="K195" s="119"/>
      <c r="L195" s="119"/>
      <c r="M195" s="119"/>
      <c r="N195" s="119"/>
      <c r="O195" s="119"/>
      <c r="P195" s="119"/>
      <c r="Q195" s="119"/>
      <c r="R195" s="119"/>
      <c r="S195" s="29"/>
      <c r="T195" s="121"/>
    </row>
    <row r="196" spans="1:20" x14ac:dyDescent="0.25">
      <c r="A196" s="119"/>
      <c r="B196" s="88" t="s">
        <v>363</v>
      </c>
      <c r="C196" s="119"/>
      <c r="D196" s="119"/>
      <c r="E196" s="119"/>
      <c r="F196" s="180"/>
      <c r="G196" s="119"/>
      <c r="H196" s="126" t="s">
        <v>564</v>
      </c>
      <c r="I196" s="183">
        <v>1542</v>
      </c>
      <c r="J196" s="119"/>
      <c r="K196" s="119"/>
      <c r="L196" s="119"/>
      <c r="M196" s="119"/>
      <c r="N196" s="119"/>
      <c r="O196" s="119"/>
      <c r="P196" s="119"/>
      <c r="Q196" s="119"/>
      <c r="R196" s="119"/>
      <c r="S196" s="29"/>
      <c r="T196" s="121"/>
    </row>
    <row r="197" spans="1:20" x14ac:dyDescent="0.25">
      <c r="A197" s="119"/>
      <c r="B197" s="88" t="s">
        <v>364</v>
      </c>
      <c r="C197" s="119"/>
      <c r="D197" s="119"/>
      <c r="E197" s="119"/>
      <c r="F197" s="180"/>
      <c r="G197" s="119"/>
      <c r="H197" s="126" t="s">
        <v>565</v>
      </c>
      <c r="I197" s="183">
        <v>525</v>
      </c>
      <c r="J197" s="119"/>
      <c r="K197" s="119"/>
      <c r="L197" s="119"/>
      <c r="M197" s="119"/>
      <c r="N197" s="119"/>
      <c r="O197" s="119"/>
      <c r="P197" s="119"/>
      <c r="Q197" s="119"/>
      <c r="R197" s="119"/>
      <c r="S197" s="29"/>
      <c r="T197" s="121"/>
    </row>
    <row r="198" spans="1:20" x14ac:dyDescent="0.25">
      <c r="A198" s="119"/>
      <c r="B198" s="88" t="s">
        <v>365</v>
      </c>
      <c r="C198" s="119"/>
      <c r="D198" s="119"/>
      <c r="E198" s="119"/>
      <c r="F198" s="180"/>
      <c r="G198" s="119"/>
      <c r="H198" s="126" t="s">
        <v>566</v>
      </c>
      <c r="I198" s="183">
        <v>1011</v>
      </c>
      <c r="J198" s="119"/>
      <c r="K198" s="119"/>
      <c r="L198" s="119"/>
      <c r="M198" s="119"/>
      <c r="N198" s="119"/>
      <c r="O198" s="119"/>
      <c r="P198" s="119"/>
      <c r="Q198" s="119"/>
      <c r="R198" s="119"/>
      <c r="S198" s="29"/>
      <c r="T198" s="121"/>
    </row>
    <row r="199" spans="1:20" x14ac:dyDescent="0.25">
      <c r="A199" s="119"/>
      <c r="B199" s="88" t="s">
        <v>366</v>
      </c>
      <c r="C199" s="119"/>
      <c r="D199" s="119"/>
      <c r="E199" s="119"/>
      <c r="F199" s="180"/>
      <c r="G199" s="119"/>
      <c r="H199" s="126" t="s">
        <v>567</v>
      </c>
      <c r="I199" s="183">
        <v>755</v>
      </c>
      <c r="J199" s="119"/>
      <c r="K199" s="119"/>
      <c r="L199" s="119"/>
      <c r="M199" s="119"/>
      <c r="N199" s="119"/>
      <c r="O199" s="119"/>
      <c r="P199" s="119"/>
      <c r="Q199" s="119"/>
      <c r="R199" s="119"/>
      <c r="S199" s="29"/>
      <c r="T199" s="121"/>
    </row>
    <row r="200" spans="1:20" x14ac:dyDescent="0.25">
      <c r="A200" s="119"/>
      <c r="B200" s="88" t="s">
        <v>367</v>
      </c>
      <c r="C200" s="119"/>
      <c r="D200" s="119"/>
      <c r="E200" s="119"/>
      <c r="F200" s="180"/>
      <c r="G200" s="119"/>
      <c r="H200" s="126" t="s">
        <v>568</v>
      </c>
      <c r="I200" s="183">
        <v>250</v>
      </c>
      <c r="J200" s="119"/>
      <c r="K200" s="119"/>
      <c r="L200" s="119"/>
      <c r="M200" s="119"/>
      <c r="N200" s="119"/>
      <c r="O200" s="119"/>
      <c r="P200" s="119"/>
      <c r="Q200" s="119"/>
      <c r="R200" s="119"/>
      <c r="S200" s="29"/>
      <c r="T200" s="121"/>
    </row>
    <row r="201" spans="1:20" x14ac:dyDescent="0.25">
      <c r="A201" s="119"/>
      <c r="B201" s="88" t="s">
        <v>368</v>
      </c>
      <c r="C201" s="119"/>
      <c r="D201" s="119"/>
      <c r="E201" s="119"/>
      <c r="F201" s="180"/>
      <c r="G201" s="119"/>
      <c r="H201" s="126" t="s">
        <v>569</v>
      </c>
      <c r="I201" s="183">
        <v>300</v>
      </c>
      <c r="J201" s="119"/>
      <c r="K201" s="119"/>
      <c r="L201" s="119"/>
      <c r="M201" s="119"/>
      <c r="N201" s="119"/>
      <c r="O201" s="119"/>
      <c r="P201" s="119"/>
      <c r="Q201" s="119"/>
      <c r="R201" s="119"/>
      <c r="S201" s="29"/>
      <c r="T201" s="121"/>
    </row>
    <row r="202" spans="1:20" x14ac:dyDescent="0.25">
      <c r="A202" s="119"/>
      <c r="B202" s="88" t="s">
        <v>369</v>
      </c>
      <c r="C202" s="119"/>
      <c r="D202" s="119"/>
      <c r="E202" s="119"/>
      <c r="F202" s="180"/>
      <c r="G202" s="119"/>
      <c r="H202" s="126" t="s">
        <v>570</v>
      </c>
      <c r="I202" s="183">
        <v>500</v>
      </c>
      <c r="J202" s="119"/>
      <c r="K202" s="119"/>
      <c r="L202" s="119"/>
      <c r="M202" s="119"/>
      <c r="N202" s="119"/>
      <c r="O202" s="119"/>
      <c r="P202" s="119"/>
      <c r="Q202" s="119"/>
      <c r="R202" s="119"/>
      <c r="S202" s="29"/>
      <c r="T202" s="121"/>
    </row>
    <row r="203" spans="1:20" x14ac:dyDescent="0.25">
      <c r="A203" s="119"/>
      <c r="B203" s="88" t="s">
        <v>370</v>
      </c>
      <c r="C203" s="119"/>
      <c r="D203" s="119"/>
      <c r="E203" s="119"/>
      <c r="F203" s="180"/>
      <c r="G203" s="119"/>
      <c r="H203" s="126" t="s">
        <v>571</v>
      </c>
      <c r="I203" s="183">
        <v>500</v>
      </c>
      <c r="J203" s="119"/>
      <c r="K203" s="119"/>
      <c r="L203" s="119"/>
      <c r="M203" s="119"/>
      <c r="N203" s="119"/>
      <c r="O203" s="119"/>
      <c r="P203" s="119"/>
      <c r="Q203" s="119"/>
      <c r="R203" s="119"/>
      <c r="S203" s="29"/>
      <c r="T203" s="121"/>
    </row>
    <row r="204" spans="1:20" x14ac:dyDescent="0.25">
      <c r="A204" s="119"/>
      <c r="B204" s="88" t="s">
        <v>371</v>
      </c>
      <c r="C204" s="119"/>
      <c r="D204" s="119"/>
      <c r="E204" s="119"/>
      <c r="F204" s="180"/>
      <c r="G204" s="119"/>
      <c r="H204" s="126" t="s">
        <v>572</v>
      </c>
      <c r="I204" s="183">
        <v>500</v>
      </c>
      <c r="J204" s="119"/>
      <c r="K204" s="119"/>
      <c r="L204" s="119"/>
      <c r="M204" s="119"/>
      <c r="N204" s="119"/>
      <c r="O204" s="119"/>
      <c r="P204" s="119"/>
      <c r="Q204" s="119"/>
      <c r="R204" s="119"/>
      <c r="S204" s="29"/>
      <c r="T204" s="121"/>
    </row>
    <row r="205" spans="1:20" x14ac:dyDescent="0.25">
      <c r="A205" s="119"/>
      <c r="B205" s="88" t="s">
        <v>372</v>
      </c>
      <c r="C205" s="119"/>
      <c r="D205" s="119"/>
      <c r="E205" s="119"/>
      <c r="F205" s="180"/>
      <c r="G205" s="119"/>
      <c r="H205" s="126" t="s">
        <v>573</v>
      </c>
      <c r="I205" s="183">
        <v>2500</v>
      </c>
      <c r="J205" s="119"/>
      <c r="K205" s="119"/>
      <c r="L205" s="119"/>
      <c r="M205" s="119"/>
      <c r="N205" s="119"/>
      <c r="O205" s="119"/>
      <c r="P205" s="119"/>
      <c r="Q205" s="119"/>
      <c r="R205" s="119"/>
      <c r="S205" s="29"/>
      <c r="T205" s="121"/>
    </row>
    <row r="206" spans="1:20" ht="30" x14ac:dyDescent="0.25">
      <c r="A206" s="119"/>
      <c r="B206" s="88" t="s">
        <v>373</v>
      </c>
      <c r="C206" s="119"/>
      <c r="D206" s="119"/>
      <c r="E206" s="119"/>
      <c r="F206" s="180"/>
      <c r="G206" s="119"/>
      <c r="H206" s="189" t="s">
        <v>574</v>
      </c>
      <c r="I206" s="183">
        <v>7000</v>
      </c>
      <c r="J206" s="119"/>
      <c r="K206" s="119"/>
      <c r="L206" s="119"/>
      <c r="M206" s="119"/>
      <c r="N206" s="119"/>
      <c r="O206" s="119"/>
      <c r="P206" s="119"/>
      <c r="Q206" s="119"/>
      <c r="R206" s="119"/>
      <c r="S206" s="29"/>
      <c r="T206" s="121"/>
    </row>
    <row r="207" spans="1:20" x14ac:dyDescent="0.25">
      <c r="A207" s="119"/>
      <c r="B207" s="88" t="s">
        <v>374</v>
      </c>
      <c r="C207" s="119"/>
      <c r="D207" s="119"/>
      <c r="E207" s="119"/>
      <c r="F207" s="180"/>
      <c r="G207" s="119"/>
      <c r="H207" s="126" t="s">
        <v>575</v>
      </c>
      <c r="I207" s="183">
        <v>460</v>
      </c>
      <c r="J207" s="119"/>
      <c r="K207" s="119"/>
      <c r="L207" s="119"/>
      <c r="M207" s="119"/>
      <c r="N207" s="119"/>
      <c r="O207" s="119"/>
      <c r="P207" s="119"/>
      <c r="Q207" s="119"/>
      <c r="R207" s="119"/>
      <c r="S207" s="29"/>
      <c r="T207" s="121"/>
    </row>
    <row r="208" spans="1:20" x14ac:dyDescent="0.25">
      <c r="A208" s="119"/>
      <c r="B208" s="88" t="s">
        <v>375</v>
      </c>
      <c r="C208" s="119"/>
      <c r="D208" s="119"/>
      <c r="E208" s="119"/>
      <c r="F208" s="180"/>
      <c r="G208" s="119"/>
      <c r="H208" s="126" t="s">
        <v>576</v>
      </c>
      <c r="I208" s="183">
        <v>2000</v>
      </c>
      <c r="J208" s="119"/>
      <c r="K208" s="119"/>
      <c r="L208" s="119"/>
      <c r="M208" s="119"/>
      <c r="N208" s="119"/>
      <c r="O208" s="119"/>
      <c r="P208" s="119"/>
      <c r="Q208" s="119"/>
      <c r="R208" s="119"/>
      <c r="S208" s="29"/>
      <c r="T208" s="121"/>
    </row>
    <row r="209" spans="1:20" ht="30" x14ac:dyDescent="0.25">
      <c r="A209" s="119"/>
      <c r="B209" s="88" t="s">
        <v>376</v>
      </c>
      <c r="C209" s="119"/>
      <c r="D209" s="119"/>
      <c r="E209" s="119"/>
      <c r="F209" s="180"/>
      <c r="G209" s="119"/>
      <c r="H209" s="126"/>
      <c r="I209" s="183">
        <v>200</v>
      </c>
      <c r="J209" s="119"/>
      <c r="K209" s="119"/>
      <c r="L209" s="119"/>
      <c r="M209" s="119"/>
      <c r="N209" s="119"/>
      <c r="O209" s="119"/>
      <c r="P209" s="119"/>
      <c r="Q209" s="119"/>
      <c r="R209" s="119"/>
      <c r="S209" s="29"/>
      <c r="T209" s="121"/>
    </row>
    <row r="210" spans="1:20" x14ac:dyDescent="0.25">
      <c r="A210" s="119"/>
      <c r="B210" s="88" t="s">
        <v>377</v>
      </c>
      <c r="C210" s="119"/>
      <c r="D210" s="119"/>
      <c r="E210" s="119"/>
      <c r="F210" s="180"/>
      <c r="G210" s="119"/>
      <c r="H210" s="126" t="s">
        <v>577</v>
      </c>
      <c r="I210" s="183">
        <v>350</v>
      </c>
      <c r="J210" s="119"/>
      <c r="K210" s="119"/>
      <c r="L210" s="119"/>
      <c r="M210" s="119"/>
      <c r="N210" s="119"/>
      <c r="O210" s="119"/>
      <c r="P210" s="119"/>
      <c r="Q210" s="119"/>
      <c r="R210" s="119"/>
      <c r="S210" s="29"/>
      <c r="T210" s="121"/>
    </row>
    <row r="211" spans="1:20" ht="30" x14ac:dyDescent="0.25">
      <c r="A211" s="119"/>
      <c r="B211" s="88" t="s">
        <v>378</v>
      </c>
      <c r="C211" s="119"/>
      <c r="D211" s="119"/>
      <c r="E211" s="119"/>
      <c r="F211" s="180"/>
      <c r="G211" s="119"/>
      <c r="H211" s="190"/>
      <c r="I211" s="183">
        <v>3000</v>
      </c>
      <c r="J211" s="119"/>
      <c r="K211" s="119"/>
      <c r="L211" s="119"/>
      <c r="M211" s="119"/>
      <c r="N211" s="119"/>
      <c r="O211" s="119"/>
      <c r="P211" s="119"/>
      <c r="Q211" s="119"/>
      <c r="R211" s="119"/>
      <c r="S211" s="29"/>
      <c r="T211" s="121"/>
    </row>
    <row r="212" spans="1:20" x14ac:dyDescent="0.25">
      <c r="A212" s="119"/>
      <c r="B212" s="88" t="s">
        <v>379</v>
      </c>
      <c r="C212" s="119"/>
      <c r="D212" s="119"/>
      <c r="E212" s="119"/>
      <c r="F212" s="180"/>
      <c r="G212" s="119"/>
      <c r="H212" s="126" t="s">
        <v>578</v>
      </c>
      <c r="I212" s="183">
        <v>1500</v>
      </c>
      <c r="J212" s="119"/>
      <c r="K212" s="119"/>
      <c r="L212" s="119"/>
      <c r="M212" s="119"/>
      <c r="N212" s="119"/>
      <c r="O212" s="119"/>
      <c r="P212" s="119"/>
      <c r="Q212" s="119"/>
      <c r="R212" s="119"/>
      <c r="S212" s="29"/>
      <c r="T212" s="121"/>
    </row>
    <row r="213" spans="1:20" ht="30" x14ac:dyDescent="0.25">
      <c r="A213" s="119"/>
      <c r="B213" s="88" t="s">
        <v>380</v>
      </c>
      <c r="C213" s="119"/>
      <c r="D213" s="119"/>
      <c r="E213" s="119"/>
      <c r="F213" s="180"/>
      <c r="G213" s="119"/>
      <c r="H213" s="126" t="s">
        <v>579</v>
      </c>
      <c r="I213" s="183">
        <v>1000</v>
      </c>
      <c r="J213" s="119"/>
      <c r="K213" s="119"/>
      <c r="L213" s="119"/>
      <c r="M213" s="119"/>
      <c r="N213" s="119"/>
      <c r="O213" s="119"/>
      <c r="P213" s="119"/>
      <c r="Q213" s="119"/>
      <c r="R213" s="119"/>
      <c r="S213" s="29"/>
      <c r="T213" s="121"/>
    </row>
    <row r="214" spans="1:20" ht="30" x14ac:dyDescent="0.25">
      <c r="A214" s="119"/>
      <c r="B214" s="88" t="s">
        <v>381</v>
      </c>
      <c r="C214" s="119"/>
      <c r="D214" s="119"/>
      <c r="E214" s="119"/>
      <c r="F214" s="180"/>
      <c r="G214" s="119"/>
      <c r="H214" s="126" t="s">
        <v>579</v>
      </c>
      <c r="I214" s="183">
        <v>1000</v>
      </c>
      <c r="J214" s="119"/>
      <c r="K214" s="119"/>
      <c r="L214" s="119"/>
      <c r="M214" s="119"/>
      <c r="N214" s="119"/>
      <c r="O214" s="119"/>
      <c r="P214" s="119"/>
      <c r="Q214" s="119"/>
      <c r="R214" s="119"/>
      <c r="S214" s="29"/>
      <c r="T214" s="121"/>
    </row>
    <row r="215" spans="1:20" x14ac:dyDescent="0.25">
      <c r="A215" s="119"/>
      <c r="B215" s="88" t="s">
        <v>382</v>
      </c>
      <c r="C215" s="119"/>
      <c r="D215" s="119"/>
      <c r="E215" s="119"/>
      <c r="F215" s="180"/>
      <c r="G215" s="119"/>
      <c r="H215" s="126"/>
      <c r="I215" s="183">
        <v>2500</v>
      </c>
      <c r="J215" s="119"/>
      <c r="K215" s="119"/>
      <c r="L215" s="119"/>
      <c r="M215" s="119"/>
      <c r="N215" s="119"/>
      <c r="O215" s="119"/>
      <c r="P215" s="119"/>
      <c r="Q215" s="119"/>
      <c r="R215" s="119"/>
      <c r="S215" s="29"/>
      <c r="T215" s="121"/>
    </row>
    <row r="216" spans="1:20" ht="30" x14ac:dyDescent="0.25">
      <c r="A216" s="119"/>
      <c r="B216" s="88" t="s">
        <v>383</v>
      </c>
      <c r="C216" s="119"/>
      <c r="D216" s="119"/>
      <c r="E216" s="119"/>
      <c r="F216" s="180"/>
      <c r="G216" s="119"/>
      <c r="H216" s="126" t="s">
        <v>580</v>
      </c>
      <c r="I216" s="183">
        <v>225</v>
      </c>
      <c r="J216" s="119"/>
      <c r="K216" s="119"/>
      <c r="L216" s="119"/>
      <c r="M216" s="119"/>
      <c r="N216" s="119"/>
      <c r="O216" s="119"/>
      <c r="P216" s="119"/>
      <c r="Q216" s="119"/>
      <c r="R216" s="119"/>
      <c r="S216" s="29"/>
      <c r="T216" s="121"/>
    </row>
    <row r="217" spans="1:20" ht="30" x14ac:dyDescent="0.25">
      <c r="A217" s="119"/>
      <c r="B217" s="88" t="s">
        <v>384</v>
      </c>
      <c r="C217" s="119"/>
      <c r="D217" s="119"/>
      <c r="E217" s="119"/>
      <c r="F217" s="180"/>
      <c r="G217" s="119"/>
      <c r="H217" s="126" t="s">
        <v>581</v>
      </c>
      <c r="I217" s="183">
        <v>115</v>
      </c>
      <c r="J217" s="119"/>
      <c r="K217" s="119"/>
      <c r="L217" s="119"/>
      <c r="M217" s="119"/>
      <c r="N217" s="119"/>
      <c r="O217" s="119"/>
      <c r="P217" s="119"/>
      <c r="Q217" s="119"/>
      <c r="R217" s="119"/>
      <c r="S217" s="29"/>
      <c r="T217" s="121"/>
    </row>
    <row r="218" spans="1:20" ht="30" x14ac:dyDescent="0.25">
      <c r="A218" s="119"/>
      <c r="B218" s="88" t="s">
        <v>385</v>
      </c>
      <c r="C218" s="119"/>
      <c r="D218" s="119"/>
      <c r="E218" s="119"/>
      <c r="F218" s="180"/>
      <c r="G218" s="119"/>
      <c r="H218" s="126" t="s">
        <v>545</v>
      </c>
      <c r="I218" s="183">
        <v>560</v>
      </c>
      <c r="J218" s="119"/>
      <c r="K218" s="119"/>
      <c r="L218" s="119"/>
      <c r="M218" s="119"/>
      <c r="N218" s="119"/>
      <c r="O218" s="119"/>
      <c r="P218" s="119"/>
      <c r="Q218" s="119"/>
      <c r="R218" s="119"/>
      <c r="S218" s="29"/>
      <c r="T218" s="121"/>
    </row>
    <row r="219" spans="1:20" ht="30" x14ac:dyDescent="0.25">
      <c r="A219" s="119"/>
      <c r="B219" s="88" t="s">
        <v>386</v>
      </c>
      <c r="C219" s="119"/>
      <c r="D219" s="119"/>
      <c r="E219" s="119"/>
      <c r="F219" s="180"/>
      <c r="G219" s="119"/>
      <c r="H219" s="126" t="s">
        <v>582</v>
      </c>
      <c r="I219" s="183">
        <v>250</v>
      </c>
      <c r="J219" s="119"/>
      <c r="K219" s="119"/>
      <c r="L219" s="119"/>
      <c r="M219" s="119"/>
      <c r="N219" s="119"/>
      <c r="O219" s="119"/>
      <c r="P219" s="119"/>
      <c r="Q219" s="119"/>
      <c r="R219" s="119"/>
      <c r="S219" s="29"/>
      <c r="T219" s="121"/>
    </row>
    <row r="220" spans="1:20" ht="30" x14ac:dyDescent="0.25">
      <c r="A220" s="119"/>
      <c r="B220" s="88" t="s">
        <v>387</v>
      </c>
      <c r="C220" s="119"/>
      <c r="D220" s="119"/>
      <c r="E220" s="119"/>
      <c r="F220" s="180"/>
      <c r="G220" s="119"/>
      <c r="H220" s="126" t="s">
        <v>547</v>
      </c>
      <c r="I220" s="183">
        <v>512</v>
      </c>
      <c r="J220" s="119"/>
      <c r="K220" s="119"/>
      <c r="L220" s="119"/>
      <c r="M220" s="119"/>
      <c r="N220" s="119"/>
      <c r="O220" s="119"/>
      <c r="P220" s="119"/>
      <c r="Q220" s="119"/>
      <c r="R220" s="119"/>
      <c r="S220" s="29"/>
      <c r="T220" s="121"/>
    </row>
    <row r="221" spans="1:20" s="197" customFormat="1" ht="14.25" x14ac:dyDescent="0.2">
      <c r="A221" s="195" t="s">
        <v>4</v>
      </c>
      <c r="B221" s="181" t="s">
        <v>388</v>
      </c>
      <c r="C221" s="195"/>
      <c r="D221" s="195"/>
      <c r="E221" s="195"/>
      <c r="F221" s="60"/>
      <c r="G221" s="195"/>
      <c r="H221" s="198"/>
      <c r="I221" s="187">
        <f>SUM(I222:I247)</f>
        <v>37290</v>
      </c>
      <c r="J221" s="195"/>
      <c r="K221" s="195"/>
      <c r="L221" s="195"/>
      <c r="M221" s="195"/>
      <c r="N221" s="195"/>
      <c r="O221" s="195"/>
      <c r="P221" s="195"/>
      <c r="Q221" s="195"/>
      <c r="R221" s="195"/>
      <c r="S221" s="22"/>
      <c r="T221" s="196"/>
    </row>
    <row r="222" spans="1:20" ht="30" x14ac:dyDescent="0.25">
      <c r="A222" s="119"/>
      <c r="B222" s="88" t="s">
        <v>389</v>
      </c>
      <c r="C222" s="119"/>
      <c r="D222" s="119"/>
      <c r="E222" s="119"/>
      <c r="F222" s="180"/>
      <c r="G222" s="119"/>
      <c r="H222" s="188" t="s">
        <v>583</v>
      </c>
      <c r="I222" s="183">
        <v>375</v>
      </c>
      <c r="J222" s="119"/>
      <c r="K222" s="119"/>
      <c r="L222" s="119"/>
      <c r="M222" s="119"/>
      <c r="N222" s="119"/>
      <c r="O222" s="119"/>
      <c r="P222" s="119"/>
      <c r="Q222" s="119"/>
      <c r="R222" s="119"/>
      <c r="S222" s="29"/>
      <c r="T222" s="121"/>
    </row>
    <row r="223" spans="1:20" x14ac:dyDescent="0.25">
      <c r="A223" s="119"/>
      <c r="B223" s="88" t="s">
        <v>390</v>
      </c>
      <c r="C223" s="119"/>
      <c r="D223" s="119"/>
      <c r="E223" s="119"/>
      <c r="F223" s="180"/>
      <c r="G223" s="119"/>
      <c r="H223" s="188" t="s">
        <v>584</v>
      </c>
      <c r="I223" s="183">
        <v>1406</v>
      </c>
      <c r="J223" s="119"/>
      <c r="K223" s="119"/>
      <c r="L223" s="119"/>
      <c r="M223" s="119"/>
      <c r="N223" s="119"/>
      <c r="O223" s="119"/>
      <c r="P223" s="119"/>
      <c r="Q223" s="119"/>
      <c r="R223" s="119"/>
      <c r="S223" s="29"/>
      <c r="T223" s="121"/>
    </row>
    <row r="224" spans="1:20" ht="30" x14ac:dyDescent="0.25">
      <c r="A224" s="119"/>
      <c r="B224" s="88" t="s">
        <v>391</v>
      </c>
      <c r="C224" s="119"/>
      <c r="D224" s="119"/>
      <c r="E224" s="119"/>
      <c r="F224" s="180"/>
      <c r="G224" s="119"/>
      <c r="H224" s="188" t="s">
        <v>585</v>
      </c>
      <c r="I224" s="183">
        <v>187</v>
      </c>
      <c r="J224" s="119"/>
      <c r="K224" s="119"/>
      <c r="L224" s="119"/>
      <c r="M224" s="119"/>
      <c r="N224" s="119"/>
      <c r="O224" s="119"/>
      <c r="P224" s="119"/>
      <c r="Q224" s="119"/>
      <c r="R224" s="119"/>
      <c r="S224" s="29"/>
      <c r="T224" s="121"/>
    </row>
    <row r="225" spans="1:20" ht="30" x14ac:dyDescent="0.25">
      <c r="A225" s="119"/>
      <c r="B225" s="88" t="s">
        <v>392</v>
      </c>
      <c r="C225" s="119"/>
      <c r="D225" s="119"/>
      <c r="E225" s="119"/>
      <c r="F225" s="180"/>
      <c r="G225" s="119"/>
      <c r="H225" s="188" t="s">
        <v>586</v>
      </c>
      <c r="I225" s="183">
        <v>281</v>
      </c>
      <c r="J225" s="119"/>
      <c r="K225" s="119"/>
      <c r="L225" s="119"/>
      <c r="M225" s="119"/>
      <c r="N225" s="119"/>
      <c r="O225" s="119"/>
      <c r="P225" s="119"/>
      <c r="Q225" s="119"/>
      <c r="R225" s="119"/>
      <c r="S225" s="29"/>
      <c r="T225" s="121"/>
    </row>
    <row r="226" spans="1:20" ht="30" x14ac:dyDescent="0.25">
      <c r="A226" s="119"/>
      <c r="B226" s="88" t="s">
        <v>393</v>
      </c>
      <c r="C226" s="119"/>
      <c r="D226" s="119"/>
      <c r="E226" s="119"/>
      <c r="F226" s="180"/>
      <c r="G226" s="119"/>
      <c r="H226" s="188" t="s">
        <v>587</v>
      </c>
      <c r="I226" s="183">
        <v>421</v>
      </c>
      <c r="J226" s="119"/>
      <c r="K226" s="119"/>
      <c r="L226" s="119"/>
      <c r="M226" s="119"/>
      <c r="N226" s="119"/>
      <c r="O226" s="119"/>
      <c r="P226" s="119"/>
      <c r="Q226" s="119"/>
      <c r="R226" s="119"/>
      <c r="S226" s="29"/>
      <c r="T226" s="121"/>
    </row>
    <row r="227" spans="1:20" ht="30" x14ac:dyDescent="0.25">
      <c r="A227" s="119"/>
      <c r="B227" s="88" t="s">
        <v>394</v>
      </c>
      <c r="C227" s="119"/>
      <c r="D227" s="119"/>
      <c r="E227" s="119"/>
      <c r="F227" s="180"/>
      <c r="G227" s="119"/>
      <c r="H227" s="126" t="s">
        <v>586</v>
      </c>
      <c r="I227" s="183">
        <v>281</v>
      </c>
      <c r="J227" s="119"/>
      <c r="K227" s="119"/>
      <c r="L227" s="119"/>
      <c r="M227" s="119"/>
      <c r="N227" s="119"/>
      <c r="O227" s="119"/>
      <c r="P227" s="119"/>
      <c r="Q227" s="119"/>
      <c r="R227" s="119"/>
      <c r="S227" s="29"/>
      <c r="T227" s="121"/>
    </row>
    <row r="228" spans="1:20" ht="30" x14ac:dyDescent="0.25">
      <c r="A228" s="119"/>
      <c r="B228" s="88" t="s">
        <v>395</v>
      </c>
      <c r="C228" s="119"/>
      <c r="D228" s="119"/>
      <c r="E228" s="119"/>
      <c r="F228" s="180"/>
      <c r="G228" s="119"/>
      <c r="H228" s="126" t="s">
        <v>588</v>
      </c>
      <c r="I228" s="183">
        <v>403</v>
      </c>
      <c r="J228" s="119"/>
      <c r="K228" s="119"/>
      <c r="L228" s="119"/>
      <c r="M228" s="119"/>
      <c r="N228" s="119"/>
      <c r="O228" s="119"/>
      <c r="P228" s="119"/>
      <c r="Q228" s="119"/>
      <c r="R228" s="119"/>
      <c r="S228" s="29"/>
      <c r="T228" s="121"/>
    </row>
    <row r="229" spans="1:20" ht="30" x14ac:dyDescent="0.25">
      <c r="A229" s="119"/>
      <c r="B229" s="88" t="s">
        <v>396</v>
      </c>
      <c r="C229" s="119"/>
      <c r="D229" s="119"/>
      <c r="E229" s="119"/>
      <c r="F229" s="180"/>
      <c r="G229" s="119"/>
      <c r="H229" s="126" t="s">
        <v>589</v>
      </c>
      <c r="I229" s="183">
        <v>1312</v>
      </c>
      <c r="J229" s="119"/>
      <c r="K229" s="119"/>
      <c r="L229" s="119"/>
      <c r="M229" s="119"/>
      <c r="N229" s="119"/>
      <c r="O229" s="119"/>
      <c r="P229" s="119"/>
      <c r="Q229" s="119"/>
      <c r="R229" s="119"/>
      <c r="S229" s="29"/>
      <c r="T229" s="121"/>
    </row>
    <row r="230" spans="1:20" ht="30" x14ac:dyDescent="0.25">
      <c r="A230" s="119"/>
      <c r="B230" s="88" t="s">
        <v>397</v>
      </c>
      <c r="C230" s="119"/>
      <c r="D230" s="119"/>
      <c r="E230" s="119"/>
      <c r="F230" s="180"/>
      <c r="G230" s="119"/>
      <c r="H230" s="188" t="s">
        <v>590</v>
      </c>
      <c r="I230" s="183">
        <v>486</v>
      </c>
      <c r="J230" s="119"/>
      <c r="K230" s="119"/>
      <c r="L230" s="119"/>
      <c r="M230" s="119"/>
      <c r="N230" s="119"/>
      <c r="O230" s="119"/>
      <c r="P230" s="119"/>
      <c r="Q230" s="119"/>
      <c r="R230" s="119"/>
      <c r="S230" s="29"/>
      <c r="T230" s="121"/>
    </row>
    <row r="231" spans="1:20" ht="45" x14ac:dyDescent="0.25">
      <c r="A231" s="119"/>
      <c r="B231" s="88" t="s">
        <v>398</v>
      </c>
      <c r="C231" s="119"/>
      <c r="D231" s="119"/>
      <c r="E231" s="119"/>
      <c r="F231" s="180"/>
      <c r="G231" s="119"/>
      <c r="H231" s="188" t="s">
        <v>591</v>
      </c>
      <c r="I231" s="183">
        <v>328</v>
      </c>
      <c r="J231" s="119"/>
      <c r="K231" s="119"/>
      <c r="L231" s="119"/>
      <c r="M231" s="119"/>
      <c r="N231" s="119"/>
      <c r="O231" s="119"/>
      <c r="P231" s="119"/>
      <c r="Q231" s="119"/>
      <c r="R231" s="119"/>
      <c r="S231" s="29"/>
      <c r="T231" s="121"/>
    </row>
    <row r="232" spans="1:20" ht="30" x14ac:dyDescent="0.25">
      <c r="A232" s="119"/>
      <c r="B232" s="88" t="s">
        <v>399</v>
      </c>
      <c r="C232" s="119"/>
      <c r="D232" s="119"/>
      <c r="E232" s="119"/>
      <c r="F232" s="180"/>
      <c r="G232" s="119"/>
      <c r="H232" s="188" t="s">
        <v>585</v>
      </c>
      <c r="I232" s="183">
        <v>187</v>
      </c>
      <c r="J232" s="119"/>
      <c r="K232" s="119"/>
      <c r="L232" s="119"/>
      <c r="M232" s="119"/>
      <c r="N232" s="119"/>
      <c r="O232" s="119"/>
      <c r="P232" s="119"/>
      <c r="Q232" s="119"/>
      <c r="R232" s="119"/>
      <c r="S232" s="29"/>
      <c r="T232" s="121"/>
    </row>
    <row r="233" spans="1:20" ht="30" x14ac:dyDescent="0.25">
      <c r="A233" s="119"/>
      <c r="B233" s="88" t="s">
        <v>400</v>
      </c>
      <c r="C233" s="119"/>
      <c r="D233" s="119"/>
      <c r="E233" s="119"/>
      <c r="F233" s="180"/>
      <c r="G233" s="119"/>
      <c r="H233" s="126" t="s">
        <v>586</v>
      </c>
      <c r="I233" s="183">
        <v>281</v>
      </c>
      <c r="J233" s="119"/>
      <c r="K233" s="119"/>
      <c r="L233" s="119"/>
      <c r="M233" s="119"/>
      <c r="N233" s="119"/>
      <c r="O233" s="119"/>
      <c r="P233" s="119"/>
      <c r="Q233" s="119"/>
      <c r="R233" s="119"/>
      <c r="S233" s="29"/>
      <c r="T233" s="121"/>
    </row>
    <row r="234" spans="1:20" ht="30" x14ac:dyDescent="0.25">
      <c r="A234" s="119"/>
      <c r="B234" s="88" t="s">
        <v>401</v>
      </c>
      <c r="C234" s="119"/>
      <c r="D234" s="119"/>
      <c r="E234" s="119"/>
      <c r="F234" s="180"/>
      <c r="G234" s="119"/>
      <c r="H234" s="126" t="s">
        <v>586</v>
      </c>
      <c r="I234" s="183">
        <v>281</v>
      </c>
      <c r="J234" s="119"/>
      <c r="K234" s="119"/>
      <c r="L234" s="119"/>
      <c r="M234" s="119"/>
      <c r="N234" s="119"/>
      <c r="O234" s="119"/>
      <c r="P234" s="119"/>
      <c r="Q234" s="119"/>
      <c r="R234" s="119"/>
      <c r="S234" s="29"/>
      <c r="T234" s="121"/>
    </row>
    <row r="235" spans="1:20" ht="30" x14ac:dyDescent="0.25">
      <c r="A235" s="119"/>
      <c r="B235" s="88" t="s">
        <v>402</v>
      </c>
      <c r="C235" s="119"/>
      <c r="D235" s="119"/>
      <c r="E235" s="119"/>
      <c r="F235" s="180"/>
      <c r="G235" s="119"/>
      <c r="H235" s="126" t="s">
        <v>586</v>
      </c>
      <c r="I235" s="183">
        <v>281</v>
      </c>
      <c r="J235" s="119"/>
      <c r="K235" s="119"/>
      <c r="L235" s="119"/>
      <c r="M235" s="119"/>
      <c r="N235" s="119"/>
      <c r="O235" s="119"/>
      <c r="P235" s="119"/>
      <c r="Q235" s="119"/>
      <c r="R235" s="119"/>
      <c r="S235" s="29"/>
      <c r="T235" s="121"/>
    </row>
    <row r="236" spans="1:20" ht="30" x14ac:dyDescent="0.25">
      <c r="A236" s="119"/>
      <c r="B236" s="88" t="s">
        <v>403</v>
      </c>
      <c r="C236" s="119"/>
      <c r="D236" s="119"/>
      <c r="E236" s="119"/>
      <c r="F236" s="180"/>
      <c r="G236" s="119"/>
      <c r="H236" s="126" t="s">
        <v>592</v>
      </c>
      <c r="I236" s="183">
        <v>843</v>
      </c>
      <c r="J236" s="119"/>
      <c r="K236" s="119"/>
      <c r="L236" s="119"/>
      <c r="M236" s="119"/>
      <c r="N236" s="119"/>
      <c r="O236" s="119"/>
      <c r="P236" s="119"/>
      <c r="Q236" s="119"/>
      <c r="R236" s="119"/>
      <c r="S236" s="29"/>
      <c r="T236" s="121"/>
    </row>
    <row r="237" spans="1:20" ht="30" x14ac:dyDescent="0.25">
      <c r="A237" s="119"/>
      <c r="B237" s="88" t="s">
        <v>404</v>
      </c>
      <c r="C237" s="119"/>
      <c r="D237" s="119"/>
      <c r="E237" s="119"/>
      <c r="F237" s="180"/>
      <c r="G237" s="119"/>
      <c r="H237" s="126" t="s">
        <v>593</v>
      </c>
      <c r="I237" s="183">
        <v>937</v>
      </c>
      <c r="J237" s="119"/>
      <c r="K237" s="119"/>
      <c r="L237" s="119"/>
      <c r="M237" s="119"/>
      <c r="N237" s="119"/>
      <c r="O237" s="119"/>
      <c r="P237" s="119"/>
      <c r="Q237" s="119"/>
      <c r="R237" s="119"/>
      <c r="S237" s="29"/>
      <c r="T237" s="121"/>
    </row>
    <row r="238" spans="1:20" ht="30" x14ac:dyDescent="0.25">
      <c r="A238" s="119"/>
      <c r="B238" s="88" t="s">
        <v>405</v>
      </c>
      <c r="C238" s="119"/>
      <c r="D238" s="119"/>
      <c r="E238" s="119"/>
      <c r="F238" s="180"/>
      <c r="G238" s="119"/>
      <c r="H238" s="126" t="s">
        <v>594</v>
      </c>
      <c r="I238" s="183">
        <v>2000</v>
      </c>
      <c r="J238" s="119"/>
      <c r="K238" s="119"/>
      <c r="L238" s="119"/>
      <c r="M238" s="119"/>
      <c r="N238" s="119"/>
      <c r="O238" s="119"/>
      <c r="P238" s="119"/>
      <c r="Q238" s="119"/>
      <c r="R238" s="119"/>
      <c r="S238" s="29"/>
      <c r="T238" s="121"/>
    </row>
    <row r="239" spans="1:20" x14ac:dyDescent="0.25">
      <c r="A239" s="119"/>
      <c r="B239" s="88" t="s">
        <v>406</v>
      </c>
      <c r="C239" s="119"/>
      <c r="D239" s="119"/>
      <c r="E239" s="119"/>
      <c r="F239" s="180"/>
      <c r="G239" s="119"/>
      <c r="H239" s="126"/>
      <c r="I239" s="183">
        <v>3000</v>
      </c>
      <c r="J239" s="119"/>
      <c r="K239" s="119"/>
      <c r="L239" s="119"/>
      <c r="M239" s="119"/>
      <c r="N239" s="119"/>
      <c r="O239" s="119"/>
      <c r="P239" s="119"/>
      <c r="Q239" s="119"/>
      <c r="R239" s="119"/>
      <c r="S239" s="29"/>
      <c r="T239" s="121"/>
    </row>
    <row r="240" spans="1:20" ht="30" x14ac:dyDescent="0.25">
      <c r="A240" s="119"/>
      <c r="B240" s="88" t="s">
        <v>407</v>
      </c>
      <c r="C240" s="119"/>
      <c r="D240" s="119"/>
      <c r="E240" s="119"/>
      <c r="F240" s="180"/>
      <c r="G240" s="119"/>
      <c r="H240" s="126" t="s">
        <v>595</v>
      </c>
      <c r="I240" s="183">
        <v>7000</v>
      </c>
      <c r="J240" s="119"/>
      <c r="K240" s="119"/>
      <c r="L240" s="119"/>
      <c r="M240" s="119"/>
      <c r="N240" s="119"/>
      <c r="O240" s="119"/>
      <c r="P240" s="119"/>
      <c r="Q240" s="119"/>
      <c r="R240" s="119"/>
      <c r="S240" s="29"/>
      <c r="T240" s="121"/>
    </row>
    <row r="241" spans="1:20" x14ac:dyDescent="0.25">
      <c r="A241" s="119"/>
      <c r="B241" s="88" t="s">
        <v>408</v>
      </c>
      <c r="C241" s="119"/>
      <c r="D241" s="119"/>
      <c r="E241" s="119"/>
      <c r="F241" s="180"/>
      <c r="G241" s="119"/>
      <c r="H241" s="126" t="s">
        <v>596</v>
      </c>
      <c r="I241" s="183">
        <v>6000</v>
      </c>
      <c r="J241" s="119"/>
      <c r="K241" s="119"/>
      <c r="L241" s="119"/>
      <c r="M241" s="119"/>
      <c r="N241" s="119"/>
      <c r="O241" s="119"/>
      <c r="P241" s="119"/>
      <c r="Q241" s="119"/>
      <c r="R241" s="119"/>
      <c r="S241" s="29"/>
      <c r="T241" s="121"/>
    </row>
    <row r="242" spans="1:20" ht="30" x14ac:dyDescent="0.25">
      <c r="A242" s="119"/>
      <c r="B242" s="88" t="s">
        <v>409</v>
      </c>
      <c r="C242" s="119"/>
      <c r="D242" s="119"/>
      <c r="E242" s="119"/>
      <c r="F242" s="180"/>
      <c r="G242" s="119"/>
      <c r="H242" s="126" t="s">
        <v>597</v>
      </c>
      <c r="I242" s="183">
        <v>700</v>
      </c>
      <c r="J242" s="119"/>
      <c r="K242" s="119"/>
      <c r="L242" s="119"/>
      <c r="M242" s="119"/>
      <c r="N242" s="119"/>
      <c r="O242" s="119"/>
      <c r="P242" s="119"/>
      <c r="Q242" s="119"/>
      <c r="R242" s="119"/>
      <c r="S242" s="29"/>
      <c r="T242" s="121"/>
    </row>
    <row r="243" spans="1:20" ht="30" x14ac:dyDescent="0.25">
      <c r="A243" s="119"/>
      <c r="B243" s="88" t="s">
        <v>410</v>
      </c>
      <c r="C243" s="119"/>
      <c r="D243" s="119"/>
      <c r="E243" s="119"/>
      <c r="F243" s="180"/>
      <c r="G243" s="119"/>
      <c r="H243" s="126" t="s">
        <v>598</v>
      </c>
      <c r="I243" s="183">
        <v>800</v>
      </c>
      <c r="J243" s="119"/>
      <c r="K243" s="119"/>
      <c r="L243" s="119"/>
      <c r="M243" s="119"/>
      <c r="N243" s="119"/>
      <c r="O243" s="119"/>
      <c r="P243" s="119"/>
      <c r="Q243" s="119"/>
      <c r="R243" s="119"/>
      <c r="S243" s="29"/>
      <c r="T243" s="121"/>
    </row>
    <row r="244" spans="1:20" ht="30" x14ac:dyDescent="0.25">
      <c r="A244" s="119"/>
      <c r="B244" s="88" t="s">
        <v>411</v>
      </c>
      <c r="C244" s="119"/>
      <c r="D244" s="119"/>
      <c r="E244" s="119"/>
      <c r="F244" s="180"/>
      <c r="G244" s="119"/>
      <c r="H244" s="126" t="s">
        <v>599</v>
      </c>
      <c r="I244" s="183">
        <v>3500</v>
      </c>
      <c r="J244" s="119"/>
      <c r="K244" s="119"/>
      <c r="L244" s="119"/>
      <c r="M244" s="119"/>
      <c r="N244" s="119"/>
      <c r="O244" s="119"/>
      <c r="P244" s="119"/>
      <c r="Q244" s="119"/>
      <c r="R244" s="119"/>
      <c r="S244" s="29"/>
      <c r="T244" s="121"/>
    </row>
    <row r="245" spans="1:20" x14ac:dyDescent="0.25">
      <c r="A245" s="119"/>
      <c r="B245" s="88" t="s">
        <v>412</v>
      </c>
      <c r="C245" s="119"/>
      <c r="D245" s="119"/>
      <c r="E245" s="119"/>
      <c r="F245" s="180"/>
      <c r="G245" s="119"/>
      <c r="H245" s="188" t="s">
        <v>600</v>
      </c>
      <c r="I245" s="183">
        <v>3000</v>
      </c>
      <c r="J245" s="119"/>
      <c r="K245" s="119"/>
      <c r="L245" s="119"/>
      <c r="M245" s="119"/>
      <c r="N245" s="119"/>
      <c r="O245" s="119"/>
      <c r="P245" s="119"/>
      <c r="Q245" s="119"/>
      <c r="R245" s="119"/>
      <c r="S245" s="29"/>
      <c r="T245" s="121"/>
    </row>
    <row r="246" spans="1:20" x14ac:dyDescent="0.25">
      <c r="A246" s="119"/>
      <c r="B246" s="88" t="s">
        <v>413</v>
      </c>
      <c r="C246" s="119"/>
      <c r="D246" s="119"/>
      <c r="E246" s="119"/>
      <c r="F246" s="180"/>
      <c r="G246" s="119"/>
      <c r="H246" s="188" t="s">
        <v>579</v>
      </c>
      <c r="I246" s="183">
        <v>1000</v>
      </c>
      <c r="J246" s="119"/>
      <c r="K246" s="119"/>
      <c r="L246" s="119"/>
      <c r="M246" s="119"/>
      <c r="N246" s="119"/>
      <c r="O246" s="119"/>
      <c r="P246" s="119"/>
      <c r="Q246" s="119"/>
      <c r="R246" s="119"/>
      <c r="S246" s="29"/>
      <c r="T246" s="121"/>
    </row>
    <row r="247" spans="1:20" x14ac:dyDescent="0.25">
      <c r="A247" s="119"/>
      <c r="B247" s="88" t="s">
        <v>414</v>
      </c>
      <c r="C247" s="119"/>
      <c r="D247" s="119"/>
      <c r="E247" s="119"/>
      <c r="F247" s="180"/>
      <c r="G247" s="119"/>
      <c r="H247" s="126" t="s">
        <v>601</v>
      </c>
      <c r="I247" s="183">
        <v>2000</v>
      </c>
      <c r="J247" s="119"/>
      <c r="K247" s="119"/>
      <c r="L247" s="119"/>
      <c r="M247" s="119"/>
      <c r="N247" s="119"/>
      <c r="O247" s="119"/>
      <c r="P247" s="119"/>
      <c r="Q247" s="119"/>
      <c r="R247" s="119"/>
      <c r="S247" s="29"/>
      <c r="T247" s="121"/>
    </row>
    <row r="248" spans="1:20" s="197" customFormat="1" ht="14.25" x14ac:dyDescent="0.2">
      <c r="A248" s="195" t="s">
        <v>659</v>
      </c>
      <c r="B248" s="181" t="s">
        <v>415</v>
      </c>
      <c r="C248" s="195"/>
      <c r="D248" s="195"/>
      <c r="E248" s="195"/>
      <c r="F248" s="60"/>
      <c r="G248" s="195"/>
      <c r="H248" s="190"/>
      <c r="I248" s="187">
        <f>SUM(I249:I252)</f>
        <v>27856</v>
      </c>
      <c r="J248" s="195"/>
      <c r="K248" s="195"/>
      <c r="L248" s="195"/>
      <c r="M248" s="195"/>
      <c r="N248" s="195"/>
      <c r="O248" s="195"/>
      <c r="P248" s="195"/>
      <c r="Q248" s="195"/>
      <c r="R248" s="195"/>
      <c r="S248" s="22"/>
      <c r="T248" s="196"/>
    </row>
    <row r="249" spans="1:20" ht="30" x14ac:dyDescent="0.25">
      <c r="A249" s="119"/>
      <c r="B249" s="88" t="s">
        <v>416</v>
      </c>
      <c r="C249" s="119"/>
      <c r="D249" s="119"/>
      <c r="E249" s="119"/>
      <c r="F249" s="180"/>
      <c r="G249" s="119"/>
      <c r="H249" s="126" t="s">
        <v>602</v>
      </c>
      <c r="I249" s="183">
        <v>2656</v>
      </c>
      <c r="J249" s="119"/>
      <c r="K249" s="119"/>
      <c r="L249" s="119"/>
      <c r="M249" s="119"/>
      <c r="N249" s="119"/>
      <c r="O249" s="119"/>
      <c r="P249" s="119"/>
      <c r="Q249" s="119"/>
      <c r="R249" s="119"/>
      <c r="S249" s="29"/>
      <c r="T249" s="121"/>
    </row>
    <row r="250" spans="1:20" ht="30" x14ac:dyDescent="0.25">
      <c r="A250" s="119"/>
      <c r="B250" s="88" t="s">
        <v>417</v>
      </c>
      <c r="C250" s="119"/>
      <c r="D250" s="119"/>
      <c r="E250" s="119"/>
      <c r="F250" s="180"/>
      <c r="G250" s="119"/>
      <c r="H250" s="191" t="s">
        <v>603</v>
      </c>
      <c r="I250" s="183">
        <v>12200</v>
      </c>
      <c r="J250" s="119"/>
      <c r="K250" s="119"/>
      <c r="L250" s="119"/>
      <c r="M250" s="119"/>
      <c r="N250" s="119"/>
      <c r="O250" s="119"/>
      <c r="P250" s="119"/>
      <c r="Q250" s="119"/>
      <c r="R250" s="119"/>
      <c r="S250" s="29"/>
      <c r="T250" s="121"/>
    </row>
    <row r="251" spans="1:20" ht="45" x14ac:dyDescent="0.25">
      <c r="A251" s="119"/>
      <c r="B251" s="88" t="s">
        <v>418</v>
      </c>
      <c r="C251" s="119"/>
      <c r="D251" s="119"/>
      <c r="E251" s="119"/>
      <c r="F251" s="180"/>
      <c r="G251" s="119"/>
      <c r="H251" s="126" t="s">
        <v>604</v>
      </c>
      <c r="I251" s="183">
        <v>5000</v>
      </c>
      <c r="J251" s="119"/>
      <c r="K251" s="119"/>
      <c r="L251" s="119"/>
      <c r="M251" s="119"/>
      <c r="N251" s="119"/>
      <c r="O251" s="119"/>
      <c r="P251" s="119"/>
      <c r="Q251" s="119"/>
      <c r="R251" s="119"/>
      <c r="S251" s="29"/>
      <c r="T251" s="121"/>
    </row>
    <row r="252" spans="1:20" x14ac:dyDescent="0.25">
      <c r="A252" s="119"/>
      <c r="B252" s="88" t="s">
        <v>419</v>
      </c>
      <c r="C252" s="119"/>
      <c r="D252" s="119"/>
      <c r="E252" s="119"/>
      <c r="F252" s="180"/>
      <c r="G252" s="119"/>
      <c r="H252" s="126"/>
      <c r="I252" s="183">
        <v>8000</v>
      </c>
      <c r="J252" s="119"/>
      <c r="K252" s="119"/>
      <c r="L252" s="119"/>
      <c r="M252" s="119"/>
      <c r="N252" s="119"/>
      <c r="O252" s="119"/>
      <c r="P252" s="119"/>
      <c r="Q252" s="119"/>
      <c r="R252" s="119"/>
      <c r="S252" s="29"/>
      <c r="T252" s="121"/>
    </row>
    <row r="253" spans="1:20" s="197" customFormat="1" ht="14.25" x14ac:dyDescent="0.2">
      <c r="A253" s="195" t="s">
        <v>660</v>
      </c>
      <c r="B253" s="181" t="s">
        <v>420</v>
      </c>
      <c r="C253" s="195"/>
      <c r="D253" s="195"/>
      <c r="E253" s="195"/>
      <c r="F253" s="60"/>
      <c r="G253" s="195"/>
      <c r="H253" s="190"/>
      <c r="I253" s="187">
        <f>SUM(I254:I264)</f>
        <v>7200</v>
      </c>
      <c r="J253" s="195"/>
      <c r="K253" s="195"/>
      <c r="L253" s="195"/>
      <c r="M253" s="195"/>
      <c r="N253" s="195"/>
      <c r="O253" s="195"/>
      <c r="P253" s="195"/>
      <c r="Q253" s="195"/>
      <c r="R253" s="195"/>
      <c r="S253" s="22"/>
      <c r="T253" s="196"/>
    </row>
    <row r="254" spans="1:20" ht="30" x14ac:dyDescent="0.25">
      <c r="A254" s="119"/>
      <c r="B254" s="88" t="s">
        <v>421</v>
      </c>
      <c r="C254" s="119"/>
      <c r="D254" s="119"/>
      <c r="E254" s="119"/>
      <c r="F254" s="180"/>
      <c r="G254" s="119"/>
      <c r="H254" s="126" t="s">
        <v>605</v>
      </c>
      <c r="I254" s="183">
        <v>400</v>
      </c>
      <c r="J254" s="119"/>
      <c r="K254" s="119"/>
      <c r="L254" s="119"/>
      <c r="M254" s="119"/>
      <c r="N254" s="119"/>
      <c r="O254" s="119"/>
      <c r="P254" s="119"/>
      <c r="Q254" s="119"/>
      <c r="R254" s="119"/>
      <c r="S254" s="29"/>
      <c r="T254" s="121"/>
    </row>
    <row r="255" spans="1:20" ht="45" x14ac:dyDescent="0.25">
      <c r="A255" s="119"/>
      <c r="B255" s="88" t="s">
        <v>422</v>
      </c>
      <c r="C255" s="119"/>
      <c r="D255" s="119"/>
      <c r="E255" s="119"/>
      <c r="F255" s="180"/>
      <c r="G255" s="119"/>
      <c r="H255" s="126" t="s">
        <v>606</v>
      </c>
      <c r="I255" s="183">
        <v>300</v>
      </c>
      <c r="J255" s="119"/>
      <c r="K255" s="119"/>
      <c r="L255" s="119"/>
      <c r="M255" s="119"/>
      <c r="N255" s="119"/>
      <c r="O255" s="119"/>
      <c r="P255" s="119"/>
      <c r="Q255" s="119"/>
      <c r="R255" s="119"/>
      <c r="S255" s="29"/>
      <c r="T255" s="121"/>
    </row>
    <row r="256" spans="1:20" ht="45" x14ac:dyDescent="0.25">
      <c r="A256" s="119"/>
      <c r="B256" s="88" t="s">
        <v>423</v>
      </c>
      <c r="C256" s="119"/>
      <c r="D256" s="119"/>
      <c r="E256" s="119"/>
      <c r="F256" s="180"/>
      <c r="G256" s="119"/>
      <c r="H256" s="126" t="s">
        <v>606</v>
      </c>
      <c r="I256" s="183">
        <v>300</v>
      </c>
      <c r="J256" s="119"/>
      <c r="K256" s="119"/>
      <c r="L256" s="119"/>
      <c r="M256" s="119"/>
      <c r="N256" s="119"/>
      <c r="O256" s="119"/>
      <c r="P256" s="119"/>
      <c r="Q256" s="119"/>
      <c r="R256" s="119"/>
      <c r="S256" s="29"/>
      <c r="T256" s="121"/>
    </row>
    <row r="257" spans="1:20" ht="45" x14ac:dyDescent="0.25">
      <c r="A257" s="119"/>
      <c r="B257" s="88" t="s">
        <v>424</v>
      </c>
      <c r="C257" s="119"/>
      <c r="D257" s="119"/>
      <c r="E257" s="119"/>
      <c r="F257" s="180"/>
      <c r="G257" s="119"/>
      <c r="H257" s="126" t="s">
        <v>606</v>
      </c>
      <c r="I257" s="183">
        <v>500</v>
      </c>
      <c r="J257" s="119"/>
      <c r="K257" s="119"/>
      <c r="L257" s="119"/>
      <c r="M257" s="119"/>
      <c r="N257" s="119"/>
      <c r="O257" s="119"/>
      <c r="P257" s="119"/>
      <c r="Q257" s="119"/>
      <c r="R257" s="119"/>
      <c r="S257" s="29"/>
      <c r="T257" s="121"/>
    </row>
    <row r="258" spans="1:20" ht="45" x14ac:dyDescent="0.25">
      <c r="A258" s="119"/>
      <c r="B258" s="88" t="s">
        <v>425</v>
      </c>
      <c r="C258" s="119"/>
      <c r="D258" s="119"/>
      <c r="E258" s="119"/>
      <c r="F258" s="180"/>
      <c r="G258" s="119"/>
      <c r="H258" s="126" t="s">
        <v>606</v>
      </c>
      <c r="I258" s="183">
        <v>500</v>
      </c>
      <c r="J258" s="119"/>
      <c r="K258" s="119"/>
      <c r="L258" s="119"/>
      <c r="M258" s="119"/>
      <c r="N258" s="119"/>
      <c r="O258" s="119"/>
      <c r="P258" s="119"/>
      <c r="Q258" s="119"/>
      <c r="R258" s="119"/>
      <c r="S258" s="29"/>
      <c r="T258" s="121"/>
    </row>
    <row r="259" spans="1:20" ht="30" x14ac:dyDescent="0.25">
      <c r="A259" s="119"/>
      <c r="B259" s="88" t="s">
        <v>426</v>
      </c>
      <c r="C259" s="119"/>
      <c r="D259" s="119"/>
      <c r="E259" s="119"/>
      <c r="F259" s="180"/>
      <c r="G259" s="119"/>
      <c r="H259" s="126" t="s">
        <v>607</v>
      </c>
      <c r="I259" s="183">
        <v>1000</v>
      </c>
      <c r="J259" s="119"/>
      <c r="K259" s="119"/>
      <c r="L259" s="119"/>
      <c r="M259" s="119"/>
      <c r="N259" s="119"/>
      <c r="O259" s="119"/>
      <c r="P259" s="119"/>
      <c r="Q259" s="119"/>
      <c r="R259" s="119"/>
      <c r="S259" s="29"/>
      <c r="T259" s="121"/>
    </row>
    <row r="260" spans="1:20" ht="45" x14ac:dyDescent="0.25">
      <c r="A260" s="119"/>
      <c r="B260" s="88" t="s">
        <v>427</v>
      </c>
      <c r="C260" s="119"/>
      <c r="D260" s="119"/>
      <c r="E260" s="119"/>
      <c r="F260" s="180"/>
      <c r="G260" s="119"/>
      <c r="H260" s="126" t="s">
        <v>608</v>
      </c>
      <c r="I260" s="183">
        <v>500</v>
      </c>
      <c r="J260" s="119"/>
      <c r="K260" s="119"/>
      <c r="L260" s="119"/>
      <c r="M260" s="119"/>
      <c r="N260" s="119"/>
      <c r="O260" s="119"/>
      <c r="P260" s="119"/>
      <c r="Q260" s="119"/>
      <c r="R260" s="119"/>
      <c r="S260" s="29"/>
      <c r="T260" s="121"/>
    </row>
    <row r="261" spans="1:20" ht="30" x14ac:dyDescent="0.25">
      <c r="A261" s="119"/>
      <c r="B261" s="88" t="s">
        <v>428</v>
      </c>
      <c r="C261" s="119"/>
      <c r="D261" s="119"/>
      <c r="E261" s="119"/>
      <c r="F261" s="180"/>
      <c r="G261" s="119"/>
      <c r="H261" s="126" t="s">
        <v>609</v>
      </c>
      <c r="I261" s="183">
        <v>1300</v>
      </c>
      <c r="J261" s="119"/>
      <c r="K261" s="119"/>
      <c r="L261" s="119"/>
      <c r="M261" s="119"/>
      <c r="N261" s="119"/>
      <c r="O261" s="119"/>
      <c r="P261" s="119"/>
      <c r="Q261" s="119"/>
      <c r="R261" s="119"/>
      <c r="S261" s="29"/>
      <c r="T261" s="121"/>
    </row>
    <row r="262" spans="1:20" x14ac:dyDescent="0.25">
      <c r="A262" s="119"/>
      <c r="B262" s="88" t="s">
        <v>429</v>
      </c>
      <c r="C262" s="119"/>
      <c r="D262" s="119"/>
      <c r="E262" s="119"/>
      <c r="F262" s="180"/>
      <c r="G262" s="119"/>
      <c r="H262" s="126" t="s">
        <v>610</v>
      </c>
      <c r="I262" s="183">
        <v>200</v>
      </c>
      <c r="J262" s="119"/>
      <c r="K262" s="119"/>
      <c r="L262" s="119"/>
      <c r="M262" s="119"/>
      <c r="N262" s="119"/>
      <c r="O262" s="119"/>
      <c r="P262" s="119"/>
      <c r="Q262" s="119"/>
      <c r="R262" s="119"/>
      <c r="S262" s="29"/>
      <c r="T262" s="121"/>
    </row>
    <row r="263" spans="1:20" ht="30" x14ac:dyDescent="0.25">
      <c r="A263" s="119"/>
      <c r="B263" s="88" t="s">
        <v>430</v>
      </c>
      <c r="C263" s="119"/>
      <c r="D263" s="119"/>
      <c r="E263" s="119"/>
      <c r="F263" s="180"/>
      <c r="G263" s="119"/>
      <c r="H263" s="126" t="s">
        <v>611</v>
      </c>
      <c r="I263" s="183">
        <v>1200</v>
      </c>
      <c r="J263" s="119"/>
      <c r="K263" s="119"/>
      <c r="L263" s="119"/>
      <c r="M263" s="119"/>
      <c r="N263" s="119"/>
      <c r="O263" s="119"/>
      <c r="P263" s="119"/>
      <c r="Q263" s="119"/>
      <c r="R263" s="119"/>
      <c r="S263" s="29"/>
      <c r="T263" s="121"/>
    </row>
    <row r="264" spans="1:20" x14ac:dyDescent="0.25">
      <c r="A264" s="119"/>
      <c r="B264" s="88" t="s">
        <v>431</v>
      </c>
      <c r="C264" s="119"/>
      <c r="D264" s="119"/>
      <c r="E264" s="119"/>
      <c r="F264" s="180"/>
      <c r="G264" s="119"/>
      <c r="H264" s="188" t="s">
        <v>612</v>
      </c>
      <c r="I264" s="183">
        <v>1000</v>
      </c>
      <c r="J264" s="119"/>
      <c r="K264" s="119"/>
      <c r="L264" s="119"/>
      <c r="M264" s="119"/>
      <c r="N264" s="119"/>
      <c r="O264" s="119"/>
      <c r="P264" s="119"/>
      <c r="Q264" s="119"/>
      <c r="R264" s="119"/>
      <c r="S264" s="29"/>
      <c r="T264" s="121"/>
    </row>
    <row r="265" spans="1:20" s="197" customFormat="1" ht="14.25" x14ac:dyDescent="0.2">
      <c r="A265" s="195" t="s">
        <v>661</v>
      </c>
      <c r="B265" s="181" t="s">
        <v>432</v>
      </c>
      <c r="C265" s="195"/>
      <c r="D265" s="195"/>
      <c r="E265" s="195"/>
      <c r="F265" s="60"/>
      <c r="G265" s="195"/>
      <c r="H265" s="190"/>
      <c r="I265" s="187">
        <f>SUM(I266:I283)</f>
        <v>25900</v>
      </c>
      <c r="J265" s="195"/>
      <c r="K265" s="195"/>
      <c r="L265" s="195"/>
      <c r="M265" s="195"/>
      <c r="N265" s="195"/>
      <c r="O265" s="195"/>
      <c r="P265" s="195"/>
      <c r="Q265" s="195"/>
      <c r="R265" s="195"/>
      <c r="S265" s="22"/>
      <c r="T265" s="196"/>
    </row>
    <row r="266" spans="1:20" ht="45" x14ac:dyDescent="0.25">
      <c r="A266" s="119"/>
      <c r="B266" s="88" t="s">
        <v>433</v>
      </c>
      <c r="C266" s="119"/>
      <c r="D266" s="119"/>
      <c r="E266" s="119"/>
      <c r="F266" s="180"/>
      <c r="G266" s="119"/>
      <c r="H266" s="126" t="s">
        <v>613</v>
      </c>
      <c r="I266" s="183">
        <v>600</v>
      </c>
      <c r="J266" s="119"/>
      <c r="K266" s="119"/>
      <c r="L266" s="119"/>
      <c r="M266" s="119"/>
      <c r="N266" s="119"/>
      <c r="O266" s="119"/>
      <c r="P266" s="119"/>
      <c r="Q266" s="119"/>
      <c r="R266" s="119"/>
      <c r="S266" s="29"/>
      <c r="T266" s="121"/>
    </row>
    <row r="267" spans="1:20" ht="30" x14ac:dyDescent="0.25">
      <c r="A267" s="119"/>
      <c r="B267" s="88" t="s">
        <v>434</v>
      </c>
      <c r="C267" s="119"/>
      <c r="D267" s="119"/>
      <c r="E267" s="119"/>
      <c r="F267" s="180"/>
      <c r="G267" s="119"/>
      <c r="H267" s="126" t="s">
        <v>59</v>
      </c>
      <c r="I267" s="183">
        <v>600</v>
      </c>
      <c r="J267" s="119"/>
      <c r="K267" s="119"/>
      <c r="L267" s="119"/>
      <c r="M267" s="119"/>
      <c r="N267" s="119"/>
      <c r="O267" s="119"/>
      <c r="P267" s="119"/>
      <c r="Q267" s="119"/>
      <c r="R267" s="119"/>
      <c r="S267" s="29"/>
      <c r="T267" s="121"/>
    </row>
    <row r="268" spans="1:20" ht="30" x14ac:dyDescent="0.25">
      <c r="A268" s="119"/>
      <c r="B268" s="88" t="s">
        <v>435</v>
      </c>
      <c r="C268" s="119"/>
      <c r="D268" s="119"/>
      <c r="E268" s="119"/>
      <c r="F268" s="180"/>
      <c r="G268" s="119"/>
      <c r="H268" s="126" t="s">
        <v>605</v>
      </c>
      <c r="I268" s="183">
        <v>600</v>
      </c>
      <c r="J268" s="119"/>
      <c r="K268" s="119"/>
      <c r="L268" s="119"/>
      <c r="M268" s="119"/>
      <c r="N268" s="119"/>
      <c r="O268" s="119"/>
      <c r="P268" s="119"/>
      <c r="Q268" s="119"/>
      <c r="R268" s="119"/>
      <c r="S268" s="29"/>
      <c r="T268" s="121"/>
    </row>
    <row r="269" spans="1:20" ht="45" x14ac:dyDescent="0.25">
      <c r="A269" s="119"/>
      <c r="B269" s="88" t="s">
        <v>436</v>
      </c>
      <c r="C269" s="119"/>
      <c r="D269" s="119"/>
      <c r="E269" s="119"/>
      <c r="F269" s="180"/>
      <c r="G269" s="119"/>
      <c r="H269" s="126" t="s">
        <v>614</v>
      </c>
      <c r="I269" s="183">
        <v>1500</v>
      </c>
      <c r="J269" s="119"/>
      <c r="K269" s="119"/>
      <c r="L269" s="119"/>
      <c r="M269" s="119"/>
      <c r="N269" s="119"/>
      <c r="O269" s="119"/>
      <c r="P269" s="119"/>
      <c r="Q269" s="119"/>
      <c r="R269" s="119"/>
      <c r="S269" s="29"/>
      <c r="T269" s="121"/>
    </row>
    <row r="270" spans="1:20" x14ac:dyDescent="0.25">
      <c r="A270" s="119"/>
      <c r="B270" s="88" t="s">
        <v>437</v>
      </c>
      <c r="C270" s="119"/>
      <c r="D270" s="119"/>
      <c r="E270" s="119"/>
      <c r="F270" s="180"/>
      <c r="G270" s="119"/>
      <c r="H270" s="188" t="s">
        <v>615</v>
      </c>
      <c r="I270" s="183">
        <v>1500</v>
      </c>
      <c r="J270" s="119"/>
      <c r="K270" s="119"/>
      <c r="L270" s="119"/>
      <c r="M270" s="119"/>
      <c r="N270" s="119"/>
      <c r="O270" s="119"/>
      <c r="P270" s="119"/>
      <c r="Q270" s="119"/>
      <c r="R270" s="119"/>
      <c r="S270" s="29"/>
      <c r="T270" s="121"/>
    </row>
    <row r="271" spans="1:20" ht="30" x14ac:dyDescent="0.25">
      <c r="A271" s="119"/>
      <c r="B271" s="88" t="s">
        <v>438</v>
      </c>
      <c r="C271" s="119"/>
      <c r="D271" s="119"/>
      <c r="E271" s="119"/>
      <c r="F271" s="180"/>
      <c r="G271" s="119"/>
      <c r="H271" s="126" t="s">
        <v>616</v>
      </c>
      <c r="I271" s="183">
        <v>500</v>
      </c>
      <c r="J271" s="119"/>
      <c r="K271" s="119"/>
      <c r="L271" s="119"/>
      <c r="M271" s="119"/>
      <c r="N271" s="119"/>
      <c r="O271" s="119"/>
      <c r="P271" s="119"/>
      <c r="Q271" s="119"/>
      <c r="R271" s="119"/>
      <c r="S271" s="29"/>
      <c r="T271" s="121"/>
    </row>
    <row r="272" spans="1:20" ht="30" x14ac:dyDescent="0.25">
      <c r="A272" s="119"/>
      <c r="B272" s="88" t="s">
        <v>439</v>
      </c>
      <c r="C272" s="119"/>
      <c r="D272" s="119"/>
      <c r="E272" s="119"/>
      <c r="F272" s="180"/>
      <c r="G272" s="119"/>
      <c r="H272" s="126" t="s">
        <v>617</v>
      </c>
      <c r="I272" s="183">
        <v>500</v>
      </c>
      <c r="J272" s="119"/>
      <c r="K272" s="119"/>
      <c r="L272" s="119"/>
      <c r="M272" s="119"/>
      <c r="N272" s="119"/>
      <c r="O272" s="119"/>
      <c r="P272" s="119"/>
      <c r="Q272" s="119"/>
      <c r="R272" s="119"/>
      <c r="S272" s="29"/>
      <c r="T272" s="121"/>
    </row>
    <row r="273" spans="1:20" ht="30" x14ac:dyDescent="0.25">
      <c r="A273" s="119"/>
      <c r="B273" s="88" t="s">
        <v>440</v>
      </c>
      <c r="C273" s="119"/>
      <c r="D273" s="119"/>
      <c r="E273" s="119"/>
      <c r="F273" s="180"/>
      <c r="G273" s="119"/>
      <c r="H273" s="126" t="s">
        <v>618</v>
      </c>
      <c r="I273" s="183">
        <v>800</v>
      </c>
      <c r="J273" s="119"/>
      <c r="K273" s="119"/>
      <c r="L273" s="119"/>
      <c r="M273" s="119"/>
      <c r="N273" s="119"/>
      <c r="O273" s="119"/>
      <c r="P273" s="119"/>
      <c r="Q273" s="119"/>
      <c r="R273" s="119"/>
      <c r="S273" s="29"/>
      <c r="T273" s="121"/>
    </row>
    <row r="274" spans="1:20" ht="30" x14ac:dyDescent="0.25">
      <c r="A274" s="119"/>
      <c r="B274" s="88" t="s">
        <v>441</v>
      </c>
      <c r="C274" s="119"/>
      <c r="D274" s="119"/>
      <c r="E274" s="119"/>
      <c r="F274" s="180"/>
      <c r="G274" s="119"/>
      <c r="H274" s="126" t="s">
        <v>619</v>
      </c>
      <c r="I274" s="183">
        <v>250</v>
      </c>
      <c r="J274" s="119"/>
      <c r="K274" s="119"/>
      <c r="L274" s="119"/>
      <c r="M274" s="119"/>
      <c r="N274" s="119"/>
      <c r="O274" s="119"/>
      <c r="P274" s="119"/>
      <c r="Q274" s="119"/>
      <c r="R274" s="119"/>
      <c r="S274" s="29"/>
      <c r="T274" s="121"/>
    </row>
    <row r="275" spans="1:20" ht="30" x14ac:dyDescent="0.25">
      <c r="A275" s="119"/>
      <c r="B275" s="88" t="s">
        <v>442</v>
      </c>
      <c r="C275" s="119"/>
      <c r="D275" s="119"/>
      <c r="E275" s="119"/>
      <c r="F275" s="180"/>
      <c r="G275" s="119"/>
      <c r="H275" s="126" t="s">
        <v>619</v>
      </c>
      <c r="I275" s="183">
        <v>250</v>
      </c>
      <c r="J275" s="119"/>
      <c r="K275" s="119"/>
      <c r="L275" s="119"/>
      <c r="M275" s="119"/>
      <c r="N275" s="119"/>
      <c r="O275" s="119"/>
      <c r="P275" s="119"/>
      <c r="Q275" s="119"/>
      <c r="R275" s="119"/>
      <c r="S275" s="29"/>
      <c r="T275" s="121"/>
    </row>
    <row r="276" spans="1:20" ht="30" x14ac:dyDescent="0.25">
      <c r="A276" s="119"/>
      <c r="B276" s="88" t="s">
        <v>443</v>
      </c>
      <c r="C276" s="119"/>
      <c r="D276" s="119"/>
      <c r="E276" s="119"/>
      <c r="F276" s="180"/>
      <c r="G276" s="119"/>
      <c r="H276" s="126" t="s">
        <v>620</v>
      </c>
      <c r="I276" s="183">
        <v>1000</v>
      </c>
      <c r="J276" s="119"/>
      <c r="K276" s="119"/>
      <c r="L276" s="119"/>
      <c r="M276" s="119"/>
      <c r="N276" s="119"/>
      <c r="O276" s="119"/>
      <c r="P276" s="119"/>
      <c r="Q276" s="119"/>
      <c r="R276" s="119"/>
      <c r="S276" s="29"/>
      <c r="T276" s="121"/>
    </row>
    <row r="277" spans="1:20" x14ac:dyDescent="0.25">
      <c r="A277" s="119"/>
      <c r="B277" s="88" t="s">
        <v>444</v>
      </c>
      <c r="C277" s="119"/>
      <c r="D277" s="119"/>
      <c r="E277" s="119"/>
      <c r="F277" s="180"/>
      <c r="G277" s="119"/>
      <c r="H277" s="126" t="s">
        <v>621</v>
      </c>
      <c r="I277" s="183">
        <v>4000</v>
      </c>
      <c r="J277" s="119"/>
      <c r="K277" s="119"/>
      <c r="L277" s="119"/>
      <c r="M277" s="119"/>
      <c r="N277" s="119"/>
      <c r="O277" s="119"/>
      <c r="P277" s="119"/>
      <c r="Q277" s="119"/>
      <c r="R277" s="119"/>
      <c r="S277" s="29"/>
      <c r="T277" s="121"/>
    </row>
    <row r="278" spans="1:20" ht="45" x14ac:dyDescent="0.25">
      <c r="A278" s="119"/>
      <c r="B278" s="88" t="s">
        <v>445</v>
      </c>
      <c r="C278" s="119"/>
      <c r="D278" s="119"/>
      <c r="E278" s="119"/>
      <c r="F278" s="180"/>
      <c r="G278" s="119"/>
      <c r="H278" s="126" t="s">
        <v>622</v>
      </c>
      <c r="I278" s="183">
        <v>1000</v>
      </c>
      <c r="J278" s="119"/>
      <c r="K278" s="119"/>
      <c r="L278" s="119"/>
      <c r="M278" s="119"/>
      <c r="N278" s="119"/>
      <c r="O278" s="119"/>
      <c r="P278" s="119"/>
      <c r="Q278" s="119"/>
      <c r="R278" s="119"/>
      <c r="S278" s="29"/>
      <c r="T278" s="121"/>
    </row>
    <row r="279" spans="1:20" ht="30" x14ac:dyDescent="0.25">
      <c r="A279" s="119"/>
      <c r="B279" s="186" t="s">
        <v>445</v>
      </c>
      <c r="C279" s="119"/>
      <c r="D279" s="119"/>
      <c r="E279" s="119"/>
      <c r="F279" s="180"/>
      <c r="G279" s="119"/>
      <c r="H279" s="126" t="s">
        <v>623</v>
      </c>
      <c r="I279" s="183">
        <v>5000</v>
      </c>
      <c r="J279" s="119"/>
      <c r="K279" s="119"/>
      <c r="L279" s="119"/>
      <c r="M279" s="119"/>
      <c r="N279" s="119"/>
      <c r="O279" s="119"/>
      <c r="P279" s="119"/>
      <c r="Q279" s="119"/>
      <c r="R279" s="119"/>
      <c r="S279" s="29"/>
      <c r="T279" s="121"/>
    </row>
    <row r="280" spans="1:20" x14ac:dyDescent="0.25">
      <c r="A280" s="119"/>
      <c r="B280" s="88" t="s">
        <v>446</v>
      </c>
      <c r="C280" s="119"/>
      <c r="D280" s="119"/>
      <c r="E280" s="119"/>
      <c r="F280" s="180"/>
      <c r="G280" s="119"/>
      <c r="H280" s="126" t="s">
        <v>624</v>
      </c>
      <c r="I280" s="183">
        <v>3000</v>
      </c>
      <c r="J280" s="119"/>
      <c r="K280" s="119"/>
      <c r="L280" s="119"/>
      <c r="M280" s="119"/>
      <c r="N280" s="119"/>
      <c r="O280" s="119"/>
      <c r="P280" s="119"/>
      <c r="Q280" s="119"/>
      <c r="R280" s="119"/>
      <c r="S280" s="29"/>
      <c r="T280" s="121"/>
    </row>
    <row r="281" spans="1:20" x14ac:dyDescent="0.25">
      <c r="A281" s="119"/>
      <c r="B281" s="88" t="s">
        <v>447</v>
      </c>
      <c r="C281" s="119"/>
      <c r="D281" s="119"/>
      <c r="E281" s="119"/>
      <c r="F281" s="180"/>
      <c r="G281" s="119"/>
      <c r="H281" s="126" t="s">
        <v>625</v>
      </c>
      <c r="I281" s="183">
        <v>1000</v>
      </c>
      <c r="J281" s="119"/>
      <c r="K281" s="119"/>
      <c r="L281" s="119"/>
      <c r="M281" s="119"/>
      <c r="N281" s="119"/>
      <c r="O281" s="119"/>
      <c r="P281" s="119"/>
      <c r="Q281" s="119"/>
      <c r="R281" s="119"/>
      <c r="S281" s="29"/>
      <c r="T281" s="121"/>
    </row>
    <row r="282" spans="1:20" x14ac:dyDescent="0.25">
      <c r="A282" s="119"/>
      <c r="B282" s="88" t="s">
        <v>448</v>
      </c>
      <c r="C282" s="119"/>
      <c r="D282" s="119"/>
      <c r="E282" s="119"/>
      <c r="F282" s="180"/>
      <c r="G282" s="119"/>
      <c r="H282" s="188" t="s">
        <v>657</v>
      </c>
      <c r="I282" s="183">
        <v>3000</v>
      </c>
      <c r="J282" s="119"/>
      <c r="K282" s="119"/>
      <c r="L282" s="119"/>
      <c r="M282" s="119"/>
      <c r="N282" s="119"/>
      <c r="O282" s="119"/>
      <c r="P282" s="119"/>
      <c r="Q282" s="119"/>
      <c r="R282" s="119"/>
      <c r="S282" s="29"/>
      <c r="T282" s="121"/>
    </row>
    <row r="283" spans="1:20" x14ac:dyDescent="0.25">
      <c r="A283" s="119"/>
      <c r="B283" s="88" t="s">
        <v>449</v>
      </c>
      <c r="C283" s="119"/>
      <c r="D283" s="119"/>
      <c r="E283" s="119"/>
      <c r="F283" s="180"/>
      <c r="G283" s="119"/>
      <c r="H283" s="126" t="s">
        <v>626</v>
      </c>
      <c r="I283" s="183">
        <v>800</v>
      </c>
      <c r="J283" s="119"/>
      <c r="K283" s="119"/>
      <c r="L283" s="119"/>
      <c r="M283" s="119"/>
      <c r="N283" s="119"/>
      <c r="O283" s="119"/>
      <c r="P283" s="119"/>
      <c r="Q283" s="119"/>
      <c r="R283" s="119"/>
      <c r="S283" s="29"/>
      <c r="T283" s="121"/>
    </row>
    <row r="284" spans="1:20" s="197" customFormat="1" ht="14.25" x14ac:dyDescent="0.2">
      <c r="A284" s="195" t="s">
        <v>662</v>
      </c>
      <c r="B284" s="192" t="s">
        <v>450</v>
      </c>
      <c r="C284" s="195"/>
      <c r="D284" s="195"/>
      <c r="E284" s="195"/>
      <c r="F284" s="60"/>
      <c r="G284" s="195"/>
      <c r="H284" s="198"/>
      <c r="I284" s="187">
        <f>SUM(I285:I289)</f>
        <v>11530</v>
      </c>
      <c r="J284" s="195"/>
      <c r="K284" s="195"/>
      <c r="L284" s="195"/>
      <c r="M284" s="195"/>
      <c r="N284" s="195"/>
      <c r="O284" s="195"/>
      <c r="P284" s="195"/>
      <c r="Q284" s="195"/>
      <c r="R284" s="195"/>
      <c r="S284" s="22"/>
      <c r="T284" s="196"/>
    </row>
    <row r="285" spans="1:20" ht="30" x14ac:dyDescent="0.25">
      <c r="A285" s="119"/>
      <c r="B285" s="88" t="s">
        <v>451</v>
      </c>
      <c r="C285" s="119"/>
      <c r="D285" s="119"/>
      <c r="E285" s="119"/>
      <c r="F285" s="180"/>
      <c r="G285" s="119"/>
      <c r="H285" s="126" t="s">
        <v>627</v>
      </c>
      <c r="I285" s="183">
        <v>1600</v>
      </c>
      <c r="J285" s="119"/>
      <c r="K285" s="119"/>
      <c r="L285" s="119"/>
      <c r="M285" s="119"/>
      <c r="N285" s="119"/>
      <c r="O285" s="119"/>
      <c r="P285" s="119"/>
      <c r="Q285" s="119"/>
      <c r="R285" s="119"/>
      <c r="S285" s="29"/>
      <c r="T285" s="121"/>
    </row>
    <row r="286" spans="1:20" ht="30" x14ac:dyDescent="0.25">
      <c r="A286" s="119"/>
      <c r="B286" s="88" t="s">
        <v>452</v>
      </c>
      <c r="C286" s="119"/>
      <c r="D286" s="119"/>
      <c r="E286" s="119"/>
      <c r="F286" s="180"/>
      <c r="G286" s="119"/>
      <c r="H286" s="126" t="s">
        <v>628</v>
      </c>
      <c r="I286" s="183">
        <v>2930</v>
      </c>
      <c r="J286" s="119"/>
      <c r="K286" s="119"/>
      <c r="L286" s="119"/>
      <c r="M286" s="119"/>
      <c r="N286" s="119"/>
      <c r="O286" s="119"/>
      <c r="P286" s="119"/>
      <c r="Q286" s="119"/>
      <c r="R286" s="119"/>
      <c r="S286" s="29"/>
      <c r="T286" s="121"/>
    </row>
    <row r="287" spans="1:20" x14ac:dyDescent="0.25">
      <c r="A287" s="119"/>
      <c r="B287" s="88" t="s">
        <v>453</v>
      </c>
      <c r="C287" s="119"/>
      <c r="D287" s="119"/>
      <c r="E287" s="119"/>
      <c r="F287" s="180"/>
      <c r="G287" s="119"/>
      <c r="H287" s="126" t="s">
        <v>629</v>
      </c>
      <c r="I287" s="183">
        <v>2000</v>
      </c>
      <c r="J287" s="119"/>
      <c r="K287" s="119"/>
      <c r="L287" s="119"/>
      <c r="M287" s="119"/>
      <c r="N287" s="119"/>
      <c r="O287" s="119"/>
      <c r="P287" s="119"/>
      <c r="Q287" s="119"/>
      <c r="R287" s="119"/>
      <c r="S287" s="29"/>
      <c r="T287" s="121"/>
    </row>
    <row r="288" spans="1:20" x14ac:dyDescent="0.25">
      <c r="A288" s="119"/>
      <c r="B288" s="88" t="s">
        <v>454</v>
      </c>
      <c r="C288" s="119"/>
      <c r="D288" s="119"/>
      <c r="E288" s="119"/>
      <c r="F288" s="180"/>
      <c r="G288" s="119"/>
      <c r="H288" s="126" t="s">
        <v>629</v>
      </c>
      <c r="I288" s="183">
        <v>3000</v>
      </c>
      <c r="J288" s="119"/>
      <c r="K288" s="119"/>
      <c r="L288" s="119"/>
      <c r="M288" s="119"/>
      <c r="N288" s="119"/>
      <c r="O288" s="119"/>
      <c r="P288" s="119"/>
      <c r="Q288" s="119"/>
      <c r="R288" s="119"/>
      <c r="S288" s="29"/>
      <c r="T288" s="121"/>
    </row>
    <row r="289" spans="1:20" ht="30" x14ac:dyDescent="0.25">
      <c r="A289" s="119"/>
      <c r="B289" s="88" t="s">
        <v>455</v>
      </c>
      <c r="C289" s="119"/>
      <c r="D289" s="119"/>
      <c r="E289" s="119"/>
      <c r="F289" s="180"/>
      <c r="G289" s="119"/>
      <c r="H289" s="126" t="s">
        <v>630</v>
      </c>
      <c r="I289" s="183">
        <v>2000</v>
      </c>
      <c r="J289" s="119"/>
      <c r="K289" s="119"/>
      <c r="L289" s="119"/>
      <c r="M289" s="119"/>
      <c r="N289" s="119"/>
      <c r="O289" s="119"/>
      <c r="P289" s="119"/>
      <c r="Q289" s="119"/>
      <c r="R289" s="119"/>
      <c r="S289" s="29"/>
      <c r="T289" s="121"/>
    </row>
    <row r="290" spans="1:20" s="197" customFormat="1" ht="14.25" x14ac:dyDescent="0.2">
      <c r="A290" s="195" t="s">
        <v>663</v>
      </c>
      <c r="B290" s="181" t="s">
        <v>456</v>
      </c>
      <c r="C290" s="195"/>
      <c r="D290" s="195"/>
      <c r="E290" s="195"/>
      <c r="F290" s="60"/>
      <c r="G290" s="195"/>
      <c r="H290" s="190"/>
      <c r="I290" s="187">
        <f>SUM(I291:I301)</f>
        <v>19430</v>
      </c>
      <c r="J290" s="195"/>
      <c r="K290" s="195"/>
      <c r="L290" s="195"/>
      <c r="M290" s="195"/>
      <c r="N290" s="195"/>
      <c r="O290" s="195"/>
      <c r="P290" s="195"/>
      <c r="Q290" s="195"/>
      <c r="R290" s="195"/>
      <c r="S290" s="22"/>
      <c r="T290" s="196"/>
    </row>
    <row r="291" spans="1:20" ht="30" x14ac:dyDescent="0.25">
      <c r="A291" s="119"/>
      <c r="B291" s="88" t="s">
        <v>457</v>
      </c>
      <c r="C291" s="119"/>
      <c r="D291" s="119"/>
      <c r="E291" s="119"/>
      <c r="F291" s="180"/>
      <c r="G291" s="119"/>
      <c r="H291" s="126" t="s">
        <v>631</v>
      </c>
      <c r="I291" s="183">
        <v>1200</v>
      </c>
      <c r="J291" s="119"/>
      <c r="K291" s="119"/>
      <c r="L291" s="119"/>
      <c r="M291" s="119"/>
      <c r="N291" s="119"/>
      <c r="O291" s="119"/>
      <c r="P291" s="119"/>
      <c r="Q291" s="119"/>
      <c r="R291" s="119"/>
      <c r="S291" s="29"/>
      <c r="T291" s="121"/>
    </row>
    <row r="292" spans="1:20" ht="30" x14ac:dyDescent="0.25">
      <c r="A292" s="119"/>
      <c r="B292" s="88" t="s">
        <v>458</v>
      </c>
      <c r="C292" s="119"/>
      <c r="D292" s="119"/>
      <c r="E292" s="119"/>
      <c r="F292" s="180"/>
      <c r="G292" s="119"/>
      <c r="H292" s="126" t="s">
        <v>632</v>
      </c>
      <c r="I292" s="183">
        <v>150</v>
      </c>
      <c r="J292" s="119"/>
      <c r="K292" s="119"/>
      <c r="L292" s="119"/>
      <c r="M292" s="119"/>
      <c r="N292" s="119"/>
      <c r="O292" s="119"/>
      <c r="P292" s="119"/>
      <c r="Q292" s="119"/>
      <c r="R292" s="119"/>
      <c r="S292" s="29"/>
      <c r="T292" s="121"/>
    </row>
    <row r="293" spans="1:20" ht="30" x14ac:dyDescent="0.25">
      <c r="A293" s="119"/>
      <c r="B293" s="88" t="s">
        <v>459</v>
      </c>
      <c r="C293" s="119"/>
      <c r="D293" s="119"/>
      <c r="E293" s="119"/>
      <c r="F293" s="180"/>
      <c r="G293" s="119"/>
      <c r="H293" s="126" t="s">
        <v>633</v>
      </c>
      <c r="I293" s="183">
        <v>4000</v>
      </c>
      <c r="J293" s="119"/>
      <c r="K293" s="119"/>
      <c r="L293" s="119"/>
      <c r="M293" s="119"/>
      <c r="N293" s="119"/>
      <c r="O293" s="119"/>
      <c r="P293" s="119"/>
      <c r="Q293" s="119"/>
      <c r="R293" s="119"/>
      <c r="S293" s="29"/>
      <c r="T293" s="121"/>
    </row>
    <row r="294" spans="1:20" ht="30" x14ac:dyDescent="0.25">
      <c r="A294" s="119"/>
      <c r="B294" s="88" t="s">
        <v>460</v>
      </c>
      <c r="C294" s="119"/>
      <c r="D294" s="119"/>
      <c r="E294" s="119"/>
      <c r="F294" s="180"/>
      <c r="G294" s="119"/>
      <c r="H294" s="126" t="s">
        <v>634</v>
      </c>
      <c r="I294" s="183">
        <v>2000</v>
      </c>
      <c r="J294" s="119"/>
      <c r="K294" s="119"/>
      <c r="L294" s="119"/>
      <c r="M294" s="119"/>
      <c r="N294" s="119"/>
      <c r="O294" s="119"/>
      <c r="P294" s="119"/>
      <c r="Q294" s="119"/>
      <c r="R294" s="119"/>
      <c r="S294" s="29"/>
      <c r="T294" s="121"/>
    </row>
    <row r="295" spans="1:20" ht="30" x14ac:dyDescent="0.25">
      <c r="A295" s="119"/>
      <c r="B295" s="88" t="s">
        <v>461</v>
      </c>
      <c r="C295" s="119"/>
      <c r="D295" s="119"/>
      <c r="E295" s="119"/>
      <c r="F295" s="180"/>
      <c r="G295" s="119"/>
      <c r="H295" s="126" t="s">
        <v>635</v>
      </c>
      <c r="I295" s="183">
        <v>5000</v>
      </c>
      <c r="J295" s="119"/>
      <c r="K295" s="119"/>
      <c r="L295" s="119"/>
      <c r="M295" s="119"/>
      <c r="N295" s="119"/>
      <c r="O295" s="119"/>
      <c r="P295" s="119"/>
      <c r="Q295" s="119"/>
      <c r="R295" s="119"/>
      <c r="S295" s="29"/>
      <c r="T295" s="121"/>
    </row>
    <row r="296" spans="1:20" ht="30" x14ac:dyDescent="0.25">
      <c r="A296" s="119"/>
      <c r="B296" s="88" t="s">
        <v>462</v>
      </c>
      <c r="C296" s="119"/>
      <c r="D296" s="119"/>
      <c r="E296" s="119"/>
      <c r="F296" s="180"/>
      <c r="G296" s="119"/>
      <c r="H296" s="126" t="s">
        <v>636</v>
      </c>
      <c r="I296" s="183">
        <v>680</v>
      </c>
      <c r="J296" s="119"/>
      <c r="K296" s="119"/>
      <c r="L296" s="119"/>
      <c r="M296" s="119"/>
      <c r="N296" s="119"/>
      <c r="O296" s="119"/>
      <c r="P296" s="119"/>
      <c r="Q296" s="119"/>
      <c r="R296" s="119"/>
      <c r="S296" s="29"/>
      <c r="T296" s="121"/>
    </row>
    <row r="297" spans="1:20" x14ac:dyDescent="0.25">
      <c r="A297" s="119"/>
      <c r="B297" s="88" t="s">
        <v>463</v>
      </c>
      <c r="C297" s="119"/>
      <c r="D297" s="119"/>
      <c r="E297" s="119"/>
      <c r="F297" s="180"/>
      <c r="G297" s="119"/>
      <c r="H297" s="126" t="s">
        <v>637</v>
      </c>
      <c r="I297" s="183">
        <v>2000</v>
      </c>
      <c r="J297" s="119"/>
      <c r="K297" s="119"/>
      <c r="L297" s="119"/>
      <c r="M297" s="119"/>
      <c r="N297" s="119"/>
      <c r="O297" s="119"/>
      <c r="P297" s="119"/>
      <c r="Q297" s="119"/>
      <c r="R297" s="119"/>
      <c r="S297" s="29"/>
      <c r="T297" s="121"/>
    </row>
    <row r="298" spans="1:20" ht="45" x14ac:dyDescent="0.25">
      <c r="A298" s="119"/>
      <c r="B298" s="88" t="s">
        <v>464</v>
      </c>
      <c r="C298" s="119"/>
      <c r="D298" s="119"/>
      <c r="E298" s="119"/>
      <c r="F298" s="180"/>
      <c r="G298" s="119"/>
      <c r="H298" s="126" t="s">
        <v>614</v>
      </c>
      <c r="I298" s="183">
        <v>800</v>
      </c>
      <c r="J298" s="119"/>
      <c r="K298" s="119"/>
      <c r="L298" s="119"/>
      <c r="M298" s="119"/>
      <c r="N298" s="119"/>
      <c r="O298" s="119"/>
      <c r="P298" s="119"/>
      <c r="Q298" s="119"/>
      <c r="R298" s="119"/>
      <c r="S298" s="29"/>
      <c r="T298" s="121"/>
    </row>
    <row r="299" spans="1:20" ht="45" x14ac:dyDescent="0.25">
      <c r="A299" s="119"/>
      <c r="B299" s="88" t="s">
        <v>465</v>
      </c>
      <c r="C299" s="119"/>
      <c r="D299" s="119"/>
      <c r="E299" s="119"/>
      <c r="F299" s="180"/>
      <c r="G299" s="119"/>
      <c r="H299" s="126" t="s">
        <v>614</v>
      </c>
      <c r="I299" s="183">
        <v>800</v>
      </c>
      <c r="J299" s="119"/>
      <c r="K299" s="119"/>
      <c r="L299" s="119"/>
      <c r="M299" s="119"/>
      <c r="N299" s="119"/>
      <c r="O299" s="119"/>
      <c r="P299" s="119"/>
      <c r="Q299" s="119"/>
      <c r="R299" s="119"/>
      <c r="S299" s="29"/>
      <c r="T299" s="121"/>
    </row>
    <row r="300" spans="1:20" ht="45" x14ac:dyDescent="0.25">
      <c r="A300" s="119"/>
      <c r="B300" s="88" t="s">
        <v>466</v>
      </c>
      <c r="C300" s="119"/>
      <c r="D300" s="119"/>
      <c r="E300" s="119"/>
      <c r="F300" s="180"/>
      <c r="G300" s="119"/>
      <c r="H300" s="126" t="s">
        <v>614</v>
      </c>
      <c r="I300" s="183">
        <v>800</v>
      </c>
      <c r="J300" s="119"/>
      <c r="K300" s="119"/>
      <c r="L300" s="119"/>
      <c r="M300" s="119"/>
      <c r="N300" s="119"/>
      <c r="O300" s="119"/>
      <c r="P300" s="119"/>
      <c r="Q300" s="119"/>
      <c r="R300" s="119"/>
      <c r="S300" s="29"/>
      <c r="T300" s="121"/>
    </row>
    <row r="301" spans="1:20" ht="30" x14ac:dyDescent="0.25">
      <c r="A301" s="119"/>
      <c r="B301" s="88" t="s">
        <v>467</v>
      </c>
      <c r="C301" s="119"/>
      <c r="D301" s="119"/>
      <c r="E301" s="119"/>
      <c r="F301" s="180"/>
      <c r="G301" s="119"/>
      <c r="H301" s="126" t="s">
        <v>638</v>
      </c>
      <c r="I301" s="183">
        <v>2000</v>
      </c>
      <c r="J301" s="119"/>
      <c r="K301" s="119"/>
      <c r="L301" s="119"/>
      <c r="M301" s="119"/>
      <c r="N301" s="119"/>
      <c r="O301" s="119"/>
      <c r="P301" s="119"/>
      <c r="Q301" s="119"/>
      <c r="R301" s="119"/>
      <c r="S301" s="29"/>
      <c r="T301" s="121"/>
    </row>
    <row r="302" spans="1:20" s="197" customFormat="1" ht="14.25" x14ac:dyDescent="0.2">
      <c r="A302" s="195" t="s">
        <v>664</v>
      </c>
      <c r="B302" s="181" t="s">
        <v>468</v>
      </c>
      <c r="C302" s="195"/>
      <c r="D302" s="195"/>
      <c r="E302" s="195"/>
      <c r="F302" s="60"/>
      <c r="G302" s="195"/>
      <c r="H302" s="190"/>
      <c r="I302" s="187">
        <f>SUM(I303:I317)</f>
        <v>37450</v>
      </c>
      <c r="J302" s="195"/>
      <c r="K302" s="195"/>
      <c r="L302" s="195"/>
      <c r="M302" s="195"/>
      <c r="N302" s="195"/>
      <c r="O302" s="195"/>
      <c r="P302" s="195"/>
      <c r="Q302" s="195"/>
      <c r="R302" s="195"/>
      <c r="S302" s="22"/>
      <c r="T302" s="196"/>
    </row>
    <row r="303" spans="1:20" ht="30" x14ac:dyDescent="0.25">
      <c r="A303" s="119"/>
      <c r="B303" s="88" t="s">
        <v>469</v>
      </c>
      <c r="C303" s="119"/>
      <c r="D303" s="119"/>
      <c r="E303" s="119"/>
      <c r="F303" s="180"/>
      <c r="G303" s="119"/>
      <c r="H303" s="126" t="s">
        <v>639</v>
      </c>
      <c r="I303" s="183">
        <v>2500</v>
      </c>
      <c r="J303" s="119"/>
      <c r="K303" s="119"/>
      <c r="L303" s="119"/>
      <c r="M303" s="119"/>
      <c r="N303" s="119"/>
      <c r="O303" s="119"/>
      <c r="P303" s="119"/>
      <c r="Q303" s="119"/>
      <c r="R303" s="119"/>
      <c r="S303" s="29"/>
      <c r="T303" s="121"/>
    </row>
    <row r="304" spans="1:20" ht="30" x14ac:dyDescent="0.25">
      <c r="A304" s="119"/>
      <c r="B304" s="88" t="s">
        <v>470</v>
      </c>
      <c r="C304" s="119"/>
      <c r="D304" s="119"/>
      <c r="E304" s="119"/>
      <c r="F304" s="180"/>
      <c r="G304" s="119"/>
      <c r="H304" s="126" t="s">
        <v>639</v>
      </c>
      <c r="I304" s="183">
        <v>850</v>
      </c>
      <c r="J304" s="119"/>
      <c r="K304" s="119"/>
      <c r="L304" s="119"/>
      <c r="M304" s="119"/>
      <c r="N304" s="119"/>
      <c r="O304" s="119"/>
      <c r="P304" s="119"/>
      <c r="Q304" s="119"/>
      <c r="R304" s="119"/>
      <c r="S304" s="29"/>
      <c r="T304" s="121"/>
    </row>
    <row r="305" spans="1:20" ht="30" x14ac:dyDescent="0.25">
      <c r="A305" s="119"/>
      <c r="B305" s="88" t="s">
        <v>471</v>
      </c>
      <c r="C305" s="119"/>
      <c r="D305" s="119"/>
      <c r="E305" s="119"/>
      <c r="F305" s="180"/>
      <c r="G305" s="119"/>
      <c r="H305" s="126" t="s">
        <v>639</v>
      </c>
      <c r="I305" s="183">
        <v>850</v>
      </c>
      <c r="J305" s="119"/>
      <c r="K305" s="119"/>
      <c r="L305" s="119"/>
      <c r="M305" s="119"/>
      <c r="N305" s="119"/>
      <c r="O305" s="119"/>
      <c r="P305" s="119"/>
      <c r="Q305" s="119"/>
      <c r="R305" s="119"/>
      <c r="S305" s="29"/>
      <c r="T305" s="121"/>
    </row>
    <row r="306" spans="1:20" ht="30" x14ac:dyDescent="0.25">
      <c r="A306" s="119"/>
      <c r="B306" s="88" t="s">
        <v>472</v>
      </c>
      <c r="C306" s="119"/>
      <c r="D306" s="119"/>
      <c r="E306" s="119"/>
      <c r="F306" s="180"/>
      <c r="G306" s="119"/>
      <c r="H306" s="126" t="s">
        <v>639</v>
      </c>
      <c r="I306" s="183">
        <v>850</v>
      </c>
      <c r="J306" s="119"/>
      <c r="K306" s="119"/>
      <c r="L306" s="119"/>
      <c r="M306" s="119"/>
      <c r="N306" s="119"/>
      <c r="O306" s="119"/>
      <c r="P306" s="119"/>
      <c r="Q306" s="119"/>
      <c r="R306" s="119"/>
      <c r="S306" s="29"/>
      <c r="T306" s="121"/>
    </row>
    <row r="307" spans="1:20" ht="30" x14ac:dyDescent="0.25">
      <c r="A307" s="119"/>
      <c r="B307" s="88" t="s">
        <v>473</v>
      </c>
      <c r="C307" s="119"/>
      <c r="D307" s="119"/>
      <c r="E307" s="119"/>
      <c r="F307" s="180"/>
      <c r="G307" s="119"/>
      <c r="H307" s="126" t="s">
        <v>639</v>
      </c>
      <c r="I307" s="183">
        <v>850</v>
      </c>
      <c r="J307" s="119"/>
      <c r="K307" s="119"/>
      <c r="L307" s="119"/>
      <c r="M307" s="119"/>
      <c r="N307" s="119"/>
      <c r="O307" s="119"/>
      <c r="P307" s="119"/>
      <c r="Q307" s="119"/>
      <c r="R307" s="119"/>
      <c r="S307" s="29"/>
      <c r="T307" s="121"/>
    </row>
    <row r="308" spans="1:20" x14ac:dyDescent="0.25">
      <c r="A308" s="119"/>
      <c r="B308" s="88" t="s">
        <v>474</v>
      </c>
      <c r="C308" s="119"/>
      <c r="D308" s="119"/>
      <c r="E308" s="119"/>
      <c r="F308" s="180"/>
      <c r="G308" s="119"/>
      <c r="H308" s="188" t="s">
        <v>640</v>
      </c>
      <c r="I308" s="183">
        <v>3000</v>
      </c>
      <c r="J308" s="119"/>
      <c r="K308" s="119"/>
      <c r="L308" s="119"/>
      <c r="M308" s="119"/>
      <c r="N308" s="119"/>
      <c r="O308" s="119"/>
      <c r="P308" s="119"/>
      <c r="Q308" s="119"/>
      <c r="R308" s="119"/>
      <c r="S308" s="29"/>
      <c r="T308" s="121"/>
    </row>
    <row r="309" spans="1:20" ht="30" x14ac:dyDescent="0.25">
      <c r="A309" s="119"/>
      <c r="B309" s="88" t="s">
        <v>475</v>
      </c>
      <c r="C309" s="119"/>
      <c r="D309" s="119"/>
      <c r="E309" s="119"/>
      <c r="F309" s="180"/>
      <c r="G309" s="119"/>
      <c r="H309" s="126" t="s">
        <v>641</v>
      </c>
      <c r="I309" s="183">
        <v>4800</v>
      </c>
      <c r="J309" s="119"/>
      <c r="K309" s="119"/>
      <c r="L309" s="119"/>
      <c r="M309" s="119"/>
      <c r="N309" s="119"/>
      <c r="O309" s="119"/>
      <c r="P309" s="119"/>
      <c r="Q309" s="119"/>
      <c r="R309" s="119"/>
      <c r="S309" s="29"/>
      <c r="T309" s="121"/>
    </row>
    <row r="310" spans="1:20" ht="30" x14ac:dyDescent="0.25">
      <c r="A310" s="119"/>
      <c r="B310" s="88" t="s">
        <v>476</v>
      </c>
      <c r="C310" s="119"/>
      <c r="D310" s="119"/>
      <c r="E310" s="119"/>
      <c r="F310" s="180"/>
      <c r="G310" s="119"/>
      <c r="H310" s="126" t="s">
        <v>642</v>
      </c>
      <c r="I310" s="183">
        <v>1350</v>
      </c>
      <c r="J310" s="119"/>
      <c r="K310" s="119"/>
      <c r="L310" s="119"/>
      <c r="M310" s="119"/>
      <c r="N310" s="119"/>
      <c r="O310" s="119"/>
      <c r="P310" s="119"/>
      <c r="Q310" s="119"/>
      <c r="R310" s="119"/>
      <c r="S310" s="29"/>
      <c r="T310" s="121"/>
    </row>
    <row r="311" spans="1:20" ht="30" x14ac:dyDescent="0.25">
      <c r="A311" s="119"/>
      <c r="B311" s="88" t="s">
        <v>477</v>
      </c>
      <c r="C311" s="119"/>
      <c r="D311" s="119"/>
      <c r="E311" s="119"/>
      <c r="F311" s="180"/>
      <c r="G311" s="119"/>
      <c r="H311" s="126" t="s">
        <v>643</v>
      </c>
      <c r="I311" s="183">
        <v>1400</v>
      </c>
      <c r="J311" s="119"/>
      <c r="K311" s="119"/>
      <c r="L311" s="119"/>
      <c r="M311" s="119"/>
      <c r="N311" s="119"/>
      <c r="O311" s="119"/>
      <c r="P311" s="119"/>
      <c r="Q311" s="119"/>
      <c r="R311" s="119"/>
      <c r="S311" s="29"/>
      <c r="T311" s="121"/>
    </row>
    <row r="312" spans="1:20" x14ac:dyDescent="0.25">
      <c r="A312" s="119"/>
      <c r="B312" s="88" t="s">
        <v>478</v>
      </c>
      <c r="C312" s="119"/>
      <c r="D312" s="119"/>
      <c r="E312" s="119"/>
      <c r="F312" s="180"/>
      <c r="G312" s="119"/>
      <c r="H312" s="188" t="s">
        <v>644</v>
      </c>
      <c r="I312" s="183">
        <v>1050</v>
      </c>
      <c r="J312" s="119"/>
      <c r="K312" s="119"/>
      <c r="L312" s="119"/>
      <c r="M312" s="119"/>
      <c r="N312" s="119"/>
      <c r="O312" s="119"/>
      <c r="P312" s="119"/>
      <c r="Q312" s="119"/>
      <c r="R312" s="119"/>
      <c r="S312" s="29"/>
      <c r="T312" s="121"/>
    </row>
    <row r="313" spans="1:20" ht="30" x14ac:dyDescent="0.25">
      <c r="A313" s="119"/>
      <c r="B313" s="88" t="s">
        <v>479</v>
      </c>
      <c r="C313" s="119"/>
      <c r="D313" s="119"/>
      <c r="E313" s="119"/>
      <c r="F313" s="180"/>
      <c r="G313" s="119"/>
      <c r="H313" s="126" t="s">
        <v>645</v>
      </c>
      <c r="I313" s="183">
        <v>1000</v>
      </c>
      <c r="J313" s="119"/>
      <c r="K313" s="119"/>
      <c r="L313" s="119"/>
      <c r="M313" s="119"/>
      <c r="N313" s="119"/>
      <c r="O313" s="119"/>
      <c r="P313" s="119"/>
      <c r="Q313" s="119"/>
      <c r="R313" s="119"/>
      <c r="S313" s="29"/>
      <c r="T313" s="121"/>
    </row>
    <row r="314" spans="1:20" ht="45" x14ac:dyDescent="0.25">
      <c r="A314" s="119"/>
      <c r="B314" s="88" t="s">
        <v>480</v>
      </c>
      <c r="C314" s="119"/>
      <c r="D314" s="119"/>
      <c r="E314" s="119"/>
      <c r="F314" s="180"/>
      <c r="G314" s="119"/>
      <c r="H314" s="126" t="s">
        <v>646</v>
      </c>
      <c r="I314" s="183">
        <v>600</v>
      </c>
      <c r="J314" s="119"/>
      <c r="K314" s="119"/>
      <c r="L314" s="119"/>
      <c r="M314" s="119"/>
      <c r="N314" s="119"/>
      <c r="O314" s="119"/>
      <c r="P314" s="119"/>
      <c r="Q314" s="119"/>
      <c r="R314" s="119"/>
      <c r="S314" s="29"/>
      <c r="T314" s="121"/>
    </row>
    <row r="315" spans="1:20" ht="45" x14ac:dyDescent="0.25">
      <c r="A315" s="119"/>
      <c r="B315" s="88" t="s">
        <v>481</v>
      </c>
      <c r="C315" s="119"/>
      <c r="D315" s="119"/>
      <c r="E315" s="119"/>
      <c r="F315" s="180"/>
      <c r="G315" s="119"/>
      <c r="H315" s="126" t="s">
        <v>647</v>
      </c>
      <c r="I315" s="183">
        <v>750</v>
      </c>
      <c r="J315" s="119"/>
      <c r="K315" s="119"/>
      <c r="L315" s="119"/>
      <c r="M315" s="119"/>
      <c r="N315" s="119"/>
      <c r="O315" s="119"/>
      <c r="P315" s="119"/>
      <c r="Q315" s="119"/>
      <c r="R315" s="119"/>
      <c r="S315" s="29"/>
      <c r="T315" s="121"/>
    </row>
    <row r="316" spans="1:20" ht="30" x14ac:dyDescent="0.25">
      <c r="A316" s="119"/>
      <c r="B316" s="88" t="s">
        <v>482</v>
      </c>
      <c r="C316" s="119"/>
      <c r="D316" s="119"/>
      <c r="E316" s="119"/>
      <c r="F316" s="180"/>
      <c r="G316" s="119"/>
      <c r="H316" s="126" t="s">
        <v>648</v>
      </c>
      <c r="I316" s="183">
        <v>16000</v>
      </c>
      <c r="J316" s="119"/>
      <c r="K316" s="119"/>
      <c r="L316" s="119"/>
      <c r="M316" s="119"/>
      <c r="N316" s="119"/>
      <c r="O316" s="119"/>
      <c r="P316" s="119"/>
      <c r="Q316" s="119"/>
      <c r="R316" s="119"/>
      <c r="S316" s="29"/>
      <c r="T316" s="121"/>
    </row>
    <row r="317" spans="1:20" ht="30" x14ac:dyDescent="0.25">
      <c r="A317" s="119"/>
      <c r="B317" s="88" t="s">
        <v>483</v>
      </c>
      <c r="C317" s="119"/>
      <c r="D317" s="119"/>
      <c r="E317" s="119"/>
      <c r="F317" s="180"/>
      <c r="G317" s="119"/>
      <c r="H317" s="126" t="s">
        <v>649</v>
      </c>
      <c r="I317" s="183">
        <v>1600</v>
      </c>
      <c r="J317" s="119"/>
      <c r="K317" s="119"/>
      <c r="L317" s="119"/>
      <c r="M317" s="119"/>
      <c r="N317" s="119"/>
      <c r="O317" s="119"/>
      <c r="P317" s="119"/>
      <c r="Q317" s="119"/>
      <c r="R317" s="119"/>
      <c r="S317" s="29"/>
      <c r="T317" s="121"/>
    </row>
    <row r="318" spans="1:20" s="197" customFormat="1" ht="14.25" x14ac:dyDescent="0.2">
      <c r="A318" s="195" t="s">
        <v>665</v>
      </c>
      <c r="B318" s="181" t="s">
        <v>484</v>
      </c>
      <c r="C318" s="195"/>
      <c r="D318" s="195"/>
      <c r="E318" s="195"/>
      <c r="F318" s="60"/>
      <c r="G318" s="195"/>
      <c r="H318" s="190"/>
      <c r="I318" s="187">
        <f>SUM(I319:I329)</f>
        <v>10700</v>
      </c>
      <c r="J318" s="195"/>
      <c r="K318" s="195"/>
      <c r="L318" s="195"/>
      <c r="M318" s="195"/>
      <c r="N318" s="195"/>
      <c r="O318" s="195"/>
      <c r="P318" s="195"/>
      <c r="Q318" s="195"/>
      <c r="R318" s="195"/>
      <c r="S318" s="22"/>
      <c r="T318" s="196"/>
    </row>
    <row r="319" spans="1:20" ht="45" x14ac:dyDescent="0.25">
      <c r="A319" s="119"/>
      <c r="B319" s="193" t="s">
        <v>485</v>
      </c>
      <c r="C319" s="119"/>
      <c r="D319" s="119"/>
      <c r="E319" s="119"/>
      <c r="F319" s="180"/>
      <c r="G319" s="119"/>
      <c r="H319" s="126" t="s">
        <v>650</v>
      </c>
      <c r="I319" s="183">
        <v>800</v>
      </c>
      <c r="J319" s="119"/>
      <c r="K319" s="119"/>
      <c r="L319" s="119"/>
      <c r="M319" s="119"/>
      <c r="N319" s="119"/>
      <c r="O319" s="119"/>
      <c r="P319" s="119"/>
      <c r="Q319" s="119"/>
      <c r="R319" s="119"/>
      <c r="S319" s="29"/>
      <c r="T319" s="121"/>
    </row>
    <row r="320" spans="1:20" ht="45" x14ac:dyDescent="0.25">
      <c r="A320" s="119"/>
      <c r="B320" s="193" t="s">
        <v>486</v>
      </c>
      <c r="C320" s="119"/>
      <c r="D320" s="119"/>
      <c r="E320" s="119"/>
      <c r="F320" s="180"/>
      <c r="G320" s="119"/>
      <c r="H320" s="126" t="s">
        <v>650</v>
      </c>
      <c r="I320" s="183">
        <v>400</v>
      </c>
      <c r="J320" s="119"/>
      <c r="K320" s="119"/>
      <c r="L320" s="119"/>
      <c r="M320" s="119"/>
      <c r="N320" s="119"/>
      <c r="O320" s="119"/>
      <c r="P320" s="119"/>
      <c r="Q320" s="119"/>
      <c r="R320" s="119"/>
      <c r="S320" s="29"/>
      <c r="T320" s="121"/>
    </row>
    <row r="321" spans="1:20" ht="30" x14ac:dyDescent="0.25">
      <c r="A321" s="119"/>
      <c r="B321" s="193" t="s">
        <v>487</v>
      </c>
      <c r="C321" s="119"/>
      <c r="D321" s="119"/>
      <c r="E321" s="119"/>
      <c r="F321" s="180"/>
      <c r="G321" s="119"/>
      <c r="H321" s="126" t="s">
        <v>55</v>
      </c>
      <c r="I321" s="183">
        <v>800</v>
      </c>
      <c r="J321" s="119"/>
      <c r="K321" s="119"/>
      <c r="L321" s="119"/>
      <c r="M321" s="119"/>
      <c r="N321" s="119"/>
      <c r="O321" s="119"/>
      <c r="P321" s="119"/>
      <c r="Q321" s="119"/>
      <c r="R321" s="119"/>
      <c r="S321" s="29"/>
      <c r="T321" s="121"/>
    </row>
    <row r="322" spans="1:20" ht="30" x14ac:dyDescent="0.25">
      <c r="A322" s="119"/>
      <c r="B322" s="193" t="s">
        <v>488</v>
      </c>
      <c r="C322" s="119"/>
      <c r="D322" s="119"/>
      <c r="E322" s="119"/>
      <c r="F322" s="180"/>
      <c r="G322" s="119"/>
      <c r="H322" s="126" t="s">
        <v>651</v>
      </c>
      <c r="I322" s="183">
        <v>400</v>
      </c>
      <c r="J322" s="119"/>
      <c r="K322" s="119"/>
      <c r="L322" s="119"/>
      <c r="M322" s="119"/>
      <c r="N322" s="119"/>
      <c r="O322" s="119"/>
      <c r="P322" s="119"/>
      <c r="Q322" s="119"/>
      <c r="R322" s="119"/>
      <c r="S322" s="29"/>
      <c r="T322" s="121"/>
    </row>
    <row r="323" spans="1:20" x14ac:dyDescent="0.25">
      <c r="A323" s="119"/>
      <c r="B323" s="193" t="s">
        <v>489</v>
      </c>
      <c r="C323" s="119"/>
      <c r="D323" s="119"/>
      <c r="E323" s="119"/>
      <c r="F323" s="180"/>
      <c r="G323" s="119"/>
      <c r="H323" s="126" t="s">
        <v>652</v>
      </c>
      <c r="I323" s="183">
        <v>5000</v>
      </c>
      <c r="J323" s="119"/>
      <c r="K323" s="119"/>
      <c r="L323" s="119"/>
      <c r="M323" s="119"/>
      <c r="N323" s="119"/>
      <c r="O323" s="119"/>
      <c r="P323" s="119"/>
      <c r="Q323" s="119"/>
      <c r="R323" s="119"/>
      <c r="S323" s="29"/>
      <c r="T323" s="121"/>
    </row>
    <row r="324" spans="1:20" ht="30" x14ac:dyDescent="0.25">
      <c r="A324" s="119"/>
      <c r="B324" s="193" t="s">
        <v>490</v>
      </c>
      <c r="C324" s="119"/>
      <c r="D324" s="119"/>
      <c r="E324" s="119"/>
      <c r="F324" s="180"/>
      <c r="G324" s="119"/>
      <c r="H324" s="126" t="s">
        <v>653</v>
      </c>
      <c r="I324" s="183">
        <v>1200</v>
      </c>
      <c r="J324" s="119"/>
      <c r="K324" s="119"/>
      <c r="L324" s="119"/>
      <c r="M324" s="119"/>
      <c r="N324" s="119"/>
      <c r="O324" s="119"/>
      <c r="P324" s="119"/>
      <c r="Q324" s="119"/>
      <c r="R324" s="119"/>
      <c r="S324" s="29"/>
      <c r="T324" s="121"/>
    </row>
    <row r="325" spans="1:20" ht="30" x14ac:dyDescent="0.25">
      <c r="A325" s="119"/>
      <c r="B325" s="193" t="s">
        <v>491</v>
      </c>
      <c r="C325" s="119"/>
      <c r="D325" s="119"/>
      <c r="E325" s="119"/>
      <c r="F325" s="180"/>
      <c r="G325" s="119"/>
      <c r="H325" s="126" t="s">
        <v>56</v>
      </c>
      <c r="I325" s="183">
        <v>400</v>
      </c>
      <c r="J325" s="119"/>
      <c r="K325" s="119"/>
      <c r="L325" s="119"/>
      <c r="M325" s="119"/>
      <c r="N325" s="119"/>
      <c r="O325" s="119"/>
      <c r="P325" s="119"/>
      <c r="Q325" s="119"/>
      <c r="R325" s="119"/>
      <c r="S325" s="29"/>
      <c r="T325" s="121"/>
    </row>
    <row r="326" spans="1:20" ht="30" x14ac:dyDescent="0.25">
      <c r="A326" s="119"/>
      <c r="B326" s="193" t="s">
        <v>492</v>
      </c>
      <c r="C326" s="119"/>
      <c r="D326" s="119"/>
      <c r="E326" s="119"/>
      <c r="F326" s="180"/>
      <c r="G326" s="119"/>
      <c r="H326" s="126" t="s">
        <v>56</v>
      </c>
      <c r="I326" s="183">
        <v>400</v>
      </c>
      <c r="J326" s="119"/>
      <c r="K326" s="119"/>
      <c r="L326" s="119"/>
      <c r="M326" s="119"/>
      <c r="N326" s="119"/>
      <c r="O326" s="119"/>
      <c r="P326" s="119"/>
      <c r="Q326" s="119"/>
      <c r="R326" s="119"/>
      <c r="S326" s="29"/>
      <c r="T326" s="121"/>
    </row>
    <row r="327" spans="1:20" ht="30" x14ac:dyDescent="0.25">
      <c r="A327" s="119"/>
      <c r="B327" s="88" t="s">
        <v>493</v>
      </c>
      <c r="C327" s="119"/>
      <c r="D327" s="119"/>
      <c r="E327" s="119"/>
      <c r="F327" s="180"/>
      <c r="G327" s="119"/>
      <c r="H327" s="126" t="s">
        <v>56</v>
      </c>
      <c r="I327" s="183">
        <v>400</v>
      </c>
      <c r="J327" s="119"/>
      <c r="K327" s="119"/>
      <c r="L327" s="119"/>
      <c r="M327" s="119"/>
      <c r="N327" s="119"/>
      <c r="O327" s="119"/>
      <c r="P327" s="119"/>
      <c r="Q327" s="119"/>
      <c r="R327" s="119"/>
      <c r="S327" s="29"/>
      <c r="T327" s="121"/>
    </row>
    <row r="328" spans="1:20" ht="30" x14ac:dyDescent="0.25">
      <c r="A328" s="119"/>
      <c r="B328" s="88" t="s">
        <v>494</v>
      </c>
      <c r="C328" s="119"/>
      <c r="D328" s="119"/>
      <c r="E328" s="119"/>
      <c r="F328" s="180"/>
      <c r="G328" s="119"/>
      <c r="H328" s="126" t="s">
        <v>56</v>
      </c>
      <c r="I328" s="183">
        <v>400</v>
      </c>
      <c r="J328" s="119"/>
      <c r="K328" s="119"/>
      <c r="L328" s="119"/>
      <c r="M328" s="119"/>
      <c r="N328" s="119"/>
      <c r="O328" s="119"/>
      <c r="P328" s="119"/>
      <c r="Q328" s="119"/>
      <c r="R328" s="119"/>
      <c r="S328" s="29"/>
      <c r="T328" s="121"/>
    </row>
    <row r="329" spans="1:20" x14ac:dyDescent="0.25">
      <c r="A329" s="119"/>
      <c r="B329" s="88" t="s">
        <v>495</v>
      </c>
      <c r="C329" s="119"/>
      <c r="D329" s="119"/>
      <c r="E329" s="119"/>
      <c r="F329" s="180"/>
      <c r="G329" s="119"/>
      <c r="H329" s="126" t="s">
        <v>654</v>
      </c>
      <c r="I329" s="183">
        <v>500</v>
      </c>
      <c r="J329" s="119"/>
      <c r="K329" s="119"/>
      <c r="L329" s="119"/>
      <c r="M329" s="119"/>
      <c r="N329" s="119"/>
      <c r="O329" s="119"/>
      <c r="P329" s="119"/>
      <c r="Q329" s="119"/>
      <c r="R329" s="119"/>
      <c r="S329" s="29"/>
      <c r="T329" s="121"/>
    </row>
    <row r="330" spans="1:20" x14ac:dyDescent="0.25">
      <c r="A330" s="119"/>
      <c r="B330" s="29"/>
      <c r="C330" s="119"/>
      <c r="D330" s="119"/>
      <c r="E330" s="119"/>
      <c r="F330" s="180"/>
      <c r="G330" s="119"/>
      <c r="H330" s="119"/>
      <c r="I330" s="194">
        <f>I134+I151+I157+I221+I248+I253+I265+I284+I290+I302+I318</f>
        <v>322730</v>
      </c>
      <c r="J330" s="119"/>
      <c r="K330" s="119"/>
      <c r="L330" s="119"/>
      <c r="M330" s="119"/>
      <c r="N330" s="119"/>
      <c r="O330" s="119"/>
      <c r="P330" s="119"/>
      <c r="Q330" s="119"/>
      <c r="R330" s="119"/>
      <c r="S330" s="29"/>
      <c r="T330" s="121"/>
    </row>
  </sheetData>
  <autoFilter ref="A9:T127" xr:uid="{00000000-0009-0000-0000-000001000000}"/>
  <mergeCells count="24">
    <mergeCell ref="M7:M9"/>
    <mergeCell ref="I6:I9"/>
    <mergeCell ref="N7:O8"/>
    <mergeCell ref="D5:D9"/>
    <mergeCell ref="E5:E9"/>
    <mergeCell ref="F5:F9"/>
    <mergeCell ref="G5:G9"/>
    <mergeCell ref="H5:H9"/>
    <mergeCell ref="P7:Q8"/>
    <mergeCell ref="A1:T1"/>
    <mergeCell ref="A2:T2"/>
    <mergeCell ref="I5:Q5"/>
    <mergeCell ref="R5:R9"/>
    <mergeCell ref="S5:S9"/>
    <mergeCell ref="A3:T3"/>
    <mergeCell ref="J6:Q6"/>
    <mergeCell ref="J8:J9"/>
    <mergeCell ref="K8:L8"/>
    <mergeCell ref="R4:T4"/>
    <mergeCell ref="J7:L7"/>
    <mergeCell ref="T5:T9"/>
    <mergeCell ref="A5:A9"/>
    <mergeCell ref="B5:B9"/>
    <mergeCell ref="C5:C9"/>
  </mergeCells>
  <phoneticPr fontId="9" type="noConversion"/>
  <printOptions horizontalCentered="1"/>
  <pageMargins left="0.19685039370078741" right="0.19685039370078741" top="0.19685039370078741" bottom="0.19685039370078741" header="0" footer="0"/>
  <pageSetup paperSize="9" scale="10" fitToHeight="0"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9"/>
  <sheetViews>
    <sheetView tabSelected="1" zoomScale="80" zoomScaleNormal="80" workbookViewId="0">
      <pane xSplit="1" ySplit="9" topLeftCell="B10" activePane="bottomRight" state="frozen"/>
      <selection activeCell="C11" sqref="C11"/>
      <selection pane="topRight" activeCell="C11" sqref="C11"/>
      <selection pane="bottomLeft" activeCell="C11" sqref="C11"/>
      <selection pane="bottomRight" activeCell="I27" sqref="I27"/>
    </sheetView>
  </sheetViews>
  <sheetFormatPr defaultColWidth="9" defaultRowHeight="15.75" x14ac:dyDescent="0.25"/>
  <cols>
    <col min="1" max="1" width="7.625" style="3" customWidth="1"/>
    <col min="2" max="2" width="51.375" style="4" customWidth="1"/>
    <col min="3" max="4" width="11" style="3" customWidth="1"/>
    <col min="5" max="5" width="12.125" style="3" customWidth="1"/>
    <col min="6" max="8" width="19.875" style="3" customWidth="1"/>
    <col min="9" max="9" width="12.625" style="3" customWidth="1"/>
    <col min="10" max="10" width="7.875" style="3" customWidth="1"/>
    <col min="11" max="11" width="7.75" style="3" customWidth="1"/>
    <col min="12" max="12" width="6.5" style="3" customWidth="1"/>
    <col min="13" max="13" width="9.375" style="3" customWidth="1"/>
    <col min="14" max="15" width="12.625" style="3" customWidth="1"/>
    <col min="16" max="18" width="11" style="3" customWidth="1"/>
    <col min="19" max="19" width="12.875" style="4" customWidth="1"/>
    <col min="20" max="20" width="8.5" style="201" customWidth="1"/>
    <col min="21" max="16384" width="9" style="2"/>
  </cols>
  <sheetData>
    <row r="1" spans="1:20" x14ac:dyDescent="0.25">
      <c r="A1" s="791" t="s">
        <v>30</v>
      </c>
      <c r="B1" s="791"/>
      <c r="C1" s="791"/>
      <c r="D1" s="791"/>
      <c r="E1" s="791"/>
      <c r="F1" s="791"/>
      <c r="G1" s="791"/>
      <c r="H1" s="791"/>
      <c r="I1" s="791"/>
      <c r="J1" s="791"/>
      <c r="K1" s="791"/>
      <c r="L1" s="791"/>
      <c r="M1" s="791"/>
      <c r="N1" s="791"/>
      <c r="O1" s="791"/>
      <c r="P1" s="791"/>
      <c r="Q1" s="791"/>
      <c r="R1" s="791"/>
      <c r="S1" s="791"/>
      <c r="T1" s="791"/>
    </row>
    <row r="2" spans="1:20" x14ac:dyDescent="0.25">
      <c r="A2" s="792" t="s">
        <v>138</v>
      </c>
      <c r="B2" s="792"/>
      <c r="C2" s="792"/>
      <c r="D2" s="792"/>
      <c r="E2" s="792"/>
      <c r="F2" s="792"/>
      <c r="G2" s="792"/>
      <c r="H2" s="792"/>
      <c r="I2" s="792"/>
      <c r="J2" s="792"/>
      <c r="K2" s="792"/>
      <c r="L2" s="792"/>
      <c r="M2" s="792"/>
      <c r="N2" s="792"/>
      <c r="O2" s="792"/>
      <c r="P2" s="792"/>
      <c r="Q2" s="792"/>
      <c r="R2" s="792"/>
      <c r="S2" s="792"/>
      <c r="T2" s="792"/>
    </row>
    <row r="3" spans="1:20" x14ac:dyDescent="0.25">
      <c r="A3" s="793" t="s">
        <v>128</v>
      </c>
      <c r="B3" s="793"/>
      <c r="C3" s="793"/>
      <c r="D3" s="793"/>
      <c r="E3" s="793"/>
      <c r="F3" s="793"/>
      <c r="G3" s="793"/>
      <c r="H3" s="793"/>
      <c r="I3" s="793"/>
      <c r="J3" s="793"/>
      <c r="K3" s="793"/>
      <c r="L3" s="793"/>
      <c r="M3" s="793"/>
      <c r="N3" s="793"/>
      <c r="O3" s="793"/>
      <c r="P3" s="793"/>
      <c r="Q3" s="793"/>
      <c r="R3" s="793"/>
      <c r="S3" s="793"/>
      <c r="T3" s="793"/>
    </row>
    <row r="4" spans="1:20" ht="6" customHeight="1" x14ac:dyDescent="0.25"/>
    <row r="5" spans="1:20" s="43" customFormat="1" ht="14.25" customHeight="1" x14ac:dyDescent="0.25">
      <c r="A5" s="790" t="s">
        <v>6</v>
      </c>
      <c r="B5" s="790" t="s">
        <v>20</v>
      </c>
      <c r="C5" s="790" t="s">
        <v>7</v>
      </c>
      <c r="D5" s="790" t="s">
        <v>10</v>
      </c>
      <c r="E5" s="790" t="s">
        <v>16</v>
      </c>
      <c r="F5" s="790" t="s">
        <v>21</v>
      </c>
      <c r="G5" s="790" t="s">
        <v>22</v>
      </c>
      <c r="H5" s="790" t="s">
        <v>23</v>
      </c>
      <c r="I5" s="784" t="s">
        <v>25</v>
      </c>
      <c r="J5" s="785"/>
      <c r="K5" s="785"/>
      <c r="L5" s="785"/>
      <c r="M5" s="785"/>
      <c r="N5" s="785"/>
      <c r="O5" s="785"/>
      <c r="P5" s="785"/>
      <c r="Q5" s="786"/>
      <c r="R5" s="790" t="s">
        <v>11</v>
      </c>
      <c r="S5" s="790" t="s">
        <v>12</v>
      </c>
      <c r="T5" s="790" t="s">
        <v>13</v>
      </c>
    </row>
    <row r="6" spans="1:20" s="43" customFormat="1" x14ac:dyDescent="0.25">
      <c r="A6" s="790"/>
      <c r="B6" s="790"/>
      <c r="C6" s="790"/>
      <c r="D6" s="790"/>
      <c r="E6" s="790"/>
      <c r="F6" s="790"/>
      <c r="G6" s="790"/>
      <c r="H6" s="790"/>
      <c r="I6" s="787" t="s">
        <v>8</v>
      </c>
      <c r="J6" s="784" t="s">
        <v>17</v>
      </c>
      <c r="K6" s="785"/>
      <c r="L6" s="785"/>
      <c r="M6" s="785"/>
      <c r="N6" s="785"/>
      <c r="O6" s="785"/>
      <c r="P6" s="785"/>
      <c r="Q6" s="786"/>
      <c r="R6" s="790"/>
      <c r="S6" s="790"/>
      <c r="T6" s="790"/>
    </row>
    <row r="7" spans="1:20" s="43" customFormat="1" ht="15" customHeight="1" x14ac:dyDescent="0.25">
      <c r="A7" s="790"/>
      <c r="B7" s="790"/>
      <c r="C7" s="790"/>
      <c r="D7" s="790"/>
      <c r="E7" s="790"/>
      <c r="F7" s="790"/>
      <c r="G7" s="790"/>
      <c r="H7" s="790"/>
      <c r="I7" s="788"/>
      <c r="J7" s="790" t="s">
        <v>19</v>
      </c>
      <c r="K7" s="790"/>
      <c r="L7" s="790"/>
      <c r="M7" s="794" t="s">
        <v>14</v>
      </c>
      <c r="N7" s="794" t="s">
        <v>27</v>
      </c>
      <c r="O7" s="794"/>
      <c r="P7" s="794" t="s">
        <v>9</v>
      </c>
      <c r="Q7" s="794"/>
      <c r="R7" s="790"/>
      <c r="S7" s="790"/>
      <c r="T7" s="790"/>
    </row>
    <row r="8" spans="1:20" s="43" customFormat="1" x14ac:dyDescent="0.25">
      <c r="A8" s="790"/>
      <c r="B8" s="790"/>
      <c r="C8" s="790"/>
      <c r="D8" s="790"/>
      <c r="E8" s="790"/>
      <c r="F8" s="790"/>
      <c r="G8" s="790"/>
      <c r="H8" s="790"/>
      <c r="I8" s="788"/>
      <c r="J8" s="787" t="s">
        <v>8</v>
      </c>
      <c r="K8" s="784" t="s">
        <v>17</v>
      </c>
      <c r="L8" s="785"/>
      <c r="M8" s="794"/>
      <c r="N8" s="794"/>
      <c r="O8" s="794"/>
      <c r="P8" s="794"/>
      <c r="Q8" s="794"/>
      <c r="R8" s="790"/>
      <c r="S8" s="790"/>
      <c r="T8" s="790"/>
    </row>
    <row r="9" spans="1:20" s="43" customFormat="1" ht="31.5" customHeight="1" x14ac:dyDescent="0.25">
      <c r="A9" s="790"/>
      <c r="B9" s="790"/>
      <c r="C9" s="790"/>
      <c r="D9" s="790"/>
      <c r="E9" s="790"/>
      <c r="F9" s="790"/>
      <c r="G9" s="790"/>
      <c r="H9" s="790"/>
      <c r="I9" s="789"/>
      <c r="J9" s="789"/>
      <c r="K9" s="41" t="s">
        <v>28</v>
      </c>
      <c r="L9" s="41" t="s">
        <v>29</v>
      </c>
      <c r="M9" s="794"/>
      <c r="N9" s="202" t="s">
        <v>131</v>
      </c>
      <c r="O9" s="202" t="s">
        <v>132</v>
      </c>
      <c r="P9" s="51" t="s">
        <v>133</v>
      </c>
      <c r="Q9" s="51" t="s">
        <v>134</v>
      </c>
      <c r="R9" s="790"/>
      <c r="S9" s="790"/>
      <c r="T9" s="790"/>
    </row>
    <row r="10" spans="1:20" s="7" customFormat="1" x14ac:dyDescent="0.25">
      <c r="A10" s="5">
        <v>1</v>
      </c>
      <c r="B10" s="5">
        <v>2</v>
      </c>
      <c r="C10" s="6">
        <v>3</v>
      </c>
      <c r="D10" s="6">
        <v>4</v>
      </c>
      <c r="E10" s="6">
        <v>5</v>
      </c>
      <c r="F10" s="6">
        <v>6</v>
      </c>
      <c r="G10" s="6">
        <v>7</v>
      </c>
      <c r="H10" s="6">
        <v>8</v>
      </c>
      <c r="I10" s="6">
        <v>9</v>
      </c>
      <c r="J10" s="6">
        <v>10</v>
      </c>
      <c r="K10" s="6">
        <v>11</v>
      </c>
      <c r="L10" s="6">
        <v>12</v>
      </c>
      <c r="M10" s="6">
        <v>13</v>
      </c>
      <c r="N10" s="6">
        <v>14</v>
      </c>
      <c r="O10" s="6"/>
      <c r="P10" s="6">
        <v>16</v>
      </c>
      <c r="Q10" s="6"/>
      <c r="R10" s="6">
        <v>17</v>
      </c>
      <c r="S10" s="6">
        <v>18</v>
      </c>
      <c r="T10" s="6">
        <v>19</v>
      </c>
    </row>
    <row r="11" spans="1:20" s="43" customFormat="1" ht="47.25" x14ac:dyDescent="0.25">
      <c r="A11" s="41" t="s">
        <v>15</v>
      </c>
      <c r="B11" s="8" t="s">
        <v>24</v>
      </c>
      <c r="C11" s="42"/>
      <c r="D11" s="42"/>
      <c r="E11" s="42"/>
      <c r="F11" s="42"/>
      <c r="G11" s="42"/>
      <c r="H11" s="42"/>
      <c r="I11" s="203">
        <f>I12+I16+I18</f>
        <v>20730</v>
      </c>
      <c r="J11" s="203">
        <f>J12+J16+J18</f>
        <v>12130</v>
      </c>
      <c r="K11" s="203">
        <f>K12+K16+K18</f>
        <v>11600</v>
      </c>
      <c r="L11" s="203"/>
      <c r="M11" s="203"/>
      <c r="N11" s="203"/>
      <c r="O11" s="203">
        <f>O12+O16+O18</f>
        <v>0</v>
      </c>
      <c r="P11" s="203" t="e">
        <f>P12+P16+P18</f>
        <v>#REF!</v>
      </c>
      <c r="Q11" s="203">
        <f>Q12+Q16+Q18</f>
        <v>0</v>
      </c>
      <c r="R11" s="42"/>
      <c r="S11" s="42"/>
      <c r="T11" s="42"/>
    </row>
    <row r="12" spans="1:20" s="204" customFormat="1" ht="50.25" customHeight="1" x14ac:dyDescent="0.25">
      <c r="A12" s="41" t="s">
        <v>3</v>
      </c>
      <c r="B12" s="8" t="s">
        <v>1</v>
      </c>
      <c r="C12" s="9"/>
      <c r="D12" s="9"/>
      <c r="E12" s="9"/>
      <c r="F12" s="9"/>
      <c r="G12" s="9"/>
      <c r="H12" s="9"/>
      <c r="I12" s="50">
        <f>I13</f>
        <v>3000</v>
      </c>
      <c r="J12" s="50">
        <f>I12</f>
        <v>3000</v>
      </c>
      <c r="K12" s="50">
        <f>J12</f>
        <v>3000</v>
      </c>
      <c r="L12" s="50"/>
      <c r="M12" s="50"/>
      <c r="N12" s="50"/>
      <c r="O12" s="50"/>
      <c r="P12" s="50" t="e">
        <f>#REF!+#REF!+#REF!+#REF!+P13</f>
        <v>#REF!</v>
      </c>
      <c r="Q12" s="50"/>
      <c r="R12" s="12"/>
      <c r="S12" s="8"/>
      <c r="T12" s="9"/>
    </row>
    <row r="13" spans="1:20" s="206" customFormat="1" x14ac:dyDescent="0.25">
      <c r="A13" s="11">
        <v>5</v>
      </c>
      <c r="B13" s="38" t="s">
        <v>34</v>
      </c>
      <c r="C13" s="12"/>
      <c r="D13" s="12"/>
      <c r="E13" s="11"/>
      <c r="F13" s="12"/>
      <c r="G13" s="12"/>
      <c r="H13" s="12"/>
      <c r="I13" s="205">
        <f>I14</f>
        <v>3000</v>
      </c>
      <c r="J13" s="205">
        <f>I13</f>
        <v>3000</v>
      </c>
      <c r="K13" s="205">
        <f>J13</f>
        <v>3000</v>
      </c>
      <c r="L13" s="205"/>
      <c r="M13" s="205"/>
      <c r="N13" s="205"/>
      <c r="O13" s="205"/>
      <c r="P13" s="205"/>
      <c r="Q13" s="205"/>
      <c r="R13" s="12"/>
      <c r="S13" s="13"/>
      <c r="T13" s="12"/>
    </row>
    <row r="14" spans="1:20" s="206" customFormat="1" ht="21.75" customHeight="1" x14ac:dyDescent="0.25">
      <c r="A14" s="11"/>
      <c r="B14" s="207" t="s">
        <v>35</v>
      </c>
      <c r="C14" s="12"/>
      <c r="D14" s="12"/>
      <c r="E14" s="11"/>
      <c r="F14" s="12"/>
      <c r="G14" s="12"/>
      <c r="H14" s="12"/>
      <c r="I14" s="205">
        <f>I15</f>
        <v>3000</v>
      </c>
      <c r="J14" s="205">
        <f>I14</f>
        <v>3000</v>
      </c>
      <c r="K14" s="205">
        <f t="shared" ref="K14:P14" si="0">K15</f>
        <v>3000</v>
      </c>
      <c r="L14" s="205"/>
      <c r="M14" s="205">
        <f t="shared" si="0"/>
        <v>0</v>
      </c>
      <c r="N14" s="205">
        <f t="shared" si="0"/>
        <v>0</v>
      </c>
      <c r="O14" s="205"/>
      <c r="P14" s="205">
        <f t="shared" si="0"/>
        <v>0</v>
      </c>
      <c r="Q14" s="205"/>
      <c r="R14" s="12"/>
      <c r="S14" s="13"/>
      <c r="T14" s="12"/>
    </row>
    <row r="15" spans="1:20" s="204" customFormat="1" ht="51" customHeight="1" x14ac:dyDescent="0.25">
      <c r="A15" s="11"/>
      <c r="B15" s="37" t="s">
        <v>741</v>
      </c>
      <c r="C15" s="12">
        <v>1</v>
      </c>
      <c r="D15" s="11" t="s">
        <v>54</v>
      </c>
      <c r="E15" s="16" t="s">
        <v>73</v>
      </c>
      <c r="F15" s="11" t="s">
        <v>119</v>
      </c>
      <c r="G15" s="12" t="s">
        <v>70</v>
      </c>
      <c r="H15" s="11" t="s">
        <v>120</v>
      </c>
      <c r="I15" s="208">
        <f>C15*3000</f>
        <v>3000</v>
      </c>
      <c r="J15" s="209">
        <f>I15</f>
        <v>3000</v>
      </c>
      <c r="K15" s="208">
        <v>3000</v>
      </c>
      <c r="L15" s="209"/>
      <c r="M15" s="209"/>
      <c r="N15" s="209"/>
      <c r="O15" s="209"/>
      <c r="P15" s="209"/>
      <c r="Q15" s="209"/>
      <c r="R15" s="12">
        <v>2022</v>
      </c>
      <c r="S15" s="13"/>
      <c r="T15" s="12"/>
    </row>
    <row r="16" spans="1:20" s="204" customFormat="1" ht="29.25" customHeight="1" x14ac:dyDescent="0.25">
      <c r="A16" s="10" t="s">
        <v>5</v>
      </c>
      <c r="B16" s="210" t="s">
        <v>71</v>
      </c>
      <c r="C16" s="9"/>
      <c r="D16" s="9"/>
      <c r="E16" s="9"/>
      <c r="F16" s="9"/>
      <c r="G16" s="9"/>
      <c r="H16" s="9"/>
      <c r="I16" s="205">
        <f>I17</f>
        <v>8600</v>
      </c>
      <c r="J16" s="205">
        <f t="shared" ref="J16:P16" si="1">J17</f>
        <v>0</v>
      </c>
      <c r="K16" s="205">
        <f t="shared" si="1"/>
        <v>8600</v>
      </c>
      <c r="L16" s="205"/>
      <c r="M16" s="205">
        <f t="shared" si="1"/>
        <v>0</v>
      </c>
      <c r="N16" s="205">
        <f t="shared" si="1"/>
        <v>0</v>
      </c>
      <c r="O16" s="205"/>
      <c r="P16" s="205">
        <f t="shared" si="1"/>
        <v>0</v>
      </c>
      <c r="Q16" s="205"/>
      <c r="R16" s="12"/>
      <c r="S16" s="8"/>
      <c r="T16" s="9"/>
    </row>
    <row r="17" spans="1:20" s="204" customFormat="1" ht="78.75" customHeight="1" x14ac:dyDescent="0.25">
      <c r="A17" s="41"/>
      <c r="B17" s="13" t="s">
        <v>72</v>
      </c>
      <c r="C17" s="9"/>
      <c r="D17" s="9"/>
      <c r="E17" s="12" t="s">
        <v>73</v>
      </c>
      <c r="F17" s="11" t="s">
        <v>74</v>
      </c>
      <c r="G17" s="11" t="s">
        <v>75</v>
      </c>
      <c r="H17" s="11" t="s">
        <v>76</v>
      </c>
      <c r="I17" s="211">
        <v>8600</v>
      </c>
      <c r="J17" s="50"/>
      <c r="K17" s="209">
        <f>I17</f>
        <v>8600</v>
      </c>
      <c r="L17" s="50"/>
      <c r="M17" s="50"/>
      <c r="N17" s="50"/>
      <c r="O17" s="50"/>
      <c r="P17" s="50"/>
      <c r="Q17" s="50"/>
      <c r="R17" s="12">
        <v>2022</v>
      </c>
      <c r="S17" s="8"/>
      <c r="T17" s="9"/>
    </row>
    <row r="18" spans="1:20" s="1" customFormat="1" ht="38.25" customHeight="1" x14ac:dyDescent="0.25">
      <c r="A18" s="9" t="s">
        <v>4</v>
      </c>
      <c r="B18" s="210" t="s">
        <v>78</v>
      </c>
      <c r="C18" s="9"/>
      <c r="D18" s="9"/>
      <c r="E18" s="9"/>
      <c r="F18" s="9"/>
      <c r="G18" s="9"/>
      <c r="H18" s="212"/>
      <c r="I18" s="205">
        <f>I19</f>
        <v>9130</v>
      </c>
      <c r="J18" s="205">
        <f>I18</f>
        <v>9130</v>
      </c>
      <c r="K18" s="205">
        <f t="shared" ref="K18:P18" si="2">K19</f>
        <v>0</v>
      </c>
      <c r="L18" s="205">
        <f t="shared" si="2"/>
        <v>0</v>
      </c>
      <c r="M18" s="205">
        <f t="shared" si="2"/>
        <v>0</v>
      </c>
      <c r="N18" s="205">
        <f t="shared" si="2"/>
        <v>0</v>
      </c>
      <c r="O18" s="205"/>
      <c r="P18" s="205">
        <f t="shared" si="2"/>
        <v>0</v>
      </c>
      <c r="Q18" s="205"/>
      <c r="R18" s="12"/>
      <c r="S18" s="8"/>
      <c r="T18" s="9"/>
    </row>
    <row r="19" spans="1:20" s="1" customFormat="1" ht="47.25" x14ac:dyDescent="0.25">
      <c r="A19" s="213">
        <v>1</v>
      </c>
      <c r="B19" s="38" t="s">
        <v>124</v>
      </c>
      <c r="C19" s="9"/>
      <c r="D19" s="9"/>
      <c r="E19" s="9"/>
      <c r="F19" s="9"/>
      <c r="G19" s="9"/>
      <c r="H19" s="9"/>
      <c r="I19" s="205">
        <f>I20+I22</f>
        <v>9130</v>
      </c>
      <c r="J19" s="205">
        <f>J20+J22</f>
        <v>9130</v>
      </c>
      <c r="K19" s="205"/>
      <c r="L19" s="205"/>
      <c r="M19" s="205"/>
      <c r="N19" s="205"/>
      <c r="O19" s="205"/>
      <c r="P19" s="205"/>
      <c r="Q19" s="205"/>
      <c r="R19" s="9"/>
      <c r="S19" s="8"/>
      <c r="T19" s="9"/>
    </row>
    <row r="20" spans="1:20" s="1" customFormat="1" ht="44.25" customHeight="1" x14ac:dyDescent="0.25">
      <c r="A20" s="213" t="s">
        <v>33</v>
      </c>
      <c r="B20" s="38" t="s">
        <v>125</v>
      </c>
      <c r="C20" s="9"/>
      <c r="D20" s="9"/>
      <c r="E20" s="9"/>
      <c r="F20" s="9"/>
      <c r="G20" s="9"/>
      <c r="H20" s="9"/>
      <c r="I20" s="205">
        <f>SUM(I21:I21)</f>
        <v>3630</v>
      </c>
      <c r="J20" s="205">
        <f>I20</f>
        <v>3630</v>
      </c>
      <c r="K20" s="205"/>
      <c r="L20" s="205"/>
      <c r="M20" s="205"/>
      <c r="N20" s="205"/>
      <c r="O20" s="205"/>
      <c r="P20" s="205"/>
      <c r="Q20" s="205"/>
      <c r="R20" s="9"/>
      <c r="S20" s="8"/>
      <c r="T20" s="9"/>
    </row>
    <row r="21" spans="1:20" s="214" customFormat="1" ht="69.75" customHeight="1" x14ac:dyDescent="0.25">
      <c r="A21" s="15"/>
      <c r="B21" s="14" t="s">
        <v>135</v>
      </c>
      <c r="C21" s="9"/>
      <c r="D21" s="9"/>
      <c r="E21" s="11" t="s">
        <v>115</v>
      </c>
      <c r="F21" s="13" t="s">
        <v>116</v>
      </c>
      <c r="G21" s="11" t="s">
        <v>117</v>
      </c>
      <c r="H21" s="11" t="s">
        <v>118</v>
      </c>
      <c r="I21" s="17">
        <v>3630</v>
      </c>
      <c r="J21" s="36">
        <f>I21</f>
        <v>3630</v>
      </c>
      <c r="K21" s="17">
        <f>J21</f>
        <v>3630</v>
      </c>
      <c r="L21" s="17"/>
      <c r="M21" s="36"/>
      <c r="N21" s="36"/>
      <c r="O21" s="36"/>
      <c r="P21" s="36"/>
      <c r="Q21" s="36"/>
      <c r="R21" s="11" t="s">
        <v>137</v>
      </c>
      <c r="S21" s="13"/>
      <c r="T21" s="11" t="s">
        <v>136</v>
      </c>
    </row>
    <row r="22" spans="1:20" s="1" customFormat="1" ht="27" customHeight="1" x14ac:dyDescent="0.25">
      <c r="A22" s="213" t="s">
        <v>123</v>
      </c>
      <c r="B22" s="14" t="s">
        <v>129</v>
      </c>
      <c r="C22" s="9"/>
      <c r="D22" s="9"/>
      <c r="E22" s="9"/>
      <c r="F22" s="9"/>
      <c r="G22" s="9"/>
      <c r="H22" s="9"/>
      <c r="I22" s="205">
        <f>SUM(I23:I23)</f>
        <v>5500</v>
      </c>
      <c r="J22" s="205">
        <f t="shared" ref="J22:P22" si="3">SUM(J23:J23)</f>
        <v>5500</v>
      </c>
      <c r="K22" s="205">
        <f t="shared" si="3"/>
        <v>5500</v>
      </c>
      <c r="L22" s="205">
        <f t="shared" si="3"/>
        <v>0</v>
      </c>
      <c r="M22" s="205">
        <f t="shared" si="3"/>
        <v>0</v>
      </c>
      <c r="N22" s="205">
        <f t="shared" si="3"/>
        <v>0</v>
      </c>
      <c r="O22" s="205"/>
      <c r="P22" s="205">
        <f t="shared" si="3"/>
        <v>0</v>
      </c>
      <c r="Q22" s="205"/>
      <c r="R22" s="12"/>
      <c r="S22" s="8"/>
      <c r="T22" s="9"/>
    </row>
    <row r="23" spans="1:20" s="1" customFormat="1" ht="78" customHeight="1" x14ac:dyDescent="0.25">
      <c r="A23" s="16" t="s">
        <v>126</v>
      </c>
      <c r="B23" s="14" t="s">
        <v>92</v>
      </c>
      <c r="C23" s="9"/>
      <c r="D23" s="10"/>
      <c r="E23" s="11" t="s">
        <v>50</v>
      </c>
      <c r="F23" s="11" t="s">
        <v>93</v>
      </c>
      <c r="G23" s="11" t="s">
        <v>94</v>
      </c>
      <c r="H23" s="16" t="s">
        <v>95</v>
      </c>
      <c r="I23" s="215">
        <v>5500</v>
      </c>
      <c r="J23" s="209">
        <f t="shared" ref="J23" si="4">K23+L23</f>
        <v>5500</v>
      </c>
      <c r="K23" s="215">
        <f>I23</f>
        <v>5500</v>
      </c>
      <c r="L23" s="50"/>
      <c r="M23" s="50"/>
      <c r="N23" s="50"/>
      <c r="O23" s="50"/>
      <c r="P23" s="50"/>
      <c r="Q23" s="50"/>
      <c r="R23" s="12" t="s">
        <v>137</v>
      </c>
      <c r="S23" s="8"/>
      <c r="T23" s="11" t="s">
        <v>121</v>
      </c>
    </row>
    <row r="24" spans="1:20" s="25" customFormat="1" ht="28.5" x14ac:dyDescent="0.25">
      <c r="A24" s="87" t="s">
        <v>667</v>
      </c>
      <c r="B24" s="22" t="s">
        <v>666</v>
      </c>
      <c r="C24" s="23"/>
      <c r="D24" s="23"/>
      <c r="E24" s="44"/>
      <c r="F24" s="57"/>
      <c r="G24" s="44"/>
      <c r="H24" s="23"/>
      <c r="I24" s="61">
        <f>I25</f>
        <v>2240</v>
      </c>
      <c r="J24" s="61">
        <f t="shared" ref="J24:O24" si="5">J25</f>
        <v>2036</v>
      </c>
      <c r="K24" s="61">
        <f t="shared" si="5"/>
        <v>2036</v>
      </c>
      <c r="L24" s="61">
        <f t="shared" si="5"/>
        <v>0</v>
      </c>
      <c r="M24" s="61">
        <f t="shared" si="5"/>
        <v>61</v>
      </c>
      <c r="N24" s="61">
        <f t="shared" si="5"/>
        <v>143</v>
      </c>
      <c r="O24" s="61">
        <f t="shared" si="5"/>
        <v>0</v>
      </c>
      <c r="P24" s="59"/>
      <c r="Q24" s="59"/>
      <c r="R24" s="23"/>
      <c r="S24" s="22"/>
      <c r="T24" s="24"/>
    </row>
    <row r="25" spans="1:20" s="25" customFormat="1" ht="28.5" x14ac:dyDescent="0.25">
      <c r="A25" s="87" t="s">
        <v>3</v>
      </c>
      <c r="B25" s="22" t="s">
        <v>668</v>
      </c>
      <c r="C25" s="23"/>
      <c r="D25" s="23"/>
      <c r="E25" s="44"/>
      <c r="F25" s="44"/>
      <c r="G25" s="44"/>
      <c r="H25" s="23"/>
      <c r="I25" s="61">
        <f>I26</f>
        <v>2240</v>
      </c>
      <c r="J25" s="61">
        <f t="shared" ref="J25:R25" si="6">J26+J27</f>
        <v>2036</v>
      </c>
      <c r="K25" s="61">
        <f t="shared" si="6"/>
        <v>2036</v>
      </c>
      <c r="L25" s="61">
        <f t="shared" si="6"/>
        <v>0</v>
      </c>
      <c r="M25" s="61">
        <f t="shared" si="6"/>
        <v>61</v>
      </c>
      <c r="N25" s="61">
        <f t="shared" si="6"/>
        <v>143</v>
      </c>
      <c r="O25" s="61">
        <f t="shared" si="6"/>
        <v>0</v>
      </c>
      <c r="P25" s="61">
        <f t="shared" si="6"/>
        <v>0</v>
      </c>
      <c r="Q25" s="61">
        <f t="shared" si="6"/>
        <v>0</v>
      </c>
      <c r="R25" s="61">
        <f t="shared" si="6"/>
        <v>0</v>
      </c>
      <c r="S25" s="22"/>
      <c r="T25" s="24"/>
    </row>
    <row r="26" spans="1:20" s="25" customFormat="1" ht="48" customHeight="1" x14ac:dyDescent="0.25">
      <c r="A26" s="87"/>
      <c r="B26" s="27" t="s">
        <v>677</v>
      </c>
      <c r="C26" s="27" t="s">
        <v>677</v>
      </c>
      <c r="D26" s="27" t="s">
        <v>677</v>
      </c>
      <c r="E26" s="27" t="s">
        <v>677</v>
      </c>
      <c r="F26" s="179"/>
      <c r="G26" s="28"/>
      <c r="H26" s="28" t="s">
        <v>678</v>
      </c>
      <c r="I26" s="69">
        <f>J26+M26+N26</f>
        <v>2240</v>
      </c>
      <c r="J26" s="70">
        <f>K26+L26</f>
        <v>2036</v>
      </c>
      <c r="K26" s="69">
        <v>2036</v>
      </c>
      <c r="L26" s="59"/>
      <c r="M26" s="70">
        <v>61</v>
      </c>
      <c r="N26" s="70">
        <v>143</v>
      </c>
      <c r="O26" s="59"/>
      <c r="P26" s="59"/>
      <c r="Q26" s="59"/>
      <c r="R26" s="26"/>
      <c r="S26" s="22"/>
      <c r="T26" s="24"/>
    </row>
    <row r="27" spans="1:20" s="197" customFormat="1" ht="28.5" x14ac:dyDescent="0.2">
      <c r="A27" s="195" t="s">
        <v>496</v>
      </c>
      <c r="B27" s="22" t="s">
        <v>497</v>
      </c>
      <c r="C27" s="195"/>
      <c r="D27" s="195"/>
      <c r="E27" s="195"/>
      <c r="F27" s="60"/>
      <c r="G27" s="195"/>
      <c r="H27" s="181"/>
      <c r="I27" s="194">
        <f>I28+I37+I41+I43+I45+I49+I55+I57+I66</f>
        <v>39776</v>
      </c>
      <c r="J27" s="194">
        <f t="shared" ref="J27:Q27" si="7">J28+J37+J41+J43+J45+J49+J55+J57+J66</f>
        <v>0</v>
      </c>
      <c r="K27" s="194">
        <f t="shared" si="7"/>
        <v>0</v>
      </c>
      <c r="L27" s="194">
        <f t="shared" si="7"/>
        <v>0</v>
      </c>
      <c r="M27" s="194">
        <f t="shared" si="7"/>
        <v>0</v>
      </c>
      <c r="N27" s="194">
        <f t="shared" si="7"/>
        <v>0</v>
      </c>
      <c r="O27" s="194">
        <f t="shared" si="7"/>
        <v>0</v>
      </c>
      <c r="P27" s="194">
        <f t="shared" si="7"/>
        <v>0</v>
      </c>
      <c r="Q27" s="194">
        <f t="shared" si="7"/>
        <v>0</v>
      </c>
      <c r="R27" s="195"/>
      <c r="S27" s="22"/>
      <c r="T27" s="196"/>
    </row>
    <row r="28" spans="1:20" x14ac:dyDescent="0.25">
      <c r="A28" s="39" t="s">
        <v>3</v>
      </c>
      <c r="B28" s="216" t="s">
        <v>301</v>
      </c>
      <c r="C28" s="39"/>
      <c r="D28" s="39"/>
      <c r="E28" s="39"/>
      <c r="F28" s="39"/>
      <c r="G28" s="39"/>
      <c r="H28" s="39"/>
      <c r="I28" s="221">
        <f>SUM(I29:I36)</f>
        <v>13155</v>
      </c>
      <c r="J28" s="39"/>
      <c r="K28" s="39"/>
      <c r="L28" s="39"/>
      <c r="M28" s="39"/>
      <c r="N28" s="39"/>
      <c r="O28" s="39"/>
      <c r="P28" s="39"/>
      <c r="Q28" s="39"/>
      <c r="R28" s="39"/>
      <c r="S28" s="13"/>
      <c r="T28" s="12"/>
    </row>
    <row r="29" spans="1:20" ht="31.5" x14ac:dyDescent="0.25">
      <c r="A29" s="39"/>
      <c r="B29" s="37" t="s">
        <v>303</v>
      </c>
      <c r="C29" s="39"/>
      <c r="D29" s="39"/>
      <c r="E29" s="37" t="s">
        <v>681</v>
      </c>
      <c r="F29" s="39"/>
      <c r="G29" s="39"/>
      <c r="H29" s="47" t="s">
        <v>676</v>
      </c>
      <c r="I29" s="52">
        <v>3500</v>
      </c>
      <c r="J29" s="39"/>
      <c r="K29" s="39"/>
      <c r="L29" s="39"/>
      <c r="M29" s="39"/>
      <c r="N29" s="39"/>
      <c r="O29" s="39"/>
      <c r="P29" s="39"/>
      <c r="Q29" s="39"/>
      <c r="R29" s="39"/>
      <c r="S29" s="13"/>
      <c r="T29" s="12"/>
    </row>
    <row r="30" spans="1:20" ht="25.5" x14ac:dyDescent="0.25">
      <c r="A30" s="39"/>
      <c r="B30" s="37" t="s">
        <v>304</v>
      </c>
      <c r="C30" s="39"/>
      <c r="D30" s="39"/>
      <c r="E30" s="37" t="s">
        <v>681</v>
      </c>
      <c r="F30" s="39"/>
      <c r="G30" s="39"/>
      <c r="H30" s="47" t="s">
        <v>530</v>
      </c>
      <c r="I30" s="52">
        <v>1500</v>
      </c>
      <c r="J30" s="39"/>
      <c r="K30" s="39"/>
      <c r="L30" s="39"/>
      <c r="M30" s="39"/>
      <c r="N30" s="39"/>
      <c r="O30" s="39"/>
      <c r="P30" s="39"/>
      <c r="Q30" s="39"/>
      <c r="R30" s="39"/>
      <c r="S30" s="13"/>
      <c r="T30" s="12"/>
    </row>
    <row r="31" spans="1:20" ht="25.5" x14ac:dyDescent="0.25">
      <c r="A31" s="39"/>
      <c r="B31" s="217" t="s">
        <v>305</v>
      </c>
      <c r="C31" s="39"/>
      <c r="D31" s="39"/>
      <c r="E31" s="37" t="s">
        <v>681</v>
      </c>
      <c r="F31" s="39"/>
      <c r="G31" s="39"/>
      <c r="H31" s="47" t="s">
        <v>531</v>
      </c>
      <c r="I31" s="52">
        <v>1000</v>
      </c>
      <c r="J31" s="39"/>
      <c r="K31" s="39"/>
      <c r="L31" s="39"/>
      <c r="M31" s="39"/>
      <c r="N31" s="39"/>
      <c r="O31" s="39"/>
      <c r="P31" s="39"/>
      <c r="Q31" s="39"/>
      <c r="R31" s="39"/>
      <c r="S31" s="13"/>
      <c r="T31" s="12"/>
    </row>
    <row r="32" spans="1:20" ht="25.5" x14ac:dyDescent="0.25">
      <c r="A32" s="39"/>
      <c r="B32" s="217" t="s">
        <v>306</v>
      </c>
      <c r="C32" s="39"/>
      <c r="D32" s="39"/>
      <c r="E32" s="37" t="s">
        <v>681</v>
      </c>
      <c r="F32" s="39"/>
      <c r="G32" s="39"/>
      <c r="H32" s="199" t="s">
        <v>532</v>
      </c>
      <c r="I32" s="52">
        <v>1380</v>
      </c>
      <c r="J32" s="39"/>
      <c r="K32" s="39"/>
      <c r="L32" s="39"/>
      <c r="M32" s="39"/>
      <c r="N32" s="39"/>
      <c r="O32" s="39"/>
      <c r="P32" s="39"/>
      <c r="Q32" s="39"/>
      <c r="R32" s="39"/>
      <c r="S32" s="13"/>
      <c r="T32" s="12"/>
    </row>
    <row r="33" spans="1:20" ht="25.5" x14ac:dyDescent="0.25">
      <c r="A33" s="39"/>
      <c r="B33" s="217" t="s">
        <v>307</v>
      </c>
      <c r="C33" s="39"/>
      <c r="D33" s="39"/>
      <c r="E33" s="37" t="s">
        <v>681</v>
      </c>
      <c r="F33" s="39"/>
      <c r="G33" s="39"/>
      <c r="H33" s="199" t="s">
        <v>533</v>
      </c>
      <c r="I33" s="52">
        <v>1125</v>
      </c>
      <c r="J33" s="39"/>
      <c r="K33" s="39"/>
      <c r="L33" s="39"/>
      <c r="M33" s="39"/>
      <c r="N33" s="39"/>
      <c r="O33" s="39"/>
      <c r="P33" s="39"/>
      <c r="Q33" s="39"/>
      <c r="R33" s="39"/>
      <c r="S33" s="13"/>
      <c r="T33" s="12"/>
    </row>
    <row r="34" spans="1:20" ht="25.5" x14ac:dyDescent="0.25">
      <c r="A34" s="39"/>
      <c r="B34" s="217" t="s">
        <v>308</v>
      </c>
      <c r="C34" s="39"/>
      <c r="D34" s="39"/>
      <c r="E34" s="37" t="s">
        <v>681</v>
      </c>
      <c r="F34" s="39"/>
      <c r="G34" s="39"/>
      <c r="H34" s="199" t="s">
        <v>534</v>
      </c>
      <c r="I34" s="52">
        <v>1650</v>
      </c>
      <c r="J34" s="39"/>
      <c r="K34" s="39"/>
      <c r="L34" s="39"/>
      <c r="M34" s="39"/>
      <c r="N34" s="39"/>
      <c r="O34" s="39"/>
      <c r="P34" s="39"/>
      <c r="Q34" s="39"/>
      <c r="R34" s="39"/>
      <c r="S34" s="13"/>
      <c r="T34" s="12"/>
    </row>
    <row r="35" spans="1:20" ht="25.5" x14ac:dyDescent="0.25">
      <c r="A35" s="39"/>
      <c r="B35" s="217" t="s">
        <v>309</v>
      </c>
      <c r="C35" s="39"/>
      <c r="D35" s="39"/>
      <c r="E35" s="37" t="s">
        <v>681</v>
      </c>
      <c r="F35" s="39"/>
      <c r="G35" s="39"/>
      <c r="H35" s="199" t="s">
        <v>535</v>
      </c>
      <c r="I35" s="52">
        <v>2000</v>
      </c>
      <c r="J35" s="39"/>
      <c r="K35" s="39"/>
      <c r="L35" s="39"/>
      <c r="M35" s="39"/>
      <c r="N35" s="39"/>
      <c r="O35" s="39"/>
      <c r="P35" s="39"/>
      <c r="Q35" s="39"/>
      <c r="R35" s="39"/>
      <c r="S35" s="13"/>
      <c r="T35" s="12"/>
    </row>
    <row r="36" spans="1:20" x14ac:dyDescent="0.25">
      <c r="A36" s="39"/>
      <c r="B36" s="217" t="s">
        <v>314</v>
      </c>
      <c r="C36" s="39"/>
      <c r="D36" s="39"/>
      <c r="E36" s="37" t="s">
        <v>681</v>
      </c>
      <c r="F36" s="39"/>
      <c r="G36" s="39"/>
      <c r="H36" s="47"/>
      <c r="I36" s="52">
        <v>1000</v>
      </c>
      <c r="J36" s="39"/>
      <c r="K36" s="39"/>
      <c r="L36" s="39"/>
      <c r="M36" s="39"/>
      <c r="N36" s="39"/>
      <c r="O36" s="39"/>
      <c r="P36" s="39"/>
      <c r="Q36" s="39"/>
      <c r="R36" s="39"/>
      <c r="S36" s="13"/>
      <c r="T36" s="12"/>
    </row>
    <row r="37" spans="1:20" s="49" customFormat="1" x14ac:dyDescent="0.25">
      <c r="A37" s="48" t="s">
        <v>5</v>
      </c>
      <c r="B37" s="216" t="s">
        <v>324</v>
      </c>
      <c r="C37" s="48"/>
      <c r="D37" s="48"/>
      <c r="E37" s="48"/>
      <c r="F37" s="48"/>
      <c r="G37" s="48"/>
      <c r="H37" s="46"/>
      <c r="I37" s="53">
        <f>SUM(I38:I40)</f>
        <v>4215</v>
      </c>
      <c r="J37" s="48"/>
      <c r="K37" s="48"/>
      <c r="L37" s="48"/>
      <c r="M37" s="48"/>
      <c r="N37" s="48"/>
      <c r="O37" s="48"/>
      <c r="P37" s="48"/>
      <c r="Q37" s="48"/>
      <c r="R37" s="48"/>
      <c r="S37" s="8"/>
      <c r="T37" s="9"/>
    </row>
    <row r="38" spans="1:20" x14ac:dyDescent="0.25">
      <c r="A38" s="39"/>
      <c r="B38" s="40" t="s">
        <v>380</v>
      </c>
      <c r="C38" s="39"/>
      <c r="D38" s="39"/>
      <c r="E38" s="39" t="s">
        <v>682</v>
      </c>
      <c r="F38" s="39"/>
      <c r="G38" s="39"/>
      <c r="H38" s="47" t="s">
        <v>579</v>
      </c>
      <c r="I38" s="52">
        <v>1000</v>
      </c>
      <c r="J38" s="39"/>
      <c r="K38" s="39"/>
      <c r="L38" s="39"/>
      <c r="M38" s="39"/>
      <c r="N38" s="39"/>
      <c r="O38" s="39"/>
      <c r="P38" s="39"/>
      <c r="Q38" s="39"/>
      <c r="R38" s="39"/>
      <c r="S38" s="13"/>
      <c r="T38" s="12"/>
    </row>
    <row r="39" spans="1:20" x14ac:dyDescent="0.25">
      <c r="A39" s="39"/>
      <c r="B39" s="40" t="s">
        <v>381</v>
      </c>
      <c r="C39" s="39"/>
      <c r="D39" s="39"/>
      <c r="E39" s="39" t="s">
        <v>682</v>
      </c>
      <c r="F39" s="39"/>
      <c r="G39" s="39"/>
      <c r="H39" s="47" t="s">
        <v>579</v>
      </c>
      <c r="I39" s="52">
        <v>1000</v>
      </c>
      <c r="J39" s="39"/>
      <c r="K39" s="39"/>
      <c r="L39" s="39"/>
      <c r="M39" s="39"/>
      <c r="N39" s="39"/>
      <c r="O39" s="39"/>
      <c r="P39" s="39"/>
      <c r="Q39" s="39"/>
      <c r="R39" s="39"/>
      <c r="S39" s="13"/>
      <c r="T39" s="12"/>
    </row>
    <row r="40" spans="1:20" x14ac:dyDescent="0.25">
      <c r="A40" s="39"/>
      <c r="B40" s="40" t="s">
        <v>362</v>
      </c>
      <c r="C40" s="39"/>
      <c r="D40" s="39"/>
      <c r="E40" s="39" t="s">
        <v>682</v>
      </c>
      <c r="F40" s="39"/>
      <c r="G40" s="39"/>
      <c r="H40" s="47" t="s">
        <v>563</v>
      </c>
      <c r="I40" s="52">
        <v>2215</v>
      </c>
      <c r="J40" s="39"/>
      <c r="K40" s="39"/>
      <c r="L40" s="39"/>
      <c r="M40" s="39"/>
      <c r="N40" s="39"/>
      <c r="O40" s="39"/>
      <c r="P40" s="39"/>
      <c r="Q40" s="39"/>
      <c r="R40" s="39"/>
      <c r="S40" s="13"/>
      <c r="T40" s="12"/>
    </row>
    <row r="41" spans="1:20" s="49" customFormat="1" x14ac:dyDescent="0.25">
      <c r="A41" s="48" t="s">
        <v>658</v>
      </c>
      <c r="B41" s="216" t="s">
        <v>388</v>
      </c>
      <c r="C41" s="48"/>
      <c r="D41" s="48"/>
      <c r="E41" s="48"/>
      <c r="F41" s="48"/>
      <c r="G41" s="48"/>
      <c r="H41" s="46"/>
      <c r="I41" s="222">
        <f>SUM(I42)</f>
        <v>1000</v>
      </c>
      <c r="J41" s="48"/>
      <c r="K41" s="48"/>
      <c r="L41" s="48"/>
      <c r="M41" s="48"/>
      <c r="N41" s="48"/>
      <c r="O41" s="48"/>
      <c r="P41" s="48"/>
      <c r="Q41" s="48"/>
      <c r="R41" s="48"/>
      <c r="S41" s="8"/>
      <c r="T41" s="9"/>
    </row>
    <row r="42" spans="1:20" ht="24" customHeight="1" x14ac:dyDescent="0.25">
      <c r="A42" s="39"/>
      <c r="B42" s="40" t="s">
        <v>669</v>
      </c>
      <c r="C42" s="39"/>
      <c r="D42" s="39"/>
      <c r="E42" s="37" t="s">
        <v>683</v>
      </c>
      <c r="F42" s="39"/>
      <c r="G42" s="39"/>
      <c r="H42" s="47" t="s">
        <v>579</v>
      </c>
      <c r="I42" s="52">
        <v>1000</v>
      </c>
      <c r="J42" s="39"/>
      <c r="K42" s="39"/>
      <c r="L42" s="39"/>
      <c r="M42" s="39"/>
      <c r="N42" s="39"/>
      <c r="O42" s="39"/>
      <c r="P42" s="39"/>
      <c r="Q42" s="39"/>
      <c r="R42" s="39"/>
      <c r="S42" s="13"/>
      <c r="T42" s="12"/>
    </row>
    <row r="43" spans="1:20" s="49" customFormat="1" x14ac:dyDescent="0.25">
      <c r="A43" s="48" t="s">
        <v>4</v>
      </c>
      <c r="B43" s="216" t="s">
        <v>415</v>
      </c>
      <c r="C43" s="48"/>
      <c r="D43" s="48"/>
      <c r="E43" s="48"/>
      <c r="F43" s="48"/>
      <c r="G43" s="48"/>
      <c r="H43" s="46"/>
      <c r="I43" s="53">
        <f>SUM(I44)</f>
        <v>2656</v>
      </c>
      <c r="J43" s="48"/>
      <c r="K43" s="48"/>
      <c r="L43" s="48"/>
      <c r="M43" s="48"/>
      <c r="N43" s="48"/>
      <c r="O43" s="48"/>
      <c r="P43" s="48"/>
      <c r="Q43" s="48"/>
      <c r="R43" s="48"/>
      <c r="S43" s="8"/>
      <c r="T43" s="9"/>
    </row>
    <row r="44" spans="1:20" ht="20.25" customHeight="1" x14ac:dyDescent="0.25">
      <c r="A44" s="39"/>
      <c r="B44" s="40" t="s">
        <v>416</v>
      </c>
      <c r="C44" s="39"/>
      <c r="D44" s="39"/>
      <c r="E44" s="39"/>
      <c r="F44" s="39"/>
      <c r="G44" s="39"/>
      <c r="H44" s="47" t="s">
        <v>602</v>
      </c>
      <c r="I44" s="52">
        <v>2656</v>
      </c>
      <c r="J44" s="39"/>
      <c r="K44" s="39"/>
      <c r="L44" s="39"/>
      <c r="M44" s="39"/>
      <c r="N44" s="39"/>
      <c r="O44" s="39"/>
      <c r="P44" s="39"/>
      <c r="Q44" s="39"/>
      <c r="R44" s="39"/>
      <c r="S44" s="13"/>
      <c r="T44" s="12"/>
    </row>
    <row r="45" spans="1:20" s="49" customFormat="1" x14ac:dyDescent="0.25">
      <c r="A45" s="48" t="s">
        <v>659</v>
      </c>
      <c r="B45" s="218" t="s">
        <v>420</v>
      </c>
      <c r="C45" s="48"/>
      <c r="D45" s="48"/>
      <c r="E45" s="48"/>
      <c r="F45" s="48"/>
      <c r="G45" s="48"/>
      <c r="H45" s="46"/>
      <c r="I45" s="53">
        <f>SUM(I46:I48)</f>
        <v>1300</v>
      </c>
      <c r="J45" s="48"/>
      <c r="K45" s="48"/>
      <c r="L45" s="48"/>
      <c r="M45" s="48"/>
      <c r="N45" s="48"/>
      <c r="O45" s="48"/>
      <c r="P45" s="48"/>
      <c r="Q45" s="48"/>
      <c r="R45" s="48"/>
      <c r="S45" s="8"/>
      <c r="T45" s="9"/>
    </row>
    <row r="46" spans="1:20" ht="25.5" x14ac:dyDescent="0.25">
      <c r="A46" s="39"/>
      <c r="B46" s="40" t="s">
        <v>423</v>
      </c>
      <c r="C46" s="39"/>
      <c r="D46" s="39"/>
      <c r="E46" s="39"/>
      <c r="F46" s="39"/>
      <c r="G46" s="39"/>
      <c r="H46" s="47" t="s">
        <v>59</v>
      </c>
      <c r="I46" s="52">
        <v>300</v>
      </c>
      <c r="J46" s="39"/>
      <c r="K46" s="39"/>
      <c r="L46" s="39"/>
      <c r="M46" s="39"/>
      <c r="N46" s="39"/>
      <c r="O46" s="39"/>
      <c r="P46" s="39"/>
      <c r="Q46" s="39"/>
      <c r="R46" s="39"/>
      <c r="S46" s="13"/>
      <c r="T46" s="12"/>
    </row>
    <row r="47" spans="1:20" ht="25.5" x14ac:dyDescent="0.25">
      <c r="A47" s="39"/>
      <c r="B47" s="40" t="s">
        <v>670</v>
      </c>
      <c r="C47" s="39"/>
      <c r="D47" s="39"/>
      <c r="E47" s="39"/>
      <c r="F47" s="39"/>
      <c r="G47" s="39"/>
      <c r="H47" s="47" t="s">
        <v>58</v>
      </c>
      <c r="I47" s="52">
        <v>500</v>
      </c>
      <c r="J47" s="39"/>
      <c r="K47" s="39"/>
      <c r="L47" s="39"/>
      <c r="M47" s="39"/>
      <c r="N47" s="39"/>
      <c r="O47" s="39"/>
      <c r="P47" s="39"/>
      <c r="Q47" s="39"/>
      <c r="R47" s="39"/>
      <c r="S47" s="13"/>
      <c r="T47" s="12"/>
    </row>
    <row r="48" spans="1:20" ht="38.25" x14ac:dyDescent="0.25">
      <c r="A48" s="39"/>
      <c r="B48" s="40" t="s">
        <v>671</v>
      </c>
      <c r="C48" s="39"/>
      <c r="D48" s="39"/>
      <c r="E48" s="39"/>
      <c r="F48" s="39"/>
      <c r="G48" s="39"/>
      <c r="H48" s="47" t="s">
        <v>67</v>
      </c>
      <c r="I48" s="52">
        <v>500</v>
      </c>
      <c r="J48" s="39"/>
      <c r="K48" s="39"/>
      <c r="L48" s="39"/>
      <c r="M48" s="39"/>
      <c r="N48" s="39"/>
      <c r="O48" s="39"/>
      <c r="P48" s="39"/>
      <c r="Q48" s="39"/>
      <c r="R48" s="39"/>
      <c r="S48" s="13"/>
      <c r="T48" s="12"/>
    </row>
    <row r="49" spans="1:20" s="49" customFormat="1" x14ac:dyDescent="0.25">
      <c r="A49" s="48" t="s">
        <v>660</v>
      </c>
      <c r="B49" s="218" t="s">
        <v>432</v>
      </c>
      <c r="C49" s="48"/>
      <c r="D49" s="48"/>
      <c r="E49" s="48"/>
      <c r="F49" s="48"/>
      <c r="G49" s="48"/>
      <c r="H49" s="46"/>
      <c r="I49" s="53">
        <f>SUM(I50:I54)</f>
        <v>3100</v>
      </c>
      <c r="J49" s="48"/>
      <c r="K49" s="48"/>
      <c r="L49" s="48"/>
      <c r="M49" s="48"/>
      <c r="N49" s="48"/>
      <c r="O49" s="48"/>
      <c r="P49" s="48"/>
      <c r="Q49" s="48"/>
      <c r="R49" s="48"/>
      <c r="S49" s="8"/>
      <c r="T49" s="9"/>
    </row>
    <row r="50" spans="1:20" ht="25.5" x14ac:dyDescent="0.25">
      <c r="A50" s="39"/>
      <c r="B50" s="37" t="s">
        <v>437</v>
      </c>
      <c r="C50" s="39"/>
      <c r="D50" s="39"/>
      <c r="E50" s="39"/>
      <c r="F50" s="39"/>
      <c r="G50" s="39"/>
      <c r="H50" s="199" t="s">
        <v>672</v>
      </c>
      <c r="I50" s="223">
        <v>1500</v>
      </c>
      <c r="J50" s="39"/>
      <c r="K50" s="39"/>
      <c r="L50" s="39"/>
      <c r="M50" s="39"/>
      <c r="N50" s="39"/>
      <c r="O50" s="39"/>
      <c r="P50" s="39"/>
      <c r="Q50" s="39"/>
      <c r="R50" s="39"/>
      <c r="S50" s="13"/>
      <c r="T50" s="12"/>
    </row>
    <row r="51" spans="1:20" ht="25.5" x14ac:dyDescent="0.25">
      <c r="A51" s="39"/>
      <c r="B51" s="37" t="s">
        <v>438</v>
      </c>
      <c r="C51" s="39"/>
      <c r="D51" s="39"/>
      <c r="E51" s="39"/>
      <c r="F51" s="39"/>
      <c r="G51" s="39"/>
      <c r="H51" s="199" t="s">
        <v>673</v>
      </c>
      <c r="I51" s="223">
        <v>500</v>
      </c>
      <c r="J51" s="39"/>
      <c r="K51" s="39"/>
      <c r="L51" s="39"/>
      <c r="M51" s="39"/>
      <c r="N51" s="39"/>
      <c r="O51" s="39"/>
      <c r="P51" s="39"/>
      <c r="Q51" s="39"/>
      <c r="R51" s="39"/>
      <c r="S51" s="13"/>
      <c r="T51" s="12"/>
    </row>
    <row r="52" spans="1:20" x14ac:dyDescent="0.25">
      <c r="A52" s="39"/>
      <c r="B52" s="40" t="s">
        <v>441</v>
      </c>
      <c r="C52" s="39"/>
      <c r="D52" s="39"/>
      <c r="E52" s="39"/>
      <c r="F52" s="39"/>
      <c r="G52" s="39"/>
      <c r="H52" s="47" t="s">
        <v>619</v>
      </c>
      <c r="I52" s="52">
        <v>250</v>
      </c>
      <c r="J52" s="39"/>
      <c r="K52" s="39"/>
      <c r="L52" s="39"/>
      <c r="M52" s="39"/>
      <c r="N52" s="39"/>
      <c r="O52" s="39"/>
      <c r="P52" s="39"/>
      <c r="Q52" s="39"/>
      <c r="R52" s="39"/>
      <c r="S52" s="13"/>
      <c r="T52" s="12"/>
    </row>
    <row r="53" spans="1:20" x14ac:dyDescent="0.25">
      <c r="A53" s="39"/>
      <c r="B53" s="40" t="s">
        <v>442</v>
      </c>
      <c r="C53" s="39"/>
      <c r="D53" s="39"/>
      <c r="E53" s="39"/>
      <c r="F53" s="39"/>
      <c r="G53" s="39"/>
      <c r="H53" s="47" t="s">
        <v>619</v>
      </c>
      <c r="I53" s="52">
        <v>250</v>
      </c>
      <c r="J53" s="39"/>
      <c r="K53" s="39"/>
      <c r="L53" s="39"/>
      <c r="M53" s="39"/>
      <c r="N53" s="39"/>
      <c r="O53" s="39"/>
      <c r="P53" s="39"/>
      <c r="Q53" s="39"/>
      <c r="R53" s="39"/>
      <c r="S53" s="13"/>
      <c r="T53" s="12"/>
    </row>
    <row r="54" spans="1:20" ht="38.25" x14ac:dyDescent="0.25">
      <c r="A54" s="39"/>
      <c r="B54" s="37" t="s">
        <v>433</v>
      </c>
      <c r="C54" s="39"/>
      <c r="D54" s="39"/>
      <c r="E54" s="39"/>
      <c r="F54" s="39"/>
      <c r="G54" s="39"/>
      <c r="H54" s="47" t="s">
        <v>613</v>
      </c>
      <c r="I54" s="52">
        <v>600</v>
      </c>
      <c r="J54" s="39"/>
      <c r="K54" s="39"/>
      <c r="L54" s="39"/>
      <c r="M54" s="39"/>
      <c r="N54" s="39"/>
      <c r="O54" s="39"/>
      <c r="P54" s="39"/>
      <c r="Q54" s="39"/>
      <c r="R54" s="39"/>
      <c r="S54" s="13"/>
      <c r="T54" s="12"/>
    </row>
    <row r="55" spans="1:20" s="49" customFormat="1" x14ac:dyDescent="0.25">
      <c r="A55" s="48" t="s">
        <v>661</v>
      </c>
      <c r="B55" s="216" t="s">
        <v>456</v>
      </c>
      <c r="C55" s="48"/>
      <c r="D55" s="48"/>
      <c r="E55" s="48"/>
      <c r="F55" s="48"/>
      <c r="G55" s="48"/>
      <c r="H55" s="46"/>
      <c r="I55" s="53">
        <f>SUM(I56)</f>
        <v>2000</v>
      </c>
      <c r="J55" s="48"/>
      <c r="K55" s="48"/>
      <c r="L55" s="48"/>
      <c r="M55" s="48"/>
      <c r="N55" s="48"/>
      <c r="O55" s="48"/>
      <c r="P55" s="48"/>
      <c r="Q55" s="48"/>
      <c r="R55" s="48"/>
      <c r="S55" s="8"/>
      <c r="T55" s="9"/>
    </row>
    <row r="56" spans="1:20" ht="25.5" x14ac:dyDescent="0.25">
      <c r="A56" s="39"/>
      <c r="B56" s="37" t="s">
        <v>467</v>
      </c>
      <c r="C56" s="39"/>
      <c r="D56" s="39"/>
      <c r="E56" s="39"/>
      <c r="F56" s="39"/>
      <c r="G56" s="39"/>
      <c r="H56" s="47" t="s">
        <v>638</v>
      </c>
      <c r="I56" s="52">
        <v>2000</v>
      </c>
      <c r="J56" s="39"/>
      <c r="K56" s="39"/>
      <c r="L56" s="39"/>
      <c r="M56" s="39"/>
      <c r="N56" s="39"/>
      <c r="O56" s="39"/>
      <c r="P56" s="39"/>
      <c r="Q56" s="39"/>
      <c r="R56" s="39"/>
      <c r="S56" s="13"/>
      <c r="T56" s="12"/>
    </row>
    <row r="57" spans="1:20" s="49" customFormat="1" x14ac:dyDescent="0.25">
      <c r="A57" s="48" t="s">
        <v>662</v>
      </c>
      <c r="B57" s="216" t="s">
        <v>468</v>
      </c>
      <c r="C57" s="48"/>
      <c r="D57" s="48"/>
      <c r="E57" s="48"/>
      <c r="F57" s="48"/>
      <c r="G57" s="48"/>
      <c r="H57" s="200"/>
      <c r="I57" s="222">
        <f>SUM(I58:I65)</f>
        <v>11050</v>
      </c>
      <c r="J57" s="48"/>
      <c r="K57" s="48"/>
      <c r="L57" s="48"/>
      <c r="M57" s="48"/>
      <c r="N57" s="48"/>
      <c r="O57" s="48"/>
      <c r="P57" s="48"/>
      <c r="Q57" s="48"/>
      <c r="R57" s="48"/>
      <c r="S57" s="8"/>
      <c r="T57" s="9"/>
    </row>
    <row r="58" spans="1:20" ht="25.5" x14ac:dyDescent="0.25">
      <c r="A58" s="39"/>
      <c r="B58" s="37" t="s">
        <v>474</v>
      </c>
      <c r="C58" s="39"/>
      <c r="D58" s="39"/>
      <c r="E58" s="39"/>
      <c r="F58" s="39"/>
      <c r="G58" s="39"/>
      <c r="H58" s="199" t="s">
        <v>674</v>
      </c>
      <c r="I58" s="52">
        <v>3000</v>
      </c>
      <c r="J58" s="39"/>
      <c r="K58" s="39"/>
      <c r="L58" s="39"/>
      <c r="M58" s="39"/>
      <c r="N58" s="39"/>
      <c r="O58" s="39"/>
      <c r="P58" s="39"/>
      <c r="Q58" s="39"/>
      <c r="R58" s="39"/>
      <c r="S58" s="13"/>
      <c r="T58" s="12"/>
    </row>
    <row r="59" spans="1:20" ht="25.5" x14ac:dyDescent="0.25">
      <c r="A59" s="39"/>
      <c r="B59" s="37" t="s">
        <v>477</v>
      </c>
      <c r="C59" s="39"/>
      <c r="D59" s="39"/>
      <c r="E59" s="39"/>
      <c r="F59" s="39"/>
      <c r="G59" s="39"/>
      <c r="H59" s="199" t="s">
        <v>675</v>
      </c>
      <c r="I59" s="52">
        <v>1400</v>
      </c>
      <c r="J59" s="39"/>
      <c r="K59" s="39"/>
      <c r="L59" s="39"/>
      <c r="M59" s="39"/>
      <c r="N59" s="39"/>
      <c r="O59" s="39"/>
      <c r="P59" s="39"/>
      <c r="Q59" s="39"/>
      <c r="R59" s="39"/>
      <c r="S59" s="13"/>
      <c r="T59" s="12"/>
    </row>
    <row r="60" spans="1:20" ht="25.5" x14ac:dyDescent="0.25">
      <c r="A60" s="39"/>
      <c r="B60" s="37" t="s">
        <v>481</v>
      </c>
      <c r="C60" s="39"/>
      <c r="D60" s="39"/>
      <c r="E60" s="39"/>
      <c r="F60" s="39"/>
      <c r="G60" s="39"/>
      <c r="H60" s="47" t="s">
        <v>647</v>
      </c>
      <c r="I60" s="52">
        <v>750</v>
      </c>
      <c r="J60" s="39"/>
      <c r="K60" s="39"/>
      <c r="L60" s="39"/>
      <c r="M60" s="39"/>
      <c r="N60" s="39"/>
      <c r="O60" s="39"/>
      <c r="P60" s="39"/>
      <c r="Q60" s="39"/>
      <c r="R60" s="39"/>
      <c r="S60" s="13"/>
      <c r="T60" s="12"/>
    </row>
    <row r="61" spans="1:20" x14ac:dyDescent="0.25">
      <c r="A61" s="39"/>
      <c r="B61" s="37" t="s">
        <v>469</v>
      </c>
      <c r="C61" s="39"/>
      <c r="D61" s="39"/>
      <c r="E61" s="39"/>
      <c r="F61" s="39"/>
      <c r="G61" s="39"/>
      <c r="H61" s="47"/>
      <c r="I61" s="52">
        <v>2500</v>
      </c>
      <c r="J61" s="39"/>
      <c r="K61" s="39"/>
      <c r="L61" s="39"/>
      <c r="M61" s="39"/>
      <c r="N61" s="39"/>
      <c r="O61" s="39"/>
      <c r="P61" s="39"/>
      <c r="Q61" s="39"/>
      <c r="R61" s="39"/>
      <c r="S61" s="13"/>
      <c r="T61" s="12"/>
    </row>
    <row r="62" spans="1:20" x14ac:dyDescent="0.25">
      <c r="A62" s="39"/>
      <c r="B62" s="37" t="s">
        <v>470</v>
      </c>
      <c r="C62" s="39"/>
      <c r="D62" s="39"/>
      <c r="E62" s="39"/>
      <c r="F62" s="39"/>
      <c r="G62" s="39"/>
      <c r="H62" s="47"/>
      <c r="I62" s="52">
        <v>850</v>
      </c>
      <c r="J62" s="39"/>
      <c r="K62" s="39"/>
      <c r="L62" s="39"/>
      <c r="M62" s="39"/>
      <c r="N62" s="39"/>
      <c r="O62" s="39"/>
      <c r="P62" s="39"/>
      <c r="Q62" s="39"/>
      <c r="R62" s="39"/>
      <c r="S62" s="13"/>
      <c r="T62" s="12"/>
    </row>
    <row r="63" spans="1:20" x14ac:dyDescent="0.25">
      <c r="A63" s="39"/>
      <c r="B63" s="37" t="s">
        <v>471</v>
      </c>
      <c r="C63" s="39"/>
      <c r="D63" s="39"/>
      <c r="E63" s="39"/>
      <c r="F63" s="39"/>
      <c r="G63" s="39"/>
      <c r="H63" s="47"/>
      <c r="I63" s="52">
        <v>850</v>
      </c>
      <c r="J63" s="39"/>
      <c r="K63" s="39"/>
      <c r="L63" s="39"/>
      <c r="M63" s="39"/>
      <c r="N63" s="39"/>
      <c r="O63" s="39"/>
      <c r="P63" s="39"/>
      <c r="Q63" s="39"/>
      <c r="R63" s="39"/>
      <c r="S63" s="13"/>
      <c r="T63" s="12"/>
    </row>
    <row r="64" spans="1:20" x14ac:dyDescent="0.25">
      <c r="A64" s="39"/>
      <c r="B64" s="37" t="s">
        <v>472</v>
      </c>
      <c r="C64" s="39"/>
      <c r="D64" s="39"/>
      <c r="E64" s="39"/>
      <c r="F64" s="39"/>
      <c r="G64" s="39"/>
      <c r="H64" s="47"/>
      <c r="I64" s="52">
        <v>850</v>
      </c>
      <c r="J64" s="39"/>
      <c r="K64" s="39"/>
      <c r="L64" s="39"/>
      <c r="M64" s="39"/>
      <c r="N64" s="39"/>
      <c r="O64" s="39"/>
      <c r="P64" s="39"/>
      <c r="Q64" s="39"/>
      <c r="R64" s="39"/>
      <c r="S64" s="13"/>
      <c r="T64" s="12"/>
    </row>
    <row r="65" spans="1:20" x14ac:dyDescent="0.25">
      <c r="A65" s="39"/>
      <c r="B65" s="37" t="s">
        <v>473</v>
      </c>
      <c r="C65" s="39"/>
      <c r="D65" s="39"/>
      <c r="E65" s="39"/>
      <c r="F65" s="39"/>
      <c r="G65" s="39"/>
      <c r="H65" s="47"/>
      <c r="I65" s="52">
        <v>850</v>
      </c>
      <c r="J65" s="39"/>
      <c r="K65" s="39"/>
      <c r="L65" s="39"/>
      <c r="M65" s="39"/>
      <c r="N65" s="39"/>
      <c r="O65" s="39"/>
      <c r="P65" s="39"/>
      <c r="Q65" s="39"/>
      <c r="R65" s="39"/>
      <c r="S65" s="13"/>
      <c r="T65" s="12"/>
    </row>
    <row r="66" spans="1:20" s="49" customFormat="1" x14ac:dyDescent="0.25">
      <c r="A66" s="48" t="s">
        <v>662</v>
      </c>
      <c r="B66" s="216" t="s">
        <v>484</v>
      </c>
      <c r="C66" s="48"/>
      <c r="D66" s="48"/>
      <c r="E66" s="48"/>
      <c r="F66" s="48"/>
      <c r="G66" s="48"/>
      <c r="H66" s="46"/>
      <c r="I66" s="53">
        <f>SUM(I67:I69)</f>
        <v>1300</v>
      </c>
      <c r="J66" s="48"/>
      <c r="K66" s="48"/>
      <c r="L66" s="48"/>
      <c r="M66" s="48"/>
      <c r="N66" s="48"/>
      <c r="O66" s="48"/>
      <c r="P66" s="48"/>
      <c r="Q66" s="48"/>
      <c r="R66" s="48"/>
      <c r="S66" s="8"/>
      <c r="T66" s="9"/>
    </row>
    <row r="67" spans="1:20" ht="25.5" x14ac:dyDescent="0.25">
      <c r="A67" s="39"/>
      <c r="B67" s="40" t="s">
        <v>493</v>
      </c>
      <c r="C67" s="39"/>
      <c r="D67" s="39"/>
      <c r="E67" s="39"/>
      <c r="F67" s="39"/>
      <c r="G67" s="39"/>
      <c r="H67" s="47" t="s">
        <v>56</v>
      </c>
      <c r="I67" s="52">
        <v>400</v>
      </c>
      <c r="J67" s="39"/>
      <c r="K67" s="39"/>
      <c r="L67" s="39"/>
      <c r="M67" s="39"/>
      <c r="N67" s="39"/>
      <c r="O67" s="39"/>
      <c r="P67" s="39"/>
      <c r="Q67" s="39"/>
      <c r="R67" s="39"/>
      <c r="S67" s="13"/>
      <c r="T67" s="12"/>
    </row>
    <row r="68" spans="1:20" ht="25.5" x14ac:dyDescent="0.25">
      <c r="A68" s="39"/>
      <c r="B68" s="40" t="s">
        <v>494</v>
      </c>
      <c r="C68" s="39"/>
      <c r="D68" s="39"/>
      <c r="E68" s="39"/>
      <c r="F68" s="39"/>
      <c r="G68" s="39"/>
      <c r="H68" s="47" t="s">
        <v>56</v>
      </c>
      <c r="I68" s="52">
        <v>400</v>
      </c>
      <c r="J68" s="39"/>
      <c r="K68" s="39"/>
      <c r="L68" s="39"/>
      <c r="M68" s="39"/>
      <c r="N68" s="39"/>
      <c r="O68" s="39"/>
      <c r="P68" s="39"/>
      <c r="Q68" s="39"/>
      <c r="R68" s="39"/>
      <c r="S68" s="13"/>
      <c r="T68" s="12"/>
    </row>
    <row r="69" spans="1:20" x14ac:dyDescent="0.25">
      <c r="A69" s="39"/>
      <c r="B69" s="40" t="s">
        <v>495</v>
      </c>
      <c r="C69" s="39"/>
      <c r="D69" s="39"/>
      <c r="E69" s="39"/>
      <c r="F69" s="39"/>
      <c r="G69" s="39"/>
      <c r="H69" s="47" t="s">
        <v>654</v>
      </c>
      <c r="I69" s="52">
        <v>500</v>
      </c>
      <c r="J69" s="39"/>
      <c r="K69" s="39"/>
      <c r="L69" s="39"/>
      <c r="M69" s="39"/>
      <c r="N69" s="39"/>
      <c r="O69" s="39"/>
      <c r="P69" s="39"/>
      <c r="Q69" s="39"/>
      <c r="R69" s="39"/>
      <c r="S69" s="13"/>
      <c r="T69" s="12"/>
    </row>
  </sheetData>
  <mergeCells count="23">
    <mergeCell ref="A1:T1"/>
    <mergeCell ref="A2:T2"/>
    <mergeCell ref="A5:A9"/>
    <mergeCell ref="B5:B9"/>
    <mergeCell ref="A3:T3"/>
    <mergeCell ref="H5:H9"/>
    <mergeCell ref="R5:R9"/>
    <mergeCell ref="S5:S9"/>
    <mergeCell ref="T5:T9"/>
    <mergeCell ref="J7:L7"/>
    <mergeCell ref="M7:M9"/>
    <mergeCell ref="J8:J9"/>
    <mergeCell ref="K8:L8"/>
    <mergeCell ref="N7:O8"/>
    <mergeCell ref="P7:Q8"/>
    <mergeCell ref="J6:Q6"/>
    <mergeCell ref="I5:Q5"/>
    <mergeCell ref="I6:I9"/>
    <mergeCell ref="C5:C9"/>
    <mergeCell ref="D5:D9"/>
    <mergeCell ref="E5:E9"/>
    <mergeCell ref="F5:F9"/>
    <mergeCell ref="G5:G9"/>
  </mergeCells>
  <phoneticPr fontId="9" type="noConversion"/>
  <printOptions horizontalCentered="1"/>
  <pageMargins left="0.19685039370078741" right="0.19685039370078741" top="0.19685039370078741" bottom="0.19685039370078741" header="0" footer="0"/>
  <pageSetup paperSize="9" scale="48" fitToHeight="0"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41E39-C452-4EE1-9689-A950D1C6BEFD}">
  <dimension ref="A1:L27"/>
  <sheetViews>
    <sheetView workbookViewId="0">
      <selection activeCell="C11" sqref="C11"/>
    </sheetView>
  </sheetViews>
  <sheetFormatPr defaultColWidth="8.75" defaultRowHeight="15.75" x14ac:dyDescent="0.25"/>
  <cols>
    <col min="1" max="1" width="5" style="244" customWidth="1"/>
    <col min="2" max="2" width="17.75" customWidth="1"/>
    <col min="3" max="3" width="14.75" style="224" customWidth="1"/>
    <col min="4" max="4" width="8.25" style="224" customWidth="1"/>
    <col min="5" max="5" width="13.25" customWidth="1"/>
    <col min="6" max="6" width="12.875" customWidth="1"/>
    <col min="7" max="7" width="12.5" customWidth="1"/>
    <col min="8" max="8" width="12.375" customWidth="1"/>
    <col min="9" max="9" width="13.75" customWidth="1"/>
    <col min="10" max="10" width="14.75" customWidth="1"/>
    <col min="11" max="11" width="15.25" customWidth="1"/>
    <col min="12" max="12" width="17.5" customWidth="1"/>
  </cols>
  <sheetData>
    <row r="1" spans="1:12" ht="16.5" x14ac:dyDescent="0.25">
      <c r="A1" s="761" t="s">
        <v>684</v>
      </c>
      <c r="B1" s="761"/>
    </row>
    <row r="2" spans="1:12" ht="16.5" x14ac:dyDescent="0.25">
      <c r="A2" s="761" t="s">
        <v>685</v>
      </c>
      <c r="B2" s="761"/>
      <c r="C2" s="761"/>
      <c r="D2" s="761"/>
      <c r="E2" s="761"/>
      <c r="F2" s="761"/>
      <c r="G2" s="761"/>
      <c r="H2" s="761"/>
      <c r="I2" s="761"/>
      <c r="J2" s="761"/>
      <c r="K2" s="761"/>
      <c r="L2" s="761"/>
    </row>
    <row r="3" spans="1:12" ht="16.5" x14ac:dyDescent="0.25">
      <c r="A3" s="761" t="s">
        <v>686</v>
      </c>
      <c r="B3" s="761"/>
      <c r="C3" s="761"/>
      <c r="D3" s="761"/>
      <c r="E3" s="761"/>
      <c r="F3" s="761"/>
      <c r="G3" s="761"/>
      <c r="H3" s="761"/>
      <c r="I3" s="761"/>
      <c r="J3" s="761"/>
      <c r="K3" s="761"/>
      <c r="L3" s="761"/>
    </row>
    <row r="4" spans="1:12" ht="16.5" x14ac:dyDescent="0.25">
      <c r="A4" s="225"/>
      <c r="B4" s="225"/>
      <c r="C4" s="225"/>
      <c r="D4" s="225"/>
      <c r="E4" s="225"/>
      <c r="F4" s="225"/>
      <c r="G4" s="225"/>
      <c r="H4" s="225"/>
      <c r="I4" s="225"/>
      <c r="J4" s="225"/>
      <c r="K4" s="225"/>
      <c r="L4" s="225"/>
    </row>
    <row r="5" spans="1:12" s="226" customFormat="1" x14ac:dyDescent="0.25">
      <c r="A5" s="795" t="s">
        <v>687</v>
      </c>
      <c r="B5" s="795" t="s">
        <v>688</v>
      </c>
      <c r="C5" s="762" t="s">
        <v>689</v>
      </c>
      <c r="D5" s="762" t="s">
        <v>690</v>
      </c>
      <c r="E5" s="765" t="s">
        <v>691</v>
      </c>
      <c r="F5" s="766"/>
      <c r="G5" s="767"/>
      <c r="H5" s="768" t="s">
        <v>692</v>
      </c>
      <c r="I5" s="769"/>
      <c r="J5" s="769"/>
      <c r="K5" s="769"/>
      <c r="L5" s="770"/>
    </row>
    <row r="6" spans="1:12" s="226" customFormat="1" x14ac:dyDescent="0.25">
      <c r="A6" s="796"/>
      <c r="B6" s="796"/>
      <c r="C6" s="763"/>
      <c r="D6" s="763"/>
      <c r="E6" s="762" t="s">
        <v>693</v>
      </c>
      <c r="F6" s="762" t="s">
        <v>694</v>
      </c>
      <c r="G6" s="762" t="s">
        <v>695</v>
      </c>
      <c r="H6" s="762" t="s">
        <v>696</v>
      </c>
      <c r="I6" s="798" t="s">
        <v>697</v>
      </c>
      <c r="J6" s="799"/>
      <c r="K6" s="800"/>
      <c r="L6" s="762" t="s">
        <v>9</v>
      </c>
    </row>
    <row r="7" spans="1:12" s="226" customFormat="1" x14ac:dyDescent="0.25">
      <c r="A7" s="797"/>
      <c r="B7" s="797"/>
      <c r="C7" s="764"/>
      <c r="D7" s="764"/>
      <c r="E7" s="764"/>
      <c r="F7" s="764"/>
      <c r="G7" s="764"/>
      <c r="H7" s="764"/>
      <c r="I7" s="227" t="s">
        <v>693</v>
      </c>
      <c r="J7" s="227" t="s">
        <v>694</v>
      </c>
      <c r="K7" s="227" t="s">
        <v>695</v>
      </c>
      <c r="L7" s="764"/>
    </row>
    <row r="8" spans="1:12" x14ac:dyDescent="0.25">
      <c r="A8" s="228">
        <v>1</v>
      </c>
      <c r="B8" s="229" t="s">
        <v>514</v>
      </c>
      <c r="C8" s="230" t="s">
        <v>698</v>
      </c>
      <c r="D8" s="231">
        <v>1</v>
      </c>
      <c r="E8" s="232">
        <f>D8*3875.42</f>
        <v>3875.42</v>
      </c>
      <c r="F8" s="233">
        <f>D8*2280.39</f>
        <v>2280.39</v>
      </c>
      <c r="G8" s="232">
        <f>D8*1595.03</f>
        <v>1595.03</v>
      </c>
      <c r="H8" s="232">
        <f>'[2]Danh muc 2022-2025'!J10</f>
        <v>72220</v>
      </c>
      <c r="I8" s="232"/>
      <c r="J8" s="234"/>
      <c r="K8" s="234"/>
      <c r="L8" s="234"/>
    </row>
    <row r="9" spans="1:12" x14ac:dyDescent="0.25">
      <c r="A9" s="228">
        <v>2</v>
      </c>
      <c r="B9" s="235" t="s">
        <v>699</v>
      </c>
      <c r="C9" s="236" t="s">
        <v>698</v>
      </c>
      <c r="D9" s="231">
        <v>1</v>
      </c>
      <c r="E9" s="232">
        <f t="shared" ref="E9:E18" si="0">D9*3875.42</f>
        <v>3875.42</v>
      </c>
      <c r="F9" s="233">
        <f t="shared" ref="F9:F18" si="1">D9*2280.39</f>
        <v>2280.39</v>
      </c>
      <c r="G9" s="232">
        <f t="shared" ref="G9:G18" si="2">D9*1595.03</f>
        <v>1595.03</v>
      </c>
      <c r="H9" s="232">
        <f>'[2]Danh muc 2022-2025'!J27</f>
        <v>20000</v>
      </c>
      <c r="I9" s="232"/>
      <c r="J9" s="234"/>
      <c r="K9" s="234"/>
      <c r="L9" s="234"/>
    </row>
    <row r="10" spans="1:12" x14ac:dyDescent="0.25">
      <c r="A10" s="228">
        <v>3</v>
      </c>
      <c r="B10" s="235" t="s">
        <v>510</v>
      </c>
      <c r="C10" s="236" t="s">
        <v>698</v>
      </c>
      <c r="D10" s="231">
        <v>1</v>
      </c>
      <c r="E10" s="232">
        <f t="shared" si="0"/>
        <v>3875.42</v>
      </c>
      <c r="F10" s="233">
        <f t="shared" si="1"/>
        <v>2280.39</v>
      </c>
      <c r="G10" s="232">
        <f t="shared" si="2"/>
        <v>1595.03</v>
      </c>
      <c r="H10" s="232">
        <f>'[2]Danh muc 2022-2025'!J33</f>
        <v>53154</v>
      </c>
      <c r="I10" s="232"/>
      <c r="J10" s="234"/>
      <c r="K10" s="234"/>
      <c r="L10" s="234"/>
    </row>
    <row r="11" spans="1:12" x14ac:dyDescent="0.25">
      <c r="A11" s="228">
        <v>4</v>
      </c>
      <c r="B11" s="235" t="s">
        <v>505</v>
      </c>
      <c r="C11" s="236">
        <v>17</v>
      </c>
      <c r="D11" s="231">
        <v>3</v>
      </c>
      <c r="E11" s="232">
        <f t="shared" si="0"/>
        <v>11626.26</v>
      </c>
      <c r="F11" s="233">
        <f t="shared" si="1"/>
        <v>6841.17</v>
      </c>
      <c r="G11" s="232">
        <f t="shared" si="2"/>
        <v>4785.09</v>
      </c>
      <c r="H11" s="232">
        <f>'[2]Danh muc 2022-2025'!J97</f>
        <v>37290</v>
      </c>
      <c r="I11" s="232"/>
      <c r="J11" s="234"/>
      <c r="K11" s="234"/>
      <c r="L11" s="234"/>
    </row>
    <row r="12" spans="1:12" x14ac:dyDescent="0.25">
      <c r="A12" s="228">
        <v>5</v>
      </c>
      <c r="B12" s="235" t="s">
        <v>518</v>
      </c>
      <c r="C12" s="236">
        <v>15</v>
      </c>
      <c r="D12" s="231">
        <v>3</v>
      </c>
      <c r="E12" s="232">
        <f t="shared" si="0"/>
        <v>11626.26</v>
      </c>
      <c r="F12" s="233">
        <f t="shared" si="1"/>
        <v>6841.17</v>
      </c>
      <c r="G12" s="232">
        <f t="shared" si="2"/>
        <v>4785.09</v>
      </c>
      <c r="H12" s="232">
        <f>'[2]Danh muc 2022-2025'!J124</f>
        <v>27856</v>
      </c>
      <c r="I12" s="232"/>
      <c r="J12" s="234"/>
      <c r="K12" s="234"/>
      <c r="L12" s="234"/>
    </row>
    <row r="13" spans="1:12" x14ac:dyDescent="0.25">
      <c r="A13" s="228">
        <v>6</v>
      </c>
      <c r="B13" s="235" t="s">
        <v>504</v>
      </c>
      <c r="C13" s="236">
        <v>14</v>
      </c>
      <c r="D13" s="231">
        <v>5</v>
      </c>
      <c r="E13" s="232">
        <f t="shared" si="0"/>
        <v>19377.099999999999</v>
      </c>
      <c r="F13" s="233">
        <f t="shared" si="1"/>
        <v>11401.949999999999</v>
      </c>
      <c r="G13" s="232">
        <f t="shared" si="2"/>
        <v>7975.15</v>
      </c>
      <c r="H13" s="232">
        <f>'[2]Danh muc 2022-2025'!J129</f>
        <v>7200</v>
      </c>
      <c r="I13" s="232"/>
      <c r="J13" s="234"/>
      <c r="K13" s="234"/>
      <c r="L13" s="234"/>
    </row>
    <row r="14" spans="1:12" x14ac:dyDescent="0.25">
      <c r="A14" s="228">
        <v>7</v>
      </c>
      <c r="B14" s="235" t="s">
        <v>526</v>
      </c>
      <c r="C14" s="236">
        <v>17</v>
      </c>
      <c r="D14" s="231">
        <v>3</v>
      </c>
      <c r="E14" s="232">
        <f t="shared" si="0"/>
        <v>11626.26</v>
      </c>
      <c r="F14" s="233">
        <f t="shared" si="1"/>
        <v>6841.17</v>
      </c>
      <c r="G14" s="232">
        <f t="shared" si="2"/>
        <v>4785.09</v>
      </c>
      <c r="H14" s="232">
        <f>'[2]Danh muc 2022-2025'!J141</f>
        <v>25900</v>
      </c>
      <c r="I14" s="232"/>
      <c r="J14" s="234"/>
      <c r="K14" s="234"/>
      <c r="L14" s="234"/>
    </row>
    <row r="15" spans="1:12" x14ac:dyDescent="0.25">
      <c r="A15" s="228">
        <v>8</v>
      </c>
      <c r="B15" s="235" t="s">
        <v>499</v>
      </c>
      <c r="C15" s="236">
        <v>15</v>
      </c>
      <c r="D15" s="231">
        <v>3</v>
      </c>
      <c r="E15" s="232">
        <f t="shared" si="0"/>
        <v>11626.26</v>
      </c>
      <c r="F15" s="233">
        <f t="shared" si="1"/>
        <v>6841.17</v>
      </c>
      <c r="G15" s="232">
        <f t="shared" si="2"/>
        <v>4785.09</v>
      </c>
      <c r="H15" s="232">
        <f>'[2]Danh muc 2022-2025'!J160</f>
        <v>11530</v>
      </c>
      <c r="I15" s="232"/>
      <c r="J15" s="234"/>
      <c r="K15" s="234"/>
      <c r="L15" s="234"/>
    </row>
    <row r="16" spans="1:12" x14ac:dyDescent="0.25">
      <c r="A16" s="228">
        <v>9</v>
      </c>
      <c r="B16" s="235" t="s">
        <v>700</v>
      </c>
      <c r="C16" s="236">
        <v>15</v>
      </c>
      <c r="D16" s="231">
        <v>3</v>
      </c>
      <c r="E16" s="232">
        <f t="shared" si="0"/>
        <v>11626.26</v>
      </c>
      <c r="F16" s="233">
        <f t="shared" si="1"/>
        <v>6841.17</v>
      </c>
      <c r="G16" s="232">
        <f t="shared" si="2"/>
        <v>4785.09</v>
      </c>
      <c r="H16" s="232">
        <f>'[2]Danh muc 2022-2025'!J166</f>
        <v>19430</v>
      </c>
      <c r="I16" s="232"/>
      <c r="J16" s="234"/>
      <c r="K16" s="234"/>
      <c r="L16" s="234"/>
    </row>
    <row r="17" spans="1:12" x14ac:dyDescent="0.25">
      <c r="A17" s="228">
        <v>10</v>
      </c>
      <c r="B17" s="235" t="s">
        <v>516</v>
      </c>
      <c r="C17" s="236">
        <v>14</v>
      </c>
      <c r="D17" s="231">
        <v>5</v>
      </c>
      <c r="E17" s="232">
        <f t="shared" si="0"/>
        <v>19377.099999999999</v>
      </c>
      <c r="F17" s="233">
        <f t="shared" si="1"/>
        <v>11401.949999999999</v>
      </c>
      <c r="G17" s="232">
        <f t="shared" si="2"/>
        <v>7975.15</v>
      </c>
      <c r="H17" s="232">
        <f>'[2]Danh muc 2022-2025'!J178</f>
        <v>37450</v>
      </c>
      <c r="I17" s="232"/>
      <c r="J17" s="234"/>
      <c r="K17" s="234"/>
      <c r="L17" s="234"/>
    </row>
    <row r="18" spans="1:12" x14ac:dyDescent="0.25">
      <c r="A18" s="228">
        <v>11</v>
      </c>
      <c r="B18" s="235" t="s">
        <v>502</v>
      </c>
      <c r="C18" s="236">
        <v>13</v>
      </c>
      <c r="D18" s="231">
        <v>5</v>
      </c>
      <c r="E18" s="232">
        <f t="shared" si="0"/>
        <v>19377.099999999999</v>
      </c>
      <c r="F18" s="233">
        <f t="shared" si="1"/>
        <v>11401.949999999999</v>
      </c>
      <c r="G18" s="232">
        <f t="shared" si="2"/>
        <v>7975.15</v>
      </c>
      <c r="H18" s="232">
        <f>'[2]Danh muc 2022-2025'!J194</f>
        <v>10700</v>
      </c>
      <c r="I18" s="232"/>
      <c r="J18" s="234"/>
      <c r="K18" s="234"/>
      <c r="L18" s="234"/>
    </row>
    <row r="19" spans="1:12" s="243" customFormat="1" x14ac:dyDescent="0.25">
      <c r="A19" s="237"/>
      <c r="B19" s="238" t="s">
        <v>693</v>
      </c>
      <c r="C19" s="239"/>
      <c r="D19" s="239">
        <f>SUM(D8:D18)</f>
        <v>33</v>
      </c>
      <c r="E19" s="240">
        <f>SUM(E8:E18)</f>
        <v>127888.85999999999</v>
      </c>
      <c r="F19" s="241">
        <f t="shared" ref="F19:G19" si="3">SUM(F8:F18)</f>
        <v>75252.87</v>
      </c>
      <c r="G19" s="242">
        <f t="shared" si="3"/>
        <v>52635.990000000005</v>
      </c>
      <c r="H19" s="242">
        <f>SUM(H8:H18)</f>
        <v>322730</v>
      </c>
      <c r="I19" s="242"/>
      <c r="J19" s="238"/>
      <c r="K19" s="238"/>
      <c r="L19" s="238"/>
    </row>
    <row r="20" spans="1:12" ht="12" customHeight="1" x14ac:dyDescent="0.25"/>
    <row r="21" spans="1:12" s="246" customFormat="1" ht="21.6" customHeight="1" x14ac:dyDescent="0.25">
      <c r="A21" s="245" t="s">
        <v>701</v>
      </c>
      <c r="C21" s="247"/>
      <c r="D21" s="247"/>
    </row>
    <row r="22" spans="1:12" s="246" customFormat="1" ht="21.6" customHeight="1" x14ac:dyDescent="0.25">
      <c r="A22" s="245"/>
      <c r="B22" s="246" t="s">
        <v>702</v>
      </c>
      <c r="C22" s="247"/>
      <c r="D22" s="247"/>
    </row>
    <row r="23" spans="1:12" ht="21.6" customHeight="1" x14ac:dyDescent="0.25">
      <c r="B23" s="246" t="s">
        <v>703</v>
      </c>
      <c r="C23" s="247"/>
    </row>
    <row r="24" spans="1:12" ht="21.6" customHeight="1" x14ac:dyDescent="0.25">
      <c r="B24" s="246" t="s">
        <v>704</v>
      </c>
      <c r="C24" s="247"/>
    </row>
    <row r="25" spans="1:12" ht="21.6" customHeight="1" x14ac:dyDescent="0.25">
      <c r="B25" s="246" t="s">
        <v>705</v>
      </c>
    </row>
    <row r="26" spans="1:12" ht="21.6" customHeight="1" x14ac:dyDescent="0.25">
      <c r="C26" s="246" t="s">
        <v>706</v>
      </c>
    </row>
    <row r="27" spans="1:12" ht="21.6" customHeight="1" x14ac:dyDescent="0.25">
      <c r="C27" s="246" t="s">
        <v>707</v>
      </c>
    </row>
  </sheetData>
  <mergeCells count="15">
    <mergeCell ref="A1:B1"/>
    <mergeCell ref="A2:L2"/>
    <mergeCell ref="A3:L3"/>
    <mergeCell ref="A5:A7"/>
    <mergeCell ref="B5:B7"/>
    <mergeCell ref="C5:C7"/>
    <mergeCell ref="D5:D7"/>
    <mergeCell ref="E5:G5"/>
    <mergeCell ref="H5:L5"/>
    <mergeCell ref="E6:E7"/>
    <mergeCell ref="F6:F7"/>
    <mergeCell ref="G6:G7"/>
    <mergeCell ref="H6:H7"/>
    <mergeCell ref="I6:K6"/>
    <mergeCell ref="L6: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7219-71F2-475E-B75A-38F1B4FFE296}">
  <dimension ref="A1:S13"/>
  <sheetViews>
    <sheetView workbookViewId="0">
      <selection activeCell="F8" sqref="F8:F9"/>
    </sheetView>
  </sheetViews>
  <sheetFormatPr defaultRowHeight="12.75" x14ac:dyDescent="0.2"/>
  <cols>
    <col min="1" max="1" width="5.375" style="302" customWidth="1"/>
    <col min="2" max="2" width="50.75" style="302" customWidth="1"/>
    <col min="3" max="3" width="11.5" style="302" customWidth="1"/>
    <col min="4" max="4" width="13.625" style="302" customWidth="1"/>
    <col min="5" max="5" width="10.5" style="302" customWidth="1"/>
    <col min="6" max="6" width="13.625" style="302" customWidth="1"/>
    <col min="7" max="7" width="16.625" style="302" customWidth="1"/>
    <col min="8" max="8" width="12.875" style="302" customWidth="1"/>
    <col min="9" max="9" width="9.375" style="302" hidden="1" customWidth="1"/>
    <col min="10" max="19" width="0" style="302" hidden="1" customWidth="1"/>
    <col min="20" max="16384" width="9" style="302"/>
  </cols>
  <sheetData>
    <row r="1" spans="1:19" x14ac:dyDescent="0.2">
      <c r="A1" s="667" t="s">
        <v>973</v>
      </c>
      <c r="B1" s="667"/>
      <c r="C1" s="667"/>
      <c r="D1" s="667"/>
      <c r="E1" s="667"/>
      <c r="F1" s="667"/>
      <c r="G1" s="667"/>
      <c r="H1" s="667"/>
      <c r="I1" s="667"/>
      <c r="J1" s="667"/>
      <c r="K1" s="667"/>
      <c r="L1" s="667"/>
      <c r="M1" s="667"/>
      <c r="N1" s="667"/>
      <c r="O1" s="667"/>
      <c r="P1" s="667"/>
      <c r="Q1" s="667"/>
      <c r="R1" s="667"/>
      <c r="S1" s="667"/>
    </row>
    <row r="2" spans="1:19" ht="34.5" customHeight="1" x14ac:dyDescent="0.2">
      <c r="A2" s="304"/>
      <c r="B2" s="668" t="s">
        <v>974</v>
      </c>
      <c r="C2" s="668"/>
      <c r="D2" s="668"/>
      <c r="E2" s="668"/>
      <c r="F2" s="668"/>
      <c r="G2" s="668"/>
      <c r="H2" s="668"/>
      <c r="I2" s="304"/>
      <c r="J2" s="304"/>
      <c r="K2" s="304"/>
      <c r="L2" s="304"/>
      <c r="M2" s="304"/>
      <c r="N2" s="304"/>
      <c r="O2" s="304"/>
      <c r="P2" s="304"/>
      <c r="Q2" s="304"/>
      <c r="R2" s="304"/>
      <c r="S2" s="304"/>
    </row>
    <row r="3" spans="1:19" ht="15" x14ac:dyDescent="0.2">
      <c r="A3" s="669" t="s">
        <v>773</v>
      </c>
      <c r="B3" s="669"/>
      <c r="C3" s="669"/>
      <c r="D3" s="669"/>
      <c r="E3" s="669"/>
      <c r="F3" s="669"/>
      <c r="G3" s="669"/>
      <c r="H3" s="669"/>
      <c r="I3" s="669"/>
      <c r="J3" s="669"/>
      <c r="K3" s="669"/>
      <c r="L3" s="669"/>
      <c r="M3" s="669"/>
      <c r="N3" s="669"/>
      <c r="O3" s="669"/>
      <c r="P3" s="669"/>
      <c r="Q3" s="669"/>
      <c r="R3" s="669"/>
      <c r="S3" s="669"/>
    </row>
    <row r="4" spans="1:19" ht="15" x14ac:dyDescent="0.2">
      <c r="A4" s="305"/>
      <c r="B4" s="305"/>
      <c r="C4" s="305"/>
      <c r="D4" s="305"/>
      <c r="E4" s="305"/>
      <c r="F4" s="305"/>
      <c r="G4" s="305"/>
      <c r="H4" s="306"/>
      <c r="I4" s="306"/>
      <c r="R4" s="670" t="s">
        <v>742</v>
      </c>
      <c r="S4" s="670"/>
    </row>
    <row r="5" spans="1:19" ht="15" x14ac:dyDescent="0.2">
      <c r="A5" s="305"/>
      <c r="B5" s="305"/>
      <c r="C5" s="305"/>
      <c r="D5" s="305"/>
      <c r="E5" s="305"/>
      <c r="F5" s="305"/>
      <c r="G5" s="305"/>
      <c r="H5" s="622" t="s">
        <v>742</v>
      </c>
      <c r="I5" s="307"/>
      <c r="J5" s="671"/>
      <c r="K5" s="671"/>
      <c r="L5" s="671"/>
      <c r="M5" s="671"/>
      <c r="N5" s="671"/>
      <c r="O5" s="671"/>
      <c r="P5" s="671"/>
      <c r="Q5" s="671"/>
      <c r="R5" s="671"/>
      <c r="S5" s="671"/>
    </row>
    <row r="6" spans="1:19" ht="15.75" x14ac:dyDescent="0.2">
      <c r="A6" s="672"/>
      <c r="B6" s="659" t="s">
        <v>1001</v>
      </c>
      <c r="C6" s="659" t="s">
        <v>693</v>
      </c>
      <c r="D6" s="659" t="s">
        <v>745</v>
      </c>
      <c r="E6" s="659"/>
      <c r="F6" s="659"/>
      <c r="G6" s="659"/>
      <c r="H6" s="659"/>
      <c r="I6" s="664" t="s">
        <v>789</v>
      </c>
      <c r="J6" s="661" t="s">
        <v>694</v>
      </c>
      <c r="K6" s="662"/>
      <c r="L6" s="662"/>
      <c r="M6" s="662"/>
      <c r="N6" s="663"/>
      <c r="O6" s="661" t="s">
        <v>790</v>
      </c>
      <c r="P6" s="662"/>
      <c r="Q6" s="662"/>
      <c r="R6" s="662"/>
      <c r="S6" s="663"/>
    </row>
    <row r="7" spans="1:19" ht="15.75" x14ac:dyDescent="0.2">
      <c r="A7" s="672"/>
      <c r="B7" s="659"/>
      <c r="C7" s="659"/>
      <c r="D7" s="659" t="s">
        <v>1017</v>
      </c>
      <c r="E7" s="661" t="s">
        <v>1018</v>
      </c>
      <c r="F7" s="662"/>
      <c r="G7" s="662"/>
      <c r="H7" s="663"/>
      <c r="I7" s="665"/>
      <c r="J7" s="664" t="s">
        <v>791</v>
      </c>
      <c r="K7" s="661" t="s">
        <v>745</v>
      </c>
      <c r="L7" s="662"/>
      <c r="M7" s="662"/>
      <c r="N7" s="663"/>
      <c r="O7" s="664" t="s">
        <v>792</v>
      </c>
      <c r="P7" s="661" t="s">
        <v>745</v>
      </c>
      <c r="Q7" s="662"/>
      <c r="R7" s="662"/>
      <c r="S7" s="663"/>
    </row>
    <row r="8" spans="1:19" ht="15.75" x14ac:dyDescent="0.2">
      <c r="A8" s="672"/>
      <c r="B8" s="659"/>
      <c r="C8" s="659"/>
      <c r="D8" s="659"/>
      <c r="E8" s="664" t="s">
        <v>693</v>
      </c>
      <c r="F8" s="664" t="s">
        <v>14</v>
      </c>
      <c r="G8" s="664" t="s">
        <v>27</v>
      </c>
      <c r="H8" s="664" t="s">
        <v>972</v>
      </c>
      <c r="I8" s="665"/>
      <c r="J8" s="665"/>
      <c r="K8" s="659" t="s">
        <v>793</v>
      </c>
      <c r="L8" s="660" t="s">
        <v>745</v>
      </c>
      <c r="M8" s="660"/>
      <c r="N8" s="659" t="s">
        <v>794</v>
      </c>
      <c r="O8" s="665"/>
      <c r="P8" s="659" t="s">
        <v>795</v>
      </c>
      <c r="Q8" s="660" t="s">
        <v>745</v>
      </c>
      <c r="R8" s="660"/>
      <c r="S8" s="659" t="s">
        <v>794</v>
      </c>
    </row>
    <row r="9" spans="1:19" ht="24" customHeight="1" x14ac:dyDescent="0.2">
      <c r="A9" s="672"/>
      <c r="B9" s="659"/>
      <c r="C9" s="659"/>
      <c r="D9" s="659"/>
      <c r="E9" s="666"/>
      <c r="F9" s="666"/>
      <c r="G9" s="666"/>
      <c r="H9" s="666"/>
      <c r="I9" s="666"/>
      <c r="J9" s="666"/>
      <c r="K9" s="659"/>
      <c r="L9" s="308" t="s">
        <v>796</v>
      </c>
      <c r="M9" s="308" t="s">
        <v>797</v>
      </c>
      <c r="N9" s="659"/>
      <c r="O9" s="666"/>
      <c r="P9" s="659"/>
      <c r="Q9" s="308" t="s">
        <v>796</v>
      </c>
      <c r="R9" s="308" t="s">
        <v>797</v>
      </c>
      <c r="S9" s="659"/>
    </row>
    <row r="10" spans="1:19" ht="15.75" x14ac:dyDescent="0.2">
      <c r="A10" s="309"/>
      <c r="B10" s="548" t="s">
        <v>693</v>
      </c>
      <c r="C10" s="310">
        <f>SUM(C11:C13)</f>
        <v>208546</v>
      </c>
      <c r="D10" s="310">
        <f>SUM(D11:D13)</f>
        <v>154600</v>
      </c>
      <c r="E10" s="310">
        <f>F10+G10+H10</f>
        <v>53946</v>
      </c>
      <c r="F10" s="310">
        <f>SUM(F11:F13)</f>
        <v>393</v>
      </c>
      <c r="G10" s="310">
        <f t="shared" ref="G10:H10" si="0">SUM(G11:G13)</f>
        <v>53553</v>
      </c>
      <c r="H10" s="310">
        <f t="shared" si="0"/>
        <v>0</v>
      </c>
      <c r="I10" s="310">
        <f>J10+O10</f>
        <v>758382.41097560979</v>
      </c>
      <c r="J10" s="311">
        <f t="shared" ref="J10:S10" si="1">SUM(J11:J13)</f>
        <v>584752.0459756098</v>
      </c>
      <c r="K10" s="311">
        <f t="shared" si="1"/>
        <v>450862.56097560981</v>
      </c>
      <c r="L10" s="312">
        <f t="shared" si="1"/>
        <v>51660</v>
      </c>
      <c r="M10" s="312">
        <f t="shared" si="1"/>
        <v>399202.56097560981</v>
      </c>
      <c r="N10" s="311">
        <f t="shared" si="1"/>
        <v>133889.48499999999</v>
      </c>
      <c r="O10" s="311">
        <f t="shared" si="1"/>
        <v>173630.36499999999</v>
      </c>
      <c r="P10" s="311">
        <f t="shared" si="1"/>
        <v>131278.1</v>
      </c>
      <c r="Q10" s="312">
        <f t="shared" si="1"/>
        <v>0</v>
      </c>
      <c r="R10" s="312">
        <f t="shared" si="1"/>
        <v>33058.1</v>
      </c>
      <c r="S10" s="311">
        <f t="shared" si="1"/>
        <v>42352.264999999999</v>
      </c>
    </row>
    <row r="11" spans="1:19" ht="31.5" x14ac:dyDescent="0.2">
      <c r="A11" s="313">
        <v>1</v>
      </c>
      <c r="B11" s="590" t="s">
        <v>798</v>
      </c>
      <c r="C11" s="589">
        <f>D11+E11</f>
        <v>73211</v>
      </c>
      <c r="D11" s="591">
        <v>72579</v>
      </c>
      <c r="E11" s="591">
        <f>SUM(F11:H11)</f>
        <v>632</v>
      </c>
      <c r="F11" s="591">
        <v>190</v>
      </c>
      <c r="G11" s="591">
        <v>442</v>
      </c>
      <c r="H11" s="592"/>
      <c r="I11" s="315">
        <f>J11+O11</f>
        <v>287106.35097560973</v>
      </c>
      <c r="J11" s="316">
        <f>K11+N11</f>
        <v>260424.44597560976</v>
      </c>
      <c r="K11" s="314">
        <f>SUM(L11:M11)</f>
        <v>201331.56097560975</v>
      </c>
      <c r="L11" s="317"/>
      <c r="M11" s="317">
        <f>'[1]PL III-2021-2025'!AB8</f>
        <v>201331.56097560975</v>
      </c>
      <c r="N11" s="314">
        <f>'[1]PL III-2021-2025'!AC8</f>
        <v>59092.884999999995</v>
      </c>
      <c r="O11" s="316">
        <f>P11+S11</f>
        <v>26681.904999999999</v>
      </c>
      <c r="P11" s="314">
        <f>SUM(Q11:R11)</f>
        <v>17926.999999999996</v>
      </c>
      <c r="Q11" s="317"/>
      <c r="R11" s="317">
        <f>'[1]PL III-2021-2025'!AE8</f>
        <v>17926.999999999996</v>
      </c>
      <c r="S11" s="317">
        <f>'[1]PL III-2021-2025'!AF8</f>
        <v>8754.9050000000007</v>
      </c>
    </row>
    <row r="12" spans="1:19" ht="15.75" x14ac:dyDescent="0.2">
      <c r="A12" s="318">
        <v>2</v>
      </c>
      <c r="B12" s="590" t="s">
        <v>799</v>
      </c>
      <c r="C12" s="589">
        <f t="shared" ref="C12:C13" si="2">D12+E12</f>
        <v>7446</v>
      </c>
      <c r="D12" s="591">
        <v>6768</v>
      </c>
      <c r="E12" s="591">
        <f>SUM(F12:H12)</f>
        <v>678</v>
      </c>
      <c r="F12" s="591">
        <v>203</v>
      </c>
      <c r="G12" s="591">
        <v>475</v>
      </c>
      <c r="H12" s="592"/>
      <c r="I12" s="315">
        <f>J12+O12</f>
        <v>216796.06000000003</v>
      </c>
      <c r="J12" s="320">
        <f>K12+N12</f>
        <v>197087.60000000003</v>
      </c>
      <c r="K12" s="319">
        <f>SUM(L12:M12)</f>
        <v>151311.00000000003</v>
      </c>
      <c r="L12" s="321"/>
      <c r="M12" s="321">
        <f>'[1]PL III-2021-2025'!AK8</f>
        <v>151311.00000000003</v>
      </c>
      <c r="N12" s="319">
        <f>'[1]PL III-2021-2025'!AL8</f>
        <v>45776.600000000006</v>
      </c>
      <c r="O12" s="320">
        <f>P12+S12</f>
        <v>19708.46</v>
      </c>
      <c r="P12" s="319">
        <f>SUM(Q12:R12)</f>
        <v>15131.1</v>
      </c>
      <c r="Q12" s="321"/>
      <c r="R12" s="321">
        <f>'[1]PL III-2021-2025'!AN8</f>
        <v>15131.1</v>
      </c>
      <c r="S12" s="321">
        <f>'[1]PL III-2021-2025'!AO8</f>
        <v>4577.3599999999997</v>
      </c>
    </row>
    <row r="13" spans="1:19" ht="15.75" x14ac:dyDescent="0.2">
      <c r="A13" s="322">
        <v>3</v>
      </c>
      <c r="B13" s="593" t="s">
        <v>800</v>
      </c>
      <c r="C13" s="589">
        <f t="shared" si="2"/>
        <v>127889</v>
      </c>
      <c r="D13" s="594">
        <v>75253</v>
      </c>
      <c r="E13" s="591">
        <f>SUM(F13:H13)</f>
        <v>52636</v>
      </c>
      <c r="F13" s="594"/>
      <c r="G13" s="594">
        <v>52636</v>
      </c>
      <c r="H13" s="592"/>
      <c r="I13" s="324">
        <f>J13+O13</f>
        <v>254480</v>
      </c>
      <c r="J13" s="325">
        <f>K13+N13</f>
        <v>127240</v>
      </c>
      <c r="K13" s="323">
        <f>SUM(L13:M13)</f>
        <v>98220</v>
      </c>
      <c r="L13" s="326">
        <v>51660</v>
      </c>
      <c r="M13" s="326">
        <v>46560</v>
      </c>
      <c r="N13" s="323">
        <f>'[1]PL III-2021-2025'!AU8</f>
        <v>29020</v>
      </c>
      <c r="O13" s="325">
        <f>P13+S13</f>
        <v>127240</v>
      </c>
      <c r="P13" s="323">
        <f>'[1]PL III-2021-2025'!AW8</f>
        <v>98220</v>
      </c>
      <c r="Q13" s="326"/>
      <c r="R13" s="326"/>
      <c r="S13" s="323">
        <f>'[1]PL III-2021-2025'!AX8</f>
        <v>29020</v>
      </c>
    </row>
  </sheetData>
  <mergeCells count="28">
    <mergeCell ref="A6:A9"/>
    <mergeCell ref="B6:B9"/>
    <mergeCell ref="C6:C9"/>
    <mergeCell ref="D6:H6"/>
    <mergeCell ref="I6:I9"/>
    <mergeCell ref="D7:D9"/>
    <mergeCell ref="E8:E9"/>
    <mergeCell ref="F8:F9"/>
    <mergeCell ref="G8:G9"/>
    <mergeCell ref="E7:H7"/>
    <mergeCell ref="H8:H9"/>
    <mergeCell ref="A1:S1"/>
    <mergeCell ref="B2:H2"/>
    <mergeCell ref="A3:S3"/>
    <mergeCell ref="R4:S4"/>
    <mergeCell ref="J5:S5"/>
    <mergeCell ref="P8:P9"/>
    <mergeCell ref="Q8:R8"/>
    <mergeCell ref="S8:S9"/>
    <mergeCell ref="J6:N6"/>
    <mergeCell ref="O6:S6"/>
    <mergeCell ref="P7:S7"/>
    <mergeCell ref="J7:J9"/>
    <mergeCell ref="K7:N7"/>
    <mergeCell ref="O7:O9"/>
    <mergeCell ref="K8:K9"/>
    <mergeCell ref="L8:M8"/>
    <mergeCell ref="N8:N9"/>
  </mergeCells>
  <pageMargins left="0.24" right="0.16" top="0.23" bottom="0.75" header="0.2"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62F45-0F8C-4FFD-B2EC-3BAA9D5EE231}">
  <dimension ref="A1:O21"/>
  <sheetViews>
    <sheetView workbookViewId="0">
      <selection activeCell="D9" sqref="D9"/>
    </sheetView>
  </sheetViews>
  <sheetFormatPr defaultColWidth="8.375" defaultRowHeight="15" x14ac:dyDescent="0.25"/>
  <cols>
    <col min="1" max="1" width="3.875" style="250" customWidth="1"/>
    <col min="2" max="2" width="34.125" style="250" customWidth="1"/>
    <col min="3" max="3" width="5.875" style="250" customWidth="1"/>
    <col min="4" max="4" width="8" style="300" customWidth="1"/>
    <col min="5" max="5" width="8.125" style="250" customWidth="1"/>
    <col min="6" max="6" width="6.875" style="301" customWidth="1"/>
    <col min="7" max="7" width="7.125" style="301" customWidth="1"/>
    <col min="8" max="8" width="7.125" style="250" customWidth="1"/>
    <col min="9" max="9" width="6.875" style="250" customWidth="1"/>
    <col min="10" max="10" width="7.375" style="250" customWidth="1"/>
    <col min="11" max="11" width="6.875" style="250" customWidth="1"/>
    <col min="12" max="12" width="6.625" style="250" customWidth="1"/>
    <col min="13" max="13" width="7.125" style="250" customWidth="1"/>
    <col min="14" max="14" width="6.625" style="250" customWidth="1"/>
    <col min="15" max="15" width="6.125" style="250" customWidth="1"/>
    <col min="16" max="16" width="8.375" style="250"/>
    <col min="17" max="17" width="8.625" style="250" bestFit="1" customWidth="1"/>
    <col min="18" max="16384" width="8.375" style="250"/>
  </cols>
  <sheetData>
    <row r="1" spans="1:15" ht="15.75" x14ac:dyDescent="0.25">
      <c r="A1" s="801" t="s">
        <v>715</v>
      </c>
      <c r="B1" s="802"/>
      <c r="C1" s="802"/>
      <c r="D1" s="802"/>
      <c r="E1" s="802"/>
      <c r="F1" s="802"/>
      <c r="G1" s="802"/>
      <c r="H1" s="802"/>
      <c r="I1" s="802"/>
      <c r="J1" s="802"/>
      <c r="K1" s="802"/>
      <c r="L1" s="802"/>
      <c r="M1" s="802"/>
      <c r="N1" s="802"/>
      <c r="O1" s="802"/>
    </row>
    <row r="2" spans="1:15" ht="15.75" x14ac:dyDescent="0.25">
      <c r="A2" s="251"/>
      <c r="B2" s="252"/>
      <c r="C2" s="252"/>
      <c r="D2" s="252"/>
      <c r="E2" s="252"/>
      <c r="F2" s="252"/>
      <c r="G2" s="252"/>
      <c r="H2" s="252"/>
      <c r="I2" s="252"/>
      <c r="J2" s="252" t="s">
        <v>716</v>
      </c>
      <c r="K2" s="252"/>
      <c r="L2" s="252"/>
      <c r="M2" s="252"/>
      <c r="N2" s="252"/>
      <c r="O2" s="252"/>
    </row>
    <row r="3" spans="1:15" x14ac:dyDescent="0.25">
      <c r="A3" s="803" t="s">
        <v>6</v>
      </c>
      <c r="B3" s="803" t="s">
        <v>717</v>
      </c>
      <c r="C3" s="804" t="s">
        <v>718</v>
      </c>
      <c r="D3" s="804" t="s">
        <v>719</v>
      </c>
      <c r="E3" s="805" t="s">
        <v>720</v>
      </c>
      <c r="F3" s="805"/>
      <c r="G3" s="805"/>
      <c r="H3" s="805"/>
      <c r="I3" s="805"/>
      <c r="J3" s="805"/>
      <c r="K3" s="805"/>
      <c r="L3" s="805"/>
      <c r="M3" s="805"/>
      <c r="N3" s="805"/>
      <c r="O3" s="804" t="s">
        <v>721</v>
      </c>
    </row>
    <row r="4" spans="1:15" s="255" customFormat="1" ht="27" x14ac:dyDescent="0.25">
      <c r="A4" s="803"/>
      <c r="B4" s="803"/>
      <c r="C4" s="804"/>
      <c r="D4" s="804"/>
      <c r="E4" s="253" t="s">
        <v>50</v>
      </c>
      <c r="F4" s="254" t="s">
        <v>186</v>
      </c>
      <c r="G4" s="254" t="s">
        <v>52</v>
      </c>
      <c r="H4" s="253" t="s">
        <v>65</v>
      </c>
      <c r="I4" s="253" t="s">
        <v>722</v>
      </c>
      <c r="J4" s="253" t="s">
        <v>209</v>
      </c>
      <c r="K4" s="253" t="s">
        <v>51</v>
      </c>
      <c r="L4" s="253" t="s">
        <v>73</v>
      </c>
      <c r="M4" s="253" t="s">
        <v>48</v>
      </c>
      <c r="N4" s="253" t="s">
        <v>49</v>
      </c>
      <c r="O4" s="804"/>
    </row>
    <row r="5" spans="1:15" s="261" customFormat="1" x14ac:dyDescent="0.25">
      <c r="A5" s="256"/>
      <c r="B5" s="257" t="s">
        <v>723</v>
      </c>
      <c r="C5" s="258"/>
      <c r="D5" s="259">
        <f>SUM(D6,D12,D14,D19,D21)</f>
        <v>73211</v>
      </c>
      <c r="E5" s="259">
        <f t="shared" ref="E5:N5" si="0">SUM(E6,E12,E14,E19,E21)</f>
        <v>19660.167395032229</v>
      </c>
      <c r="F5" s="259">
        <f t="shared" si="0"/>
        <v>1697.3015477408828</v>
      </c>
      <c r="G5" s="259">
        <f t="shared" si="0"/>
        <v>3933.382577035673</v>
      </c>
      <c r="H5" s="259">
        <f t="shared" si="0"/>
        <v>1795.8587699763536</v>
      </c>
      <c r="I5" s="259">
        <f t="shared" si="0"/>
        <v>5032.7703098813654</v>
      </c>
      <c r="J5" s="259">
        <f t="shared" si="0"/>
        <v>5944.8259748369273</v>
      </c>
      <c r="K5" s="259">
        <f t="shared" si="0"/>
        <v>2218.1217132429933</v>
      </c>
      <c r="L5" s="260">
        <f t="shared" si="0"/>
        <v>24389.889757605553</v>
      </c>
      <c r="M5" s="259">
        <f t="shared" si="0"/>
        <v>5829.1855007473087</v>
      </c>
      <c r="N5" s="259">
        <f t="shared" si="0"/>
        <v>1600.4964539007092</v>
      </c>
      <c r="O5" s="256"/>
    </row>
    <row r="6" spans="1:15" s="154" customFormat="1" ht="47.25" x14ac:dyDescent="0.25">
      <c r="A6" s="262" t="s">
        <v>3</v>
      </c>
      <c r="B6" s="263" t="s">
        <v>724</v>
      </c>
      <c r="C6" s="264"/>
      <c r="D6" s="265">
        <v>18368</v>
      </c>
      <c r="E6" s="265">
        <f t="shared" ref="E6:N6" si="1">$D$6/$D$7*E7</f>
        <v>1734.6071113442877</v>
      </c>
      <c r="F6" s="265">
        <f t="shared" si="1"/>
        <v>96.805093840173626</v>
      </c>
      <c r="G6" s="265">
        <f t="shared" si="1"/>
        <v>732.38966923425471</v>
      </c>
      <c r="H6" s="265">
        <f t="shared" si="1"/>
        <v>195.36231607564451</v>
      </c>
      <c r="I6" s="265">
        <f t="shared" si="1"/>
        <v>231.28094817923835</v>
      </c>
      <c r="J6" s="265">
        <f t="shared" si="1"/>
        <v>2743.8330670355094</v>
      </c>
      <c r="K6" s="265">
        <f t="shared" si="1"/>
        <v>617.62525934228415</v>
      </c>
      <c r="L6" s="265">
        <f t="shared" si="1"/>
        <v>9387.9039420027202</v>
      </c>
      <c r="M6" s="265">
        <f t="shared" si="1"/>
        <v>2628.1925929458903</v>
      </c>
      <c r="N6" s="265">
        <f t="shared" si="1"/>
        <v>0</v>
      </c>
      <c r="O6" s="264"/>
    </row>
    <row r="7" spans="1:15" s="154" customFormat="1" ht="22.5" customHeight="1" x14ac:dyDescent="0.25">
      <c r="A7" s="262"/>
      <c r="B7" s="266" t="s">
        <v>725</v>
      </c>
      <c r="C7" s="264"/>
      <c r="D7" s="267">
        <f>SUM(E7:N7)</f>
        <v>209.66499999999999</v>
      </c>
      <c r="E7" s="267">
        <f>SUM(E8:E11)</f>
        <v>19.8</v>
      </c>
      <c r="F7" s="267">
        <f t="shared" ref="F7:N7" si="2">SUM(F8:F11)</f>
        <v>1.105</v>
      </c>
      <c r="G7" s="267">
        <f t="shared" si="2"/>
        <v>8.36</v>
      </c>
      <c r="H7" s="267">
        <f t="shared" si="2"/>
        <v>2.23</v>
      </c>
      <c r="I7" s="267">
        <f t="shared" si="2"/>
        <v>2.64</v>
      </c>
      <c r="J7" s="267">
        <f>SUM(J8:J11)</f>
        <v>31.32</v>
      </c>
      <c r="K7" s="267">
        <f t="shared" si="2"/>
        <v>7.05</v>
      </c>
      <c r="L7" s="267">
        <f t="shared" si="2"/>
        <v>107.16</v>
      </c>
      <c r="M7" s="267">
        <f t="shared" si="2"/>
        <v>30</v>
      </c>
      <c r="N7" s="265">
        <f t="shared" si="2"/>
        <v>0</v>
      </c>
      <c r="O7" s="264"/>
    </row>
    <row r="8" spans="1:15" s="154" customFormat="1" ht="16.5" x14ac:dyDescent="0.25">
      <c r="A8" s="268"/>
      <c r="B8" s="269" t="s">
        <v>726</v>
      </c>
      <c r="C8" s="270">
        <v>0.44</v>
      </c>
      <c r="D8" s="271">
        <f t="shared" ref="D8:D11" si="3">SUM(E8:N8)</f>
        <v>18.48</v>
      </c>
      <c r="E8" s="272">
        <f>40*C8</f>
        <v>17.600000000000001</v>
      </c>
      <c r="F8" s="272">
        <f>2*C8</f>
        <v>0.88</v>
      </c>
      <c r="G8" s="273">
        <v>0</v>
      </c>
      <c r="H8" s="156"/>
      <c r="I8" s="156">
        <v>0</v>
      </c>
      <c r="J8" s="156"/>
      <c r="K8" s="156"/>
      <c r="L8" s="156"/>
      <c r="M8" s="156"/>
      <c r="N8" s="156"/>
      <c r="O8" s="156"/>
    </row>
    <row r="9" spans="1:15" s="154" customFormat="1" ht="16.5" x14ac:dyDescent="0.25">
      <c r="A9" s="268"/>
      <c r="B9" s="269" t="s">
        <v>727</v>
      </c>
      <c r="C9" s="270">
        <v>0.44</v>
      </c>
      <c r="D9" s="271">
        <f t="shared" si="3"/>
        <v>39.159999999999997</v>
      </c>
      <c r="E9" s="272">
        <f>5*C9</f>
        <v>2.2000000000000002</v>
      </c>
      <c r="F9" s="272">
        <v>0</v>
      </c>
      <c r="G9" s="273">
        <f>19*C9</f>
        <v>8.36</v>
      </c>
      <c r="H9" s="273">
        <f>2*C8</f>
        <v>0.88</v>
      </c>
      <c r="I9" s="156">
        <f>6*C9</f>
        <v>2.64</v>
      </c>
      <c r="J9" s="156">
        <f>3*C9</f>
        <v>1.32</v>
      </c>
      <c r="K9" s="156">
        <f>15*C9</f>
        <v>6.6</v>
      </c>
      <c r="L9" s="156">
        <f>39*C9</f>
        <v>17.16</v>
      </c>
      <c r="M9" s="156"/>
      <c r="N9" s="156"/>
      <c r="O9" s="156"/>
    </row>
    <row r="10" spans="1:15" s="154" customFormat="1" ht="16.5" x14ac:dyDescent="0.25">
      <c r="A10" s="268"/>
      <c r="B10" s="269" t="s">
        <v>728</v>
      </c>
      <c r="C10" s="270">
        <v>0.22500000000000001</v>
      </c>
      <c r="D10" s="271">
        <f t="shared" si="3"/>
        <v>2.0250000000000004</v>
      </c>
      <c r="E10" s="272">
        <v>0</v>
      </c>
      <c r="F10" s="272">
        <f>1*C10</f>
        <v>0.22500000000000001</v>
      </c>
      <c r="G10" s="273" t="s">
        <v>77</v>
      </c>
      <c r="H10" s="273">
        <f>6*C10</f>
        <v>1.35</v>
      </c>
      <c r="I10" s="156"/>
      <c r="J10" s="156"/>
      <c r="K10" s="156">
        <f>2*C10</f>
        <v>0.45</v>
      </c>
      <c r="L10" s="156"/>
      <c r="M10" s="156"/>
      <c r="N10" s="156"/>
      <c r="O10" s="156"/>
    </row>
    <row r="11" spans="1:15" s="154" customFormat="1" ht="16.5" x14ac:dyDescent="0.25">
      <c r="A11" s="268"/>
      <c r="B11" s="269" t="s">
        <v>729</v>
      </c>
      <c r="C11" s="270">
        <v>30</v>
      </c>
      <c r="D11" s="271">
        <f t="shared" si="3"/>
        <v>150</v>
      </c>
      <c r="E11" s="272">
        <v>0</v>
      </c>
      <c r="F11" s="272"/>
      <c r="G11" s="273">
        <v>0</v>
      </c>
      <c r="H11" s="273">
        <v>0</v>
      </c>
      <c r="I11" s="156"/>
      <c r="J11" s="156">
        <f>1*C11</f>
        <v>30</v>
      </c>
      <c r="K11" s="156"/>
      <c r="L11" s="156">
        <f>3*C11</f>
        <v>90</v>
      </c>
      <c r="M11" s="156">
        <f>1*C11</f>
        <v>30</v>
      </c>
      <c r="N11" s="156"/>
      <c r="O11" s="156"/>
    </row>
    <row r="12" spans="1:15" ht="31.5" x14ac:dyDescent="0.25">
      <c r="A12" s="274" t="s">
        <v>5</v>
      </c>
      <c r="B12" s="275" t="s">
        <v>730</v>
      </c>
      <c r="C12" s="276"/>
      <c r="D12" s="277">
        <v>8600</v>
      </c>
      <c r="E12" s="278"/>
      <c r="F12" s="277"/>
      <c r="G12" s="279"/>
      <c r="H12" s="279"/>
      <c r="I12" s="278"/>
      <c r="J12" s="278"/>
      <c r="K12" s="278"/>
      <c r="L12" s="280">
        <v>8600</v>
      </c>
      <c r="M12" s="278"/>
      <c r="N12" s="276"/>
      <c r="O12" s="276"/>
    </row>
    <row r="13" spans="1:15" ht="51" x14ac:dyDescent="0.25">
      <c r="A13" s="281" t="s">
        <v>658</v>
      </c>
      <c r="B13" s="282" t="s">
        <v>731</v>
      </c>
      <c r="C13" s="276"/>
      <c r="D13" s="277"/>
      <c r="E13" s="277"/>
      <c r="F13" s="277"/>
      <c r="G13" s="283"/>
      <c r="H13" s="283"/>
      <c r="I13" s="276"/>
      <c r="J13" s="276"/>
      <c r="K13" s="276"/>
      <c r="L13" s="276"/>
      <c r="M13" s="276"/>
      <c r="N13" s="276"/>
      <c r="O13" s="276"/>
    </row>
    <row r="14" spans="1:15" ht="38.25" x14ac:dyDescent="0.25">
      <c r="A14" s="281">
        <v>1</v>
      </c>
      <c r="B14" s="282" t="s">
        <v>732</v>
      </c>
      <c r="C14" s="276"/>
      <c r="D14" s="277">
        <v>45134</v>
      </c>
      <c r="E14" s="284">
        <f>$D$14/$D$15*E15</f>
        <v>17925.560283687941</v>
      </c>
      <c r="F14" s="284">
        <f t="shared" ref="F14:N14" si="4">$D$14/$D$15*F15</f>
        <v>1600.4964539007092</v>
      </c>
      <c r="G14" s="284">
        <f t="shared" si="4"/>
        <v>3200.9929078014184</v>
      </c>
      <c r="H14" s="284">
        <f t="shared" si="4"/>
        <v>1600.4964539007092</v>
      </c>
      <c r="I14" s="284">
        <f t="shared" si="4"/>
        <v>4801.4893617021271</v>
      </c>
      <c r="J14" s="284">
        <f t="shared" si="4"/>
        <v>3200.9929078014184</v>
      </c>
      <c r="K14" s="284">
        <f t="shared" si="4"/>
        <v>1600.4964539007092</v>
      </c>
      <c r="L14" s="284">
        <f t="shared" si="4"/>
        <v>6401.9858156028367</v>
      </c>
      <c r="M14" s="284">
        <f t="shared" si="4"/>
        <v>3200.9929078014184</v>
      </c>
      <c r="N14" s="284">
        <f t="shared" si="4"/>
        <v>1600.4964539007092</v>
      </c>
      <c r="O14" s="276"/>
    </row>
    <row r="15" spans="1:15" s="288" customFormat="1" ht="16.5" thickBot="1" x14ac:dyDescent="0.3">
      <c r="A15" s="281"/>
      <c r="B15" s="266" t="s">
        <v>725</v>
      </c>
      <c r="C15" s="285"/>
      <c r="D15" s="286">
        <f>SUM(E15:N15)</f>
        <v>423</v>
      </c>
      <c r="E15" s="286">
        <f>SUM(E16:E18)</f>
        <v>168</v>
      </c>
      <c r="F15" s="286">
        <f t="shared" ref="F15:N15" si="5">SUM(F16:F18)</f>
        <v>15</v>
      </c>
      <c r="G15" s="286">
        <f t="shared" si="5"/>
        <v>30</v>
      </c>
      <c r="H15" s="286">
        <f t="shared" si="5"/>
        <v>15</v>
      </c>
      <c r="I15" s="286">
        <f t="shared" si="5"/>
        <v>45</v>
      </c>
      <c r="J15" s="286">
        <f t="shared" si="5"/>
        <v>30</v>
      </c>
      <c r="K15" s="286">
        <f t="shared" si="5"/>
        <v>15</v>
      </c>
      <c r="L15" s="286">
        <f t="shared" si="5"/>
        <v>60</v>
      </c>
      <c r="M15" s="286">
        <f t="shared" si="5"/>
        <v>30</v>
      </c>
      <c r="N15" s="286">
        <f t="shared" si="5"/>
        <v>15</v>
      </c>
      <c r="O15" s="287"/>
    </row>
    <row r="16" spans="1:15" ht="39" thickBot="1" x14ac:dyDescent="0.3">
      <c r="A16" s="289"/>
      <c r="B16" s="290" t="s">
        <v>733</v>
      </c>
      <c r="C16" s="291">
        <v>90</v>
      </c>
      <c r="D16" s="292">
        <f>SUM(E16:N16)</f>
        <v>90</v>
      </c>
      <c r="E16" s="293">
        <f>1*C16</f>
        <v>90</v>
      </c>
      <c r="F16" s="293"/>
      <c r="G16" s="293"/>
      <c r="H16" s="293"/>
      <c r="I16" s="293"/>
      <c r="J16" s="293"/>
      <c r="K16" s="293"/>
      <c r="L16" s="293"/>
      <c r="M16" s="293"/>
      <c r="N16" s="293"/>
      <c r="O16" s="294"/>
    </row>
    <row r="17" spans="1:15" ht="39.75" thickBot="1" x14ac:dyDescent="0.3">
      <c r="A17" s="289"/>
      <c r="B17" s="295" t="s">
        <v>734</v>
      </c>
      <c r="C17" s="296">
        <v>15</v>
      </c>
      <c r="D17" s="292">
        <f t="shared" ref="D17:D18" si="6">SUM(E17:N17)</f>
        <v>285</v>
      </c>
      <c r="E17" s="293">
        <f>2*C17</f>
        <v>30</v>
      </c>
      <c r="F17" s="293">
        <f>1*C17</f>
        <v>15</v>
      </c>
      <c r="G17" s="293">
        <f>2*C17</f>
        <v>30</v>
      </c>
      <c r="H17" s="293">
        <f>F17</f>
        <v>15</v>
      </c>
      <c r="I17" s="293">
        <f>3*C17</f>
        <v>45</v>
      </c>
      <c r="J17" s="293">
        <f>2*C17</f>
        <v>30</v>
      </c>
      <c r="K17" s="293">
        <f>H17</f>
        <v>15</v>
      </c>
      <c r="L17" s="293">
        <f>4*C17</f>
        <v>60</v>
      </c>
      <c r="M17" s="293">
        <f>J17</f>
        <v>30</v>
      </c>
      <c r="N17" s="293">
        <f>K17</f>
        <v>15</v>
      </c>
      <c r="O17" s="294"/>
    </row>
    <row r="18" spans="1:15" ht="26.25" thickBot="1" x14ac:dyDescent="0.3">
      <c r="A18" s="289"/>
      <c r="B18" s="290" t="s">
        <v>735</v>
      </c>
      <c r="C18" s="291">
        <v>16</v>
      </c>
      <c r="D18" s="292">
        <f t="shared" si="6"/>
        <v>48</v>
      </c>
      <c r="E18" s="293">
        <f>3*C18</f>
        <v>48</v>
      </c>
      <c r="F18" s="293"/>
      <c r="G18" s="293"/>
      <c r="H18" s="293"/>
      <c r="I18" s="293"/>
      <c r="J18" s="293"/>
      <c r="K18" s="293"/>
      <c r="L18" s="293"/>
      <c r="M18" s="293"/>
      <c r="N18" s="293"/>
      <c r="O18" s="294"/>
    </row>
    <row r="19" spans="1:15" ht="47.25" x14ac:dyDescent="0.25">
      <c r="A19" s="281" t="s">
        <v>4</v>
      </c>
      <c r="B19" s="275" t="s">
        <v>736</v>
      </c>
      <c r="C19" s="276"/>
      <c r="D19" s="277">
        <v>989</v>
      </c>
      <c r="E19" s="277"/>
      <c r="F19" s="297"/>
      <c r="G19" s="283"/>
      <c r="H19" s="283"/>
      <c r="I19" s="276"/>
      <c r="J19" s="276"/>
      <c r="K19" s="276"/>
      <c r="L19" s="276"/>
      <c r="M19" s="276"/>
      <c r="N19" s="276"/>
      <c r="O19" s="298" t="s">
        <v>737</v>
      </c>
    </row>
    <row r="20" spans="1:15" ht="78.75" x14ac:dyDescent="0.25">
      <c r="A20" s="281" t="s">
        <v>659</v>
      </c>
      <c r="B20" s="275" t="s">
        <v>738</v>
      </c>
      <c r="C20" s="276"/>
      <c r="D20" s="277"/>
      <c r="E20" s="277"/>
      <c r="F20" s="277"/>
      <c r="G20" s="283"/>
      <c r="H20" s="283"/>
      <c r="I20" s="276"/>
      <c r="J20" s="276"/>
      <c r="K20" s="276"/>
      <c r="L20" s="276"/>
      <c r="M20" s="276"/>
      <c r="N20" s="276"/>
      <c r="O20" s="298" t="s">
        <v>739</v>
      </c>
    </row>
    <row r="21" spans="1:15" ht="51" x14ac:dyDescent="0.25">
      <c r="A21" s="281">
        <v>1</v>
      </c>
      <c r="B21" s="299" t="s">
        <v>740</v>
      </c>
      <c r="C21" s="276"/>
      <c r="D21" s="277">
        <v>120</v>
      </c>
      <c r="E21" s="297"/>
      <c r="F21" s="277"/>
      <c r="G21" s="283"/>
      <c r="H21" s="283"/>
      <c r="I21" s="276"/>
      <c r="J21" s="276"/>
      <c r="K21" s="276"/>
      <c r="L21" s="276"/>
      <c r="M21" s="276"/>
      <c r="N21" s="276"/>
      <c r="O21" s="276"/>
    </row>
  </sheetData>
  <mergeCells count="7">
    <mergeCell ref="A1:O1"/>
    <mergeCell ref="A3:A4"/>
    <mergeCell ref="B3:B4"/>
    <mergeCell ref="C3:C4"/>
    <mergeCell ref="D3:D4"/>
    <mergeCell ref="E3:N3"/>
    <mergeCell ref="O3:O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5AFE-B6D3-4BD9-A3B1-8BB9D3B7A6AB}">
  <dimension ref="A1:BS25"/>
  <sheetViews>
    <sheetView workbookViewId="0">
      <selection activeCell="A2" sqref="A2:BD2"/>
    </sheetView>
  </sheetViews>
  <sheetFormatPr defaultRowHeight="15.75" x14ac:dyDescent="0.25"/>
  <cols>
    <col min="1" max="1" width="4.125" style="327" customWidth="1"/>
    <col min="2" max="2" width="26.75" style="327" customWidth="1"/>
    <col min="3" max="3" width="9.625" style="353" customWidth="1"/>
    <col min="4" max="5" width="9" style="327"/>
    <col min="6" max="6" width="9.25" style="353" customWidth="1"/>
    <col min="7" max="9" width="9" style="327"/>
    <col min="10" max="10" width="8.125" style="327" customWidth="1"/>
    <col min="11" max="11" width="8.375" style="353" customWidth="1"/>
    <col min="12" max="14" width="8.125" style="327" customWidth="1"/>
    <col min="15" max="15" width="7.5" style="327" customWidth="1"/>
    <col min="16" max="16" width="7.625" style="353" customWidth="1"/>
    <col min="17" max="19" width="9" style="327"/>
    <col min="20" max="20" width="9.625" style="327" customWidth="1"/>
    <col min="21" max="48" width="9.125" style="327" hidden="1" customWidth="1"/>
    <col min="49" max="55" width="9" style="327" hidden="1" customWidth="1"/>
    <col min="56" max="56" width="0.5" style="327" hidden="1" customWidth="1"/>
    <col min="57" max="57" width="9" style="327"/>
    <col min="58" max="71" width="9" style="302"/>
    <col min="72" max="16384" width="9" style="327"/>
  </cols>
  <sheetData>
    <row r="1" spans="1:71" ht="12.75" x14ac:dyDescent="0.2">
      <c r="A1" s="680" t="s">
        <v>30</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F1" s="327"/>
      <c r="BG1" s="327"/>
      <c r="BH1" s="327"/>
      <c r="BI1" s="327"/>
      <c r="BJ1" s="327"/>
      <c r="BK1" s="327"/>
      <c r="BL1" s="327"/>
      <c r="BM1" s="327"/>
      <c r="BN1" s="327"/>
      <c r="BO1" s="327"/>
      <c r="BP1" s="327"/>
      <c r="BQ1" s="327"/>
      <c r="BR1" s="327"/>
      <c r="BS1" s="327"/>
    </row>
    <row r="2" spans="1:71" ht="14.25" x14ac:dyDescent="0.2">
      <c r="A2" s="681" t="s">
        <v>913</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c r="BB2" s="681"/>
      <c r="BC2" s="681"/>
      <c r="BD2" s="681"/>
      <c r="BF2" s="327"/>
      <c r="BG2" s="327"/>
      <c r="BH2" s="327"/>
      <c r="BI2" s="327"/>
      <c r="BJ2" s="327"/>
      <c r="BK2" s="327"/>
      <c r="BL2" s="327"/>
      <c r="BM2" s="327"/>
      <c r="BN2" s="327"/>
      <c r="BO2" s="327"/>
      <c r="BP2" s="327"/>
      <c r="BQ2" s="327"/>
      <c r="BR2" s="327"/>
      <c r="BS2" s="327"/>
    </row>
    <row r="3" spans="1:71" ht="24" customHeight="1" x14ac:dyDescent="0.2">
      <c r="A3" s="682" t="s">
        <v>773</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F3" s="327"/>
      <c r="BG3" s="327"/>
      <c r="BH3" s="327"/>
      <c r="BI3" s="327"/>
      <c r="BJ3" s="327"/>
      <c r="BK3" s="327"/>
      <c r="BL3" s="327"/>
      <c r="BM3" s="327"/>
      <c r="BN3" s="327"/>
      <c r="BO3" s="327"/>
      <c r="BP3" s="327"/>
      <c r="BQ3" s="327"/>
      <c r="BR3" s="327"/>
      <c r="BS3" s="327"/>
    </row>
    <row r="4" spans="1:71" ht="18" customHeight="1" x14ac:dyDescent="0.2">
      <c r="A4" s="328"/>
      <c r="B4" s="329"/>
      <c r="C4" s="329"/>
      <c r="D4" s="329"/>
      <c r="E4" s="329"/>
      <c r="F4" s="329"/>
      <c r="G4" s="329"/>
      <c r="H4" s="480"/>
      <c r="I4" s="480"/>
      <c r="J4" s="329"/>
      <c r="K4" s="329"/>
      <c r="L4" s="329"/>
      <c r="M4" s="480"/>
      <c r="N4" s="480"/>
      <c r="O4" s="329"/>
      <c r="P4" s="329"/>
      <c r="Q4" s="683" t="s">
        <v>742</v>
      </c>
      <c r="R4" s="683"/>
      <c r="S4" s="683"/>
      <c r="T4" s="683"/>
      <c r="BF4" s="327"/>
      <c r="BG4" s="327"/>
      <c r="BH4" s="327"/>
      <c r="BI4" s="327"/>
      <c r="BJ4" s="327"/>
      <c r="BK4" s="327"/>
      <c r="BL4" s="327"/>
      <c r="BM4" s="327"/>
      <c r="BN4" s="327"/>
      <c r="BO4" s="327"/>
      <c r="BP4" s="327"/>
      <c r="BQ4" s="327"/>
      <c r="BR4" s="327"/>
      <c r="BS4" s="327"/>
    </row>
    <row r="5" spans="1:71" ht="36" customHeight="1" x14ac:dyDescent="0.2">
      <c r="A5" s="679" t="s">
        <v>765</v>
      </c>
      <c r="B5" s="679" t="s">
        <v>743</v>
      </c>
      <c r="C5" s="684" t="s">
        <v>693</v>
      </c>
      <c r="D5" s="679" t="s">
        <v>744</v>
      </c>
      <c r="E5" s="679"/>
      <c r="F5" s="673" t="s">
        <v>746</v>
      </c>
      <c r="G5" s="673"/>
      <c r="H5" s="673"/>
      <c r="I5" s="673"/>
      <c r="J5" s="673"/>
      <c r="K5" s="673" t="s">
        <v>747</v>
      </c>
      <c r="L5" s="673"/>
      <c r="M5" s="673"/>
      <c r="N5" s="673"/>
      <c r="O5" s="673"/>
      <c r="P5" s="673" t="s">
        <v>748</v>
      </c>
      <c r="Q5" s="673"/>
      <c r="R5" s="673"/>
      <c r="S5" s="673"/>
      <c r="T5" s="673"/>
      <c r="U5" s="673" t="s">
        <v>744</v>
      </c>
      <c r="V5" s="673"/>
      <c r="W5" s="673"/>
      <c r="X5" s="673"/>
      <c r="Y5" s="673"/>
      <c r="Z5" s="673"/>
      <c r="AA5" s="673"/>
      <c r="AB5" s="673"/>
      <c r="AC5" s="673"/>
      <c r="AD5" s="673" t="s">
        <v>746</v>
      </c>
      <c r="AE5" s="673"/>
      <c r="AF5" s="673"/>
      <c r="AG5" s="673"/>
      <c r="AH5" s="673"/>
      <c r="AI5" s="673"/>
      <c r="AJ5" s="673"/>
      <c r="AK5" s="673"/>
      <c r="AL5" s="673"/>
      <c r="AM5" s="673" t="s">
        <v>747</v>
      </c>
      <c r="AN5" s="673"/>
      <c r="AO5" s="673"/>
      <c r="AP5" s="673"/>
      <c r="AQ5" s="673"/>
      <c r="AR5" s="673"/>
      <c r="AS5" s="673"/>
      <c r="AT5" s="673"/>
      <c r="AU5" s="673"/>
      <c r="AV5" s="673" t="s">
        <v>748</v>
      </c>
      <c r="AW5" s="673"/>
      <c r="AX5" s="673"/>
      <c r="AY5" s="673"/>
      <c r="AZ5" s="673"/>
      <c r="BA5" s="673"/>
      <c r="BB5" s="673"/>
      <c r="BC5" s="673"/>
      <c r="BD5" s="673"/>
      <c r="BF5" s="327"/>
      <c r="BG5" s="327"/>
      <c r="BH5" s="327"/>
      <c r="BI5" s="327"/>
      <c r="BJ5" s="327"/>
      <c r="BK5" s="327"/>
      <c r="BL5" s="327"/>
      <c r="BM5" s="327"/>
      <c r="BN5" s="327"/>
      <c r="BO5" s="327"/>
      <c r="BP5" s="327"/>
      <c r="BQ5" s="327"/>
      <c r="BR5" s="327"/>
      <c r="BS5" s="327"/>
    </row>
    <row r="6" spans="1:71" s="330" customFormat="1" ht="24" customHeight="1" x14ac:dyDescent="0.2">
      <c r="A6" s="679"/>
      <c r="B6" s="679"/>
      <c r="C6" s="685"/>
      <c r="D6" s="674" t="s">
        <v>745</v>
      </c>
      <c r="E6" s="676"/>
      <c r="F6" s="677" t="s">
        <v>749</v>
      </c>
      <c r="G6" s="674" t="s">
        <v>745</v>
      </c>
      <c r="H6" s="675"/>
      <c r="I6" s="675"/>
      <c r="J6" s="676"/>
      <c r="K6" s="677" t="s">
        <v>749</v>
      </c>
      <c r="L6" s="674" t="s">
        <v>745</v>
      </c>
      <c r="M6" s="675"/>
      <c r="N6" s="675"/>
      <c r="O6" s="676"/>
      <c r="P6" s="673" t="s">
        <v>749</v>
      </c>
      <c r="Q6" s="679" t="s">
        <v>745</v>
      </c>
      <c r="R6" s="679"/>
      <c r="S6" s="679"/>
      <c r="T6" s="679"/>
      <c r="U6" s="673" t="s">
        <v>719</v>
      </c>
      <c r="V6" s="673"/>
      <c r="W6" s="673"/>
      <c r="X6" s="673" t="s">
        <v>694</v>
      </c>
      <c r="Y6" s="673"/>
      <c r="Z6" s="673"/>
      <c r="AA6" s="673" t="s">
        <v>750</v>
      </c>
      <c r="AB6" s="673"/>
      <c r="AC6" s="673"/>
      <c r="AD6" s="673" t="s">
        <v>719</v>
      </c>
      <c r="AE6" s="673"/>
      <c r="AF6" s="673"/>
      <c r="AG6" s="673" t="s">
        <v>694</v>
      </c>
      <c r="AH6" s="673"/>
      <c r="AI6" s="673"/>
      <c r="AJ6" s="673" t="s">
        <v>750</v>
      </c>
      <c r="AK6" s="673"/>
      <c r="AL6" s="673"/>
      <c r="AM6" s="673" t="s">
        <v>719</v>
      </c>
      <c r="AN6" s="673"/>
      <c r="AO6" s="673"/>
      <c r="AP6" s="673" t="s">
        <v>694</v>
      </c>
      <c r="AQ6" s="673"/>
      <c r="AR6" s="673"/>
      <c r="AS6" s="673" t="s">
        <v>750</v>
      </c>
      <c r="AT6" s="673"/>
      <c r="AU6" s="673"/>
      <c r="AV6" s="673" t="s">
        <v>719</v>
      </c>
      <c r="AW6" s="673"/>
      <c r="AX6" s="673"/>
      <c r="AY6" s="673" t="s">
        <v>694</v>
      </c>
      <c r="AZ6" s="673"/>
      <c r="BA6" s="673"/>
      <c r="BB6" s="673" t="s">
        <v>750</v>
      </c>
      <c r="BC6" s="673"/>
      <c r="BD6" s="673"/>
    </row>
    <row r="7" spans="1:71" s="330" customFormat="1" ht="37.5" customHeight="1" x14ac:dyDescent="0.2">
      <c r="A7" s="679"/>
      <c r="B7" s="679"/>
      <c r="C7" s="686"/>
      <c r="D7" s="331" t="s">
        <v>694</v>
      </c>
      <c r="E7" s="331" t="s">
        <v>750</v>
      </c>
      <c r="F7" s="678"/>
      <c r="G7" s="331" t="s">
        <v>694</v>
      </c>
      <c r="H7" s="481" t="s">
        <v>915</v>
      </c>
      <c r="I7" s="481" t="s">
        <v>131</v>
      </c>
      <c r="J7" s="481" t="s">
        <v>132</v>
      </c>
      <c r="K7" s="678"/>
      <c r="L7" s="331" t="s">
        <v>694</v>
      </c>
      <c r="M7" s="481" t="s">
        <v>915</v>
      </c>
      <c r="N7" s="481" t="s">
        <v>131</v>
      </c>
      <c r="O7" s="331" t="s">
        <v>132</v>
      </c>
      <c r="P7" s="673"/>
      <c r="Q7" s="331" t="s">
        <v>694</v>
      </c>
      <c r="R7" s="481" t="s">
        <v>915</v>
      </c>
      <c r="S7" s="481" t="s">
        <v>131</v>
      </c>
      <c r="T7" s="481" t="s">
        <v>132</v>
      </c>
      <c r="U7" s="332" t="s">
        <v>719</v>
      </c>
      <c r="V7" s="331" t="s">
        <v>28</v>
      </c>
      <c r="W7" s="331" t="s">
        <v>29</v>
      </c>
      <c r="X7" s="331" t="s">
        <v>719</v>
      </c>
      <c r="Y7" s="331" t="s">
        <v>28</v>
      </c>
      <c r="Z7" s="331" t="s">
        <v>29</v>
      </c>
      <c r="AA7" s="331" t="s">
        <v>719</v>
      </c>
      <c r="AB7" s="331" t="s">
        <v>28</v>
      </c>
      <c r="AC7" s="331" t="s">
        <v>29</v>
      </c>
      <c r="AD7" s="332" t="s">
        <v>719</v>
      </c>
      <c r="AE7" s="331" t="s">
        <v>28</v>
      </c>
      <c r="AF7" s="331" t="s">
        <v>29</v>
      </c>
      <c r="AG7" s="331" t="s">
        <v>719</v>
      </c>
      <c r="AH7" s="331" t="s">
        <v>28</v>
      </c>
      <c r="AI7" s="331" t="s">
        <v>29</v>
      </c>
      <c r="AJ7" s="331" t="s">
        <v>719</v>
      </c>
      <c r="AK7" s="331" t="s">
        <v>28</v>
      </c>
      <c r="AL7" s="331" t="s">
        <v>29</v>
      </c>
      <c r="AM7" s="332" t="s">
        <v>719</v>
      </c>
      <c r="AN7" s="331" t="s">
        <v>28</v>
      </c>
      <c r="AO7" s="331" t="s">
        <v>29</v>
      </c>
      <c r="AP7" s="331" t="s">
        <v>719</v>
      </c>
      <c r="AQ7" s="331" t="s">
        <v>28</v>
      </c>
      <c r="AR7" s="331" t="s">
        <v>29</v>
      </c>
      <c r="AS7" s="331" t="s">
        <v>719</v>
      </c>
      <c r="AT7" s="331" t="s">
        <v>28</v>
      </c>
      <c r="AU7" s="331" t="s">
        <v>29</v>
      </c>
      <c r="AV7" s="332" t="s">
        <v>719</v>
      </c>
      <c r="AW7" s="331" t="s">
        <v>28</v>
      </c>
      <c r="AX7" s="331" t="s">
        <v>29</v>
      </c>
      <c r="AY7" s="331" t="s">
        <v>719</v>
      </c>
      <c r="AZ7" s="331" t="s">
        <v>28</v>
      </c>
      <c r="BA7" s="331" t="s">
        <v>29</v>
      </c>
      <c r="BB7" s="331" t="s">
        <v>719</v>
      </c>
      <c r="BC7" s="331" t="s">
        <v>28</v>
      </c>
      <c r="BD7" s="331" t="s">
        <v>29</v>
      </c>
    </row>
    <row r="8" spans="1:71" s="330" customFormat="1" ht="26.25" customHeight="1" x14ac:dyDescent="0.2">
      <c r="A8" s="332"/>
      <c r="B8" s="333" t="s">
        <v>751</v>
      </c>
      <c r="C8" s="334">
        <f>C9+C13</f>
        <v>207866.86</v>
      </c>
      <c r="D8" s="334">
        <f>D9+D13</f>
        <v>155230.87</v>
      </c>
      <c r="E8" s="334">
        <f>E9+E13</f>
        <v>52635.990000000005</v>
      </c>
      <c r="F8" s="334">
        <f>F11+F12+F9+F13</f>
        <v>73210</v>
      </c>
      <c r="G8" s="334">
        <f>G9+G13</f>
        <v>73210</v>
      </c>
      <c r="H8" s="334"/>
      <c r="I8" s="334"/>
      <c r="J8" s="334">
        <f>J11+J12+J9+J13</f>
        <v>0</v>
      </c>
      <c r="K8" s="334">
        <f t="shared" ref="K8:Q8" si="0">K9+K13</f>
        <v>7445</v>
      </c>
      <c r="L8" s="334">
        <f t="shared" si="0"/>
        <v>6768</v>
      </c>
      <c r="M8" s="334">
        <f t="shared" si="0"/>
        <v>203</v>
      </c>
      <c r="N8" s="334">
        <f t="shared" si="0"/>
        <v>474</v>
      </c>
      <c r="O8" s="334">
        <f t="shared" si="0"/>
        <v>0</v>
      </c>
      <c r="P8" s="334">
        <f t="shared" si="0"/>
        <v>127888.86</v>
      </c>
      <c r="Q8" s="334">
        <f t="shared" si="0"/>
        <v>75252.87</v>
      </c>
      <c r="R8" s="334"/>
      <c r="S8" s="334"/>
      <c r="T8" s="334">
        <f>T9+T13</f>
        <v>52635.990000000005</v>
      </c>
      <c r="U8" s="334" t="e">
        <f>#REF!+U13</f>
        <v>#REF!</v>
      </c>
      <c r="V8" s="334" t="e">
        <f>#REF!+V13</f>
        <v>#REF!</v>
      </c>
      <c r="W8" s="334" t="e">
        <f>#REF!+W13</f>
        <v>#REF!</v>
      </c>
      <c r="X8" s="334" t="e">
        <f>#REF!+X13</f>
        <v>#REF!</v>
      </c>
      <c r="Y8" s="334" t="e">
        <f>#REF!+Y13</f>
        <v>#REF!</v>
      </c>
      <c r="Z8" s="334" t="e">
        <f>#REF!+Z13</f>
        <v>#REF!</v>
      </c>
      <c r="AA8" s="334" t="e">
        <f>#REF!+AA13</f>
        <v>#REF!</v>
      </c>
      <c r="AB8" s="334" t="e">
        <f>#REF!+AB13</f>
        <v>#REF!</v>
      </c>
      <c r="AC8" s="334" t="e">
        <f>#REF!+AC13</f>
        <v>#REF!</v>
      </c>
      <c r="AD8" s="334" t="e">
        <f>#REF!+AD13</f>
        <v>#REF!</v>
      </c>
      <c r="AE8" s="334" t="e">
        <f>#REF!+AE13</f>
        <v>#REF!</v>
      </c>
      <c r="AF8" s="334" t="e">
        <f>#REF!+AF13</f>
        <v>#REF!</v>
      </c>
      <c r="AG8" s="334" t="e">
        <f>#REF!+AG13</f>
        <v>#REF!</v>
      </c>
      <c r="AH8" s="334" t="e">
        <f>#REF!+AH13</f>
        <v>#REF!</v>
      </c>
      <c r="AI8" s="334" t="e">
        <f>#REF!+AI13</f>
        <v>#REF!</v>
      </c>
      <c r="AJ8" s="334" t="e">
        <f>#REF!+AJ13</f>
        <v>#REF!</v>
      </c>
      <c r="AK8" s="334" t="e">
        <f>#REF!+AK13</f>
        <v>#REF!</v>
      </c>
      <c r="AL8" s="334" t="e">
        <f>#REF!+AL13</f>
        <v>#REF!</v>
      </c>
      <c r="AM8" s="334" t="e">
        <f>#REF!+AM13</f>
        <v>#REF!</v>
      </c>
      <c r="AN8" s="334" t="e">
        <f>#REF!+AN13</f>
        <v>#REF!</v>
      </c>
      <c r="AO8" s="334" t="e">
        <f>#REF!+AO13</f>
        <v>#REF!</v>
      </c>
      <c r="AP8" s="334" t="e">
        <f>#REF!+AP13</f>
        <v>#REF!</v>
      </c>
      <c r="AQ8" s="334" t="e">
        <f>#REF!+AQ13</f>
        <v>#REF!</v>
      </c>
      <c r="AR8" s="334" t="e">
        <f>#REF!+AR13</f>
        <v>#REF!</v>
      </c>
      <c r="AS8" s="334" t="e">
        <f>#REF!+AS13</f>
        <v>#REF!</v>
      </c>
      <c r="AT8" s="334" t="e">
        <f>#REF!+AT13</f>
        <v>#REF!</v>
      </c>
      <c r="AU8" s="334" t="e">
        <f>#REF!+AU13</f>
        <v>#REF!</v>
      </c>
      <c r="AV8" s="334" t="e">
        <f>#REF!+AV13</f>
        <v>#REF!</v>
      </c>
      <c r="AW8" s="334" t="e">
        <f>#REF!+AW13</f>
        <v>#REF!</v>
      </c>
      <c r="AX8" s="334" t="e">
        <f>#REF!+AX13</f>
        <v>#REF!</v>
      </c>
      <c r="AY8" s="334" t="e">
        <f>#REF!+AY13</f>
        <v>#REF!</v>
      </c>
      <c r="AZ8" s="334" t="e">
        <f>#REF!+AZ13</f>
        <v>#REF!</v>
      </c>
      <c r="BA8" s="334" t="e">
        <f>#REF!+BA13</f>
        <v>#REF!</v>
      </c>
      <c r="BB8" s="334" t="e">
        <f>#REF!+BB13</f>
        <v>#REF!</v>
      </c>
      <c r="BC8" s="334" t="e">
        <f>#REF!+BC13</f>
        <v>#REF!</v>
      </c>
      <c r="BD8" s="334" t="e">
        <f>#REF!+BD13</f>
        <v>#REF!</v>
      </c>
    </row>
    <row r="9" spans="1:71" s="330" customFormat="1" ht="26.25" customHeight="1" x14ac:dyDescent="0.2">
      <c r="A9" s="332" t="s">
        <v>3</v>
      </c>
      <c r="B9" s="333" t="s">
        <v>787</v>
      </c>
      <c r="C9" s="334">
        <f>D9+E9</f>
        <v>7877</v>
      </c>
      <c r="D9" s="334">
        <f>G9+L9+Q9</f>
        <v>7877</v>
      </c>
      <c r="E9" s="334">
        <f>J9+O9+T9</f>
        <v>0</v>
      </c>
      <c r="F9" s="334"/>
      <c r="G9" s="334">
        <f>SUM(G10:G12)</f>
        <v>1109</v>
      </c>
      <c r="H9" s="334"/>
      <c r="I9" s="334"/>
      <c r="J9" s="334"/>
      <c r="K9" s="335">
        <f>L9+O9+M9+N9</f>
        <v>7445</v>
      </c>
      <c r="L9" s="335">
        <f>L10</f>
        <v>6768</v>
      </c>
      <c r="M9" s="335">
        <f>M10</f>
        <v>203</v>
      </c>
      <c r="N9" s="335">
        <f>N10</f>
        <v>474</v>
      </c>
      <c r="O9" s="335">
        <f>O10</f>
        <v>0</v>
      </c>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row>
    <row r="10" spans="1:71" s="330" customFormat="1" ht="26.25" customHeight="1" x14ac:dyDescent="0.2">
      <c r="A10" s="336">
        <v>1</v>
      </c>
      <c r="B10" s="337" t="s">
        <v>788</v>
      </c>
      <c r="C10" s="338">
        <f>D10+E10</f>
        <v>6768</v>
      </c>
      <c r="D10" s="338">
        <f>L10</f>
        <v>6768</v>
      </c>
      <c r="E10" s="338">
        <f>O10</f>
        <v>0</v>
      </c>
      <c r="F10" s="338"/>
      <c r="G10" s="338"/>
      <c r="H10" s="338"/>
      <c r="I10" s="338"/>
      <c r="J10" s="338"/>
      <c r="K10" s="335">
        <f>L10+M10+N10</f>
        <v>7445</v>
      </c>
      <c r="L10" s="335">
        <v>6768</v>
      </c>
      <c r="M10" s="335">
        <v>203</v>
      </c>
      <c r="N10" s="335">
        <v>474</v>
      </c>
      <c r="O10" s="335"/>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row>
    <row r="11" spans="1:71" s="330" customFormat="1" ht="26.25" customHeight="1" x14ac:dyDescent="0.2">
      <c r="A11" s="336">
        <v>2</v>
      </c>
      <c r="B11" s="337" t="s">
        <v>914</v>
      </c>
      <c r="C11" s="338"/>
      <c r="D11" s="338"/>
      <c r="E11" s="338"/>
      <c r="F11" s="338">
        <f>SUM(G11:J11)</f>
        <v>989</v>
      </c>
      <c r="G11" s="338">
        <v>989</v>
      </c>
      <c r="H11" s="338"/>
      <c r="I11" s="338"/>
      <c r="J11" s="338"/>
      <c r="K11" s="335"/>
      <c r="L11" s="335"/>
      <c r="M11" s="335"/>
      <c r="N11" s="335"/>
      <c r="O11" s="335"/>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row>
    <row r="12" spans="1:71" s="330" customFormat="1" ht="26.25" customHeight="1" x14ac:dyDescent="0.2">
      <c r="A12" s="336">
        <v>3</v>
      </c>
      <c r="B12" s="337" t="s">
        <v>883</v>
      </c>
      <c r="C12" s="338"/>
      <c r="D12" s="338"/>
      <c r="E12" s="338"/>
      <c r="F12" s="338">
        <f>SUM(G12:J12)</f>
        <v>120</v>
      </c>
      <c r="G12" s="338">
        <v>120</v>
      </c>
      <c r="H12" s="338"/>
      <c r="I12" s="338"/>
      <c r="J12" s="338"/>
      <c r="K12" s="335"/>
      <c r="L12" s="335"/>
      <c r="M12" s="335"/>
      <c r="N12" s="335"/>
      <c r="O12" s="335"/>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row>
    <row r="13" spans="1:71" s="343" customFormat="1" ht="18.75" customHeight="1" x14ac:dyDescent="0.2">
      <c r="A13" s="339" t="s">
        <v>5</v>
      </c>
      <c r="B13" s="340" t="s">
        <v>774</v>
      </c>
      <c r="C13" s="341">
        <f>SUM(C14:C25)</f>
        <v>199989.86</v>
      </c>
      <c r="D13" s="341">
        <f t="shared" ref="D13:T13" si="1">SUM(D14:D25)</f>
        <v>147353.87</v>
      </c>
      <c r="E13" s="341">
        <f t="shared" si="1"/>
        <v>52635.990000000005</v>
      </c>
      <c r="F13" s="341">
        <f t="shared" si="1"/>
        <v>72101</v>
      </c>
      <c r="G13" s="341">
        <f>SUM(G14:G25)</f>
        <v>72101</v>
      </c>
      <c r="H13" s="341"/>
      <c r="I13" s="341"/>
      <c r="J13" s="341">
        <f t="shared" si="1"/>
        <v>0</v>
      </c>
      <c r="K13" s="341">
        <f t="shared" si="1"/>
        <v>0</v>
      </c>
      <c r="L13" s="341">
        <f t="shared" si="1"/>
        <v>0</v>
      </c>
      <c r="M13" s="341"/>
      <c r="N13" s="341"/>
      <c r="O13" s="341">
        <f t="shared" si="1"/>
        <v>0</v>
      </c>
      <c r="P13" s="341">
        <f t="shared" si="1"/>
        <v>127888.86</v>
      </c>
      <c r="Q13" s="341">
        <f t="shared" si="1"/>
        <v>75252.87</v>
      </c>
      <c r="R13" s="341"/>
      <c r="S13" s="341"/>
      <c r="T13" s="341">
        <f t="shared" si="1"/>
        <v>52635.990000000005</v>
      </c>
      <c r="U13" s="342">
        <f t="shared" ref="U13:BD13" si="2">SUM(U14:U21)</f>
        <v>688629.71917640639</v>
      </c>
      <c r="V13" s="342">
        <f t="shared" si="2"/>
        <v>557555.81917640637</v>
      </c>
      <c r="W13" s="342">
        <f t="shared" si="2"/>
        <v>131073.9</v>
      </c>
      <c r="X13" s="342">
        <f t="shared" si="2"/>
        <v>537823.76917640632</v>
      </c>
      <c r="Y13" s="342">
        <f t="shared" si="2"/>
        <v>433421.96917640627</v>
      </c>
      <c r="Z13" s="342">
        <f t="shared" si="2"/>
        <v>104401.8</v>
      </c>
      <c r="AA13" s="342">
        <f t="shared" si="2"/>
        <v>150805.95000000001</v>
      </c>
      <c r="AB13" s="342">
        <f t="shared" si="2"/>
        <v>124133.85</v>
      </c>
      <c r="AC13" s="342">
        <f t="shared" si="2"/>
        <v>26672.1</v>
      </c>
      <c r="AD13" s="342">
        <f t="shared" si="2"/>
        <v>271842.72917640628</v>
      </c>
      <c r="AE13" s="342">
        <f t="shared" si="2"/>
        <v>209732.01917640629</v>
      </c>
      <c r="AF13" s="342">
        <f t="shared" si="2"/>
        <v>62110.71</v>
      </c>
      <c r="AG13" s="342">
        <f t="shared" si="2"/>
        <v>246292.8691764063</v>
      </c>
      <c r="AH13" s="342">
        <f t="shared" si="2"/>
        <v>191943.9691764063</v>
      </c>
      <c r="AI13" s="342">
        <f t="shared" si="2"/>
        <v>54348.899999999994</v>
      </c>
      <c r="AJ13" s="342">
        <f t="shared" si="2"/>
        <v>25549.86</v>
      </c>
      <c r="AK13" s="342">
        <f t="shared" si="2"/>
        <v>17788.049999999996</v>
      </c>
      <c r="AL13" s="342">
        <f t="shared" si="2"/>
        <v>7761.81</v>
      </c>
      <c r="AM13" s="342">
        <f t="shared" si="2"/>
        <v>197846.99</v>
      </c>
      <c r="AN13" s="342">
        <f t="shared" si="2"/>
        <v>159783.80000000002</v>
      </c>
      <c r="AO13" s="342">
        <f t="shared" si="2"/>
        <v>38063.19</v>
      </c>
      <c r="AP13" s="342">
        <f t="shared" si="2"/>
        <v>179860.9</v>
      </c>
      <c r="AQ13" s="342">
        <f t="shared" si="2"/>
        <v>145258.00000000003</v>
      </c>
      <c r="AR13" s="342">
        <f t="shared" si="2"/>
        <v>34602.9</v>
      </c>
      <c r="AS13" s="342">
        <f t="shared" si="2"/>
        <v>17986.090000000004</v>
      </c>
      <c r="AT13" s="342">
        <f t="shared" si="2"/>
        <v>14525.800000000001</v>
      </c>
      <c r="AU13" s="342">
        <f t="shared" si="2"/>
        <v>3460.29</v>
      </c>
      <c r="AV13" s="342">
        <f t="shared" si="2"/>
        <v>218940</v>
      </c>
      <c r="AW13" s="342">
        <f t="shared" si="2"/>
        <v>188040</v>
      </c>
      <c r="AX13" s="342">
        <f t="shared" si="2"/>
        <v>30900</v>
      </c>
      <c r="AY13" s="342">
        <f t="shared" si="2"/>
        <v>111670</v>
      </c>
      <c r="AZ13" s="342">
        <f t="shared" si="2"/>
        <v>96220</v>
      </c>
      <c r="BA13" s="342">
        <f t="shared" si="2"/>
        <v>15450</v>
      </c>
      <c r="BB13" s="342">
        <f t="shared" si="2"/>
        <v>107270</v>
      </c>
      <c r="BC13" s="342">
        <f t="shared" si="2"/>
        <v>91820</v>
      </c>
      <c r="BD13" s="342">
        <f t="shared" si="2"/>
        <v>15450</v>
      </c>
    </row>
    <row r="14" spans="1:71" s="330" customFormat="1" ht="18.75" customHeight="1" x14ac:dyDescent="0.2">
      <c r="A14" s="336">
        <v>1</v>
      </c>
      <c r="B14" s="344" t="s">
        <v>775</v>
      </c>
      <c r="C14" s="341">
        <f t="shared" ref="C14:C21" si="3">D14+E14</f>
        <v>5033</v>
      </c>
      <c r="D14" s="345">
        <f t="shared" ref="D14:D21" si="4">G14+L14+Q14</f>
        <v>5033</v>
      </c>
      <c r="E14" s="345">
        <f t="shared" ref="E14:E21" si="5">J14+O14+T14</f>
        <v>0</v>
      </c>
      <c r="F14" s="341">
        <f t="shared" ref="F14:F21" si="6">G14+J14</f>
        <v>5033</v>
      </c>
      <c r="G14" s="346">
        <v>5033</v>
      </c>
      <c r="H14" s="346"/>
      <c r="I14" s="346"/>
      <c r="J14" s="345"/>
      <c r="K14" s="341"/>
      <c r="L14" s="334"/>
      <c r="M14" s="334"/>
      <c r="N14" s="334"/>
      <c r="O14" s="347"/>
      <c r="P14" s="341">
        <f>Q14+T14</f>
        <v>0</v>
      </c>
      <c r="Q14" s="345"/>
      <c r="R14" s="345"/>
      <c r="S14" s="345"/>
      <c r="T14" s="345"/>
      <c r="U14" s="303">
        <f t="shared" ref="U14:U21" si="7">V14+W14</f>
        <v>74870.280873303695</v>
      </c>
      <c r="V14" s="303">
        <f t="shared" ref="V14:W21" si="8">Y14+AB14</f>
        <v>58704.533914944768</v>
      </c>
      <c r="W14" s="303">
        <f t="shared" si="8"/>
        <v>16165.746958358925</v>
      </c>
      <c r="X14" s="345">
        <f t="shared" ref="X14:X21" si="9">Y14+Z14</f>
        <v>54185.294708470479</v>
      </c>
      <c r="Y14" s="345">
        <f t="shared" ref="Y14:AC21" si="10">AH14+AQ14+AZ14</f>
        <v>41443.837886792884</v>
      </c>
      <c r="Z14" s="303">
        <f t="shared" si="10"/>
        <v>12741.456821677595</v>
      </c>
      <c r="AA14" s="345">
        <f t="shared" si="10"/>
        <v>20684.986164833219</v>
      </c>
      <c r="AB14" s="345">
        <f t="shared" si="10"/>
        <v>17260.696028151888</v>
      </c>
      <c r="AC14" s="303">
        <f t="shared" si="10"/>
        <v>3424.2901366813289</v>
      </c>
      <c r="AD14" s="345">
        <f t="shared" ref="AD14:AF21" si="11">AG14+AJ14</f>
        <v>30359.352794652452</v>
      </c>
      <c r="AE14" s="345">
        <f t="shared" si="11"/>
        <v>22738.091605273996</v>
      </c>
      <c r="AF14" s="345">
        <f t="shared" si="11"/>
        <v>7621.2611893784551</v>
      </c>
      <c r="AG14" s="345">
        <f t="shared" ref="AG14:AG21" si="12">AH14+AI14</f>
        <v>29112.45100060571</v>
      </c>
      <c r="AH14" s="345">
        <v>22526.890332546722</v>
      </c>
      <c r="AI14" s="345">
        <v>6585.5606680589872</v>
      </c>
      <c r="AJ14" s="345">
        <f t="shared" ref="AJ14:AJ21" si="13">AK14+AL14</f>
        <v>1246.9017940467406</v>
      </c>
      <c r="AK14" s="345">
        <v>211.20127272727271</v>
      </c>
      <c r="AL14" s="345">
        <v>1035.700521319468</v>
      </c>
      <c r="AM14" s="345">
        <f t="shared" ref="AM14:AO21" si="14">AP14+AS14</f>
        <v>6886.92807865125</v>
      </c>
      <c r="AN14" s="345">
        <f t="shared" si="14"/>
        <v>2282.4423096707815</v>
      </c>
      <c r="AO14" s="345">
        <f t="shared" si="14"/>
        <v>4604.4857689804685</v>
      </c>
      <c r="AP14" s="345">
        <f t="shared" ref="AP14:AP21" si="15">AQ14+AR14</f>
        <v>6260.843707864773</v>
      </c>
      <c r="AQ14" s="345">
        <v>2074.9475542461651</v>
      </c>
      <c r="AR14" s="345">
        <v>4185.896153618608</v>
      </c>
      <c r="AS14" s="345">
        <f t="shared" ref="AS14:AS21" si="16">AT14+AU14</f>
        <v>626.08437078647739</v>
      </c>
      <c r="AT14" s="345">
        <v>207.4947554246165</v>
      </c>
      <c r="AU14" s="345">
        <v>418.58961536186087</v>
      </c>
      <c r="AV14" s="345">
        <f t="shared" ref="AV14:AV21" si="17">AW14+AX14</f>
        <v>37624</v>
      </c>
      <c r="AW14" s="345">
        <f t="shared" ref="AW14:AX21" si="18">AZ14+BC14</f>
        <v>33684</v>
      </c>
      <c r="AX14" s="345">
        <f t="shared" si="18"/>
        <v>3940</v>
      </c>
      <c r="AY14" s="345">
        <f t="shared" ref="AY14:AY21" si="19">AZ14+BA14</f>
        <v>18812</v>
      </c>
      <c r="AZ14" s="345">
        <v>16842</v>
      </c>
      <c r="BA14" s="345">
        <v>1970</v>
      </c>
      <c r="BB14" s="345">
        <f t="shared" ref="BB14:BB21" si="20">BC14+BD14</f>
        <v>18812</v>
      </c>
      <c r="BC14" s="345">
        <f>AZ14</f>
        <v>16842</v>
      </c>
      <c r="BD14" s="345">
        <f>BA14</f>
        <v>1970</v>
      </c>
      <c r="BE14" s="348" t="e">
        <f>BC8-BC13</f>
        <v>#REF!</v>
      </c>
    </row>
    <row r="15" spans="1:71" s="330" customFormat="1" ht="18.75" customHeight="1" x14ac:dyDescent="0.2">
      <c r="A15" s="336">
        <v>2</v>
      </c>
      <c r="B15" s="349" t="s">
        <v>776</v>
      </c>
      <c r="C15" s="341">
        <f t="shared" si="3"/>
        <v>3875.42</v>
      </c>
      <c r="D15" s="345">
        <f t="shared" si="4"/>
        <v>2280.39</v>
      </c>
      <c r="E15" s="345">
        <f t="shared" si="5"/>
        <v>1595.03</v>
      </c>
      <c r="F15" s="341">
        <f t="shared" si="6"/>
        <v>0</v>
      </c>
      <c r="G15" s="350"/>
      <c r="H15" s="350"/>
      <c r="I15" s="350"/>
      <c r="J15" s="345"/>
      <c r="K15" s="341"/>
      <c r="L15" s="347"/>
      <c r="M15" s="347"/>
      <c r="N15" s="347"/>
      <c r="O15" s="347"/>
      <c r="P15" s="341">
        <f t="shared" ref="P15:P25" si="21">Q15+T15</f>
        <v>3875.42</v>
      </c>
      <c r="Q15" s="345">
        <f>'nhu cầu vốn CTNTM 2021-2025'!F9</f>
        <v>2280.39</v>
      </c>
      <c r="R15" s="345"/>
      <c r="S15" s="345"/>
      <c r="T15" s="345">
        <f>'nhu cầu vốn CTNTM 2021-2025'!G9</f>
        <v>1595.03</v>
      </c>
      <c r="U15" s="303">
        <f t="shared" si="7"/>
        <v>40117.943000727042</v>
      </c>
      <c r="V15" s="303">
        <f t="shared" si="8"/>
        <v>28621.161476539564</v>
      </c>
      <c r="W15" s="303">
        <f t="shared" si="8"/>
        <v>11496.781524187478</v>
      </c>
      <c r="X15" s="345">
        <f t="shared" si="9"/>
        <v>24334.327839489517</v>
      </c>
      <c r="Y15" s="345">
        <f t="shared" si="10"/>
        <v>15929.872559031148</v>
      </c>
      <c r="Z15" s="303">
        <f t="shared" si="10"/>
        <v>8404.4552804583691</v>
      </c>
      <c r="AA15" s="345">
        <f t="shared" si="10"/>
        <v>15783.615161237525</v>
      </c>
      <c r="AB15" s="345">
        <f t="shared" si="10"/>
        <v>12691.288917508416</v>
      </c>
      <c r="AC15" s="303">
        <f t="shared" si="10"/>
        <v>3092.3262437291087</v>
      </c>
      <c r="AD15" s="345">
        <f t="shared" si="11"/>
        <v>6671.315479497609</v>
      </c>
      <c r="AE15" s="345">
        <f t="shared" si="11"/>
        <v>3077.5313839469736</v>
      </c>
      <c r="AF15" s="345">
        <f t="shared" si="11"/>
        <v>3593.7840955506354</v>
      </c>
      <c r="AG15" s="345">
        <f t="shared" si="12"/>
        <v>5070.3028201900315</v>
      </c>
      <c r="AH15" s="345">
        <v>2263.1179294015192</v>
      </c>
      <c r="AI15" s="345">
        <v>2807.1848907885123</v>
      </c>
      <c r="AJ15" s="345">
        <f t="shared" si="13"/>
        <v>1601.0126593075777</v>
      </c>
      <c r="AK15" s="345">
        <v>814.41345454545444</v>
      </c>
      <c r="AL15" s="345">
        <v>786.59920476212324</v>
      </c>
      <c r="AM15" s="345">
        <f t="shared" si="14"/>
        <v>6210.627521229434</v>
      </c>
      <c r="AN15" s="345">
        <f t="shared" si="14"/>
        <v>2187.6300925925925</v>
      </c>
      <c r="AO15" s="345">
        <f t="shared" si="14"/>
        <v>4022.9974286368415</v>
      </c>
      <c r="AP15" s="345">
        <f t="shared" si="15"/>
        <v>5646.0250192994854</v>
      </c>
      <c r="AQ15" s="345">
        <v>1988.7546296296296</v>
      </c>
      <c r="AR15" s="345">
        <v>3657.2703896698558</v>
      </c>
      <c r="AS15" s="345">
        <f t="shared" si="16"/>
        <v>564.60250192994863</v>
      </c>
      <c r="AT15" s="345">
        <v>198.87546296296296</v>
      </c>
      <c r="AU15" s="345">
        <v>365.72703896698562</v>
      </c>
      <c r="AV15" s="345">
        <f t="shared" si="17"/>
        <v>27236</v>
      </c>
      <c r="AW15" s="345">
        <f t="shared" si="18"/>
        <v>23356</v>
      </c>
      <c r="AX15" s="345">
        <f t="shared" si="18"/>
        <v>3880</v>
      </c>
      <c r="AY15" s="345">
        <f t="shared" si="19"/>
        <v>13618</v>
      </c>
      <c r="AZ15" s="345">
        <v>11678</v>
      </c>
      <c r="BA15" s="345">
        <v>1940</v>
      </c>
      <c r="BB15" s="345">
        <f t="shared" si="20"/>
        <v>13618</v>
      </c>
      <c r="BC15" s="345">
        <f t="shared" ref="BC15:BD21" si="22">AZ15</f>
        <v>11678</v>
      </c>
      <c r="BD15" s="345">
        <f t="shared" si="22"/>
        <v>1940</v>
      </c>
    </row>
    <row r="16" spans="1:71" s="330" customFormat="1" ht="18.75" customHeight="1" x14ac:dyDescent="0.2">
      <c r="A16" s="336">
        <v>3</v>
      </c>
      <c r="B16" s="349" t="s">
        <v>777</v>
      </c>
      <c r="C16" s="341">
        <f t="shared" si="3"/>
        <v>15559.26</v>
      </c>
      <c r="D16" s="345">
        <f t="shared" si="4"/>
        <v>10774.17</v>
      </c>
      <c r="E16" s="345">
        <f t="shared" si="5"/>
        <v>4785.09</v>
      </c>
      <c r="F16" s="341">
        <f t="shared" si="6"/>
        <v>3933</v>
      </c>
      <c r="G16" s="346">
        <v>3933</v>
      </c>
      <c r="H16" s="346"/>
      <c r="I16" s="346"/>
      <c r="J16" s="345"/>
      <c r="K16" s="341"/>
      <c r="L16" s="347"/>
      <c r="M16" s="347"/>
      <c r="N16" s="347"/>
      <c r="O16" s="347"/>
      <c r="P16" s="341">
        <f t="shared" si="21"/>
        <v>11626.26</v>
      </c>
      <c r="Q16" s="345">
        <f>'nhu cầu vốn CTNTM 2021-2025'!F11</f>
        <v>6841.17</v>
      </c>
      <c r="R16" s="345"/>
      <c r="S16" s="345"/>
      <c r="T16" s="345">
        <f>'nhu cầu vốn CTNTM 2021-2025'!G11</f>
        <v>4785.09</v>
      </c>
      <c r="U16" s="303">
        <f t="shared" si="7"/>
        <v>93747.832617675303</v>
      </c>
      <c r="V16" s="303">
        <f t="shared" si="8"/>
        <v>82069.832606228214</v>
      </c>
      <c r="W16" s="303">
        <f t="shared" si="8"/>
        <v>11678.000011447089</v>
      </c>
      <c r="X16" s="345">
        <f t="shared" si="9"/>
        <v>67702.998341802187</v>
      </c>
      <c r="Y16" s="345">
        <f t="shared" si="10"/>
        <v>59160.889555349058</v>
      </c>
      <c r="Z16" s="303">
        <f t="shared" si="10"/>
        <v>8542.1087864531273</v>
      </c>
      <c r="AA16" s="345">
        <f t="shared" si="10"/>
        <v>26044.834275873123</v>
      </c>
      <c r="AB16" s="345">
        <f t="shared" si="10"/>
        <v>22908.943050879163</v>
      </c>
      <c r="AC16" s="303">
        <f t="shared" si="10"/>
        <v>3135.8912249939631</v>
      </c>
      <c r="AD16" s="345">
        <f t="shared" si="11"/>
        <v>52260.382576689182</v>
      </c>
      <c r="AE16" s="345">
        <f t="shared" si="11"/>
        <v>48719.459046557437</v>
      </c>
      <c r="AF16" s="345">
        <f t="shared" si="11"/>
        <v>3540.9235301317485</v>
      </c>
      <c r="AG16" s="345">
        <f t="shared" si="12"/>
        <v>44477.134668178434</v>
      </c>
      <c r="AH16" s="345">
        <v>41671.459046557437</v>
      </c>
      <c r="AI16" s="345">
        <v>2805.6756216209983</v>
      </c>
      <c r="AJ16" s="345">
        <f t="shared" si="13"/>
        <v>7783.2479085107498</v>
      </c>
      <c r="AK16" s="345">
        <v>7048</v>
      </c>
      <c r="AL16" s="345">
        <v>735.24790851075022</v>
      </c>
      <c r="AM16" s="345">
        <f t="shared" si="14"/>
        <v>6067.450040986123</v>
      </c>
      <c r="AN16" s="345">
        <f t="shared" si="14"/>
        <v>1990.3735596707818</v>
      </c>
      <c r="AO16" s="345">
        <f t="shared" si="14"/>
        <v>4077.0764813153414</v>
      </c>
      <c r="AP16" s="345">
        <f t="shared" si="15"/>
        <v>5515.8636736237486</v>
      </c>
      <c r="AQ16" s="345">
        <v>1809.4305087916198</v>
      </c>
      <c r="AR16" s="345">
        <v>3706.4331648321286</v>
      </c>
      <c r="AS16" s="345">
        <f t="shared" si="16"/>
        <v>551.58636736237486</v>
      </c>
      <c r="AT16" s="345">
        <v>180.94305087916197</v>
      </c>
      <c r="AU16" s="345">
        <v>370.64331648321286</v>
      </c>
      <c r="AV16" s="345">
        <f t="shared" si="17"/>
        <v>35420</v>
      </c>
      <c r="AW16" s="345">
        <f t="shared" si="18"/>
        <v>31360</v>
      </c>
      <c r="AX16" s="345">
        <f t="shared" si="18"/>
        <v>4060</v>
      </c>
      <c r="AY16" s="345">
        <f t="shared" si="19"/>
        <v>17710</v>
      </c>
      <c r="AZ16" s="345">
        <v>15680</v>
      </c>
      <c r="BA16" s="345">
        <v>2030</v>
      </c>
      <c r="BB16" s="345">
        <f t="shared" si="20"/>
        <v>17710</v>
      </c>
      <c r="BC16" s="345">
        <f t="shared" si="22"/>
        <v>15680</v>
      </c>
      <c r="BD16" s="345">
        <f t="shared" si="22"/>
        <v>2030</v>
      </c>
    </row>
    <row r="17" spans="1:56" s="330" customFormat="1" ht="18.75" customHeight="1" x14ac:dyDescent="0.2">
      <c r="A17" s="336">
        <v>4</v>
      </c>
      <c r="B17" s="349" t="s">
        <v>778</v>
      </c>
      <c r="C17" s="341">
        <f t="shared" si="3"/>
        <v>5572.42</v>
      </c>
      <c r="D17" s="345">
        <f t="shared" si="4"/>
        <v>3977.39</v>
      </c>
      <c r="E17" s="345">
        <f t="shared" si="5"/>
        <v>1595.03</v>
      </c>
      <c r="F17" s="341">
        <f t="shared" si="6"/>
        <v>1697</v>
      </c>
      <c r="G17" s="346">
        <v>1697</v>
      </c>
      <c r="H17" s="346"/>
      <c r="I17" s="346"/>
      <c r="J17" s="345"/>
      <c r="K17" s="341"/>
      <c r="L17" s="347"/>
      <c r="M17" s="347"/>
      <c r="N17" s="347"/>
      <c r="O17" s="347"/>
      <c r="P17" s="341">
        <f t="shared" si="21"/>
        <v>3875.42</v>
      </c>
      <c r="Q17" s="345">
        <f>'nhu cầu vốn CTNTM 2021-2025'!F8</f>
        <v>2280.39</v>
      </c>
      <c r="R17" s="345"/>
      <c r="S17" s="345"/>
      <c r="T17" s="345">
        <f>'nhu cầu vốn CTNTM 2021-2025'!G8</f>
        <v>1595.03</v>
      </c>
      <c r="U17" s="303">
        <f t="shared" si="7"/>
        <v>54432.398385559733</v>
      </c>
      <c r="V17" s="303">
        <f t="shared" si="8"/>
        <v>42782.492353338377</v>
      </c>
      <c r="W17" s="303">
        <f t="shared" si="8"/>
        <v>11649.906032221352</v>
      </c>
      <c r="X17" s="345">
        <f t="shared" si="9"/>
        <v>39112.383875968757</v>
      </c>
      <c r="Y17" s="345">
        <f t="shared" si="10"/>
        <v>30636.2322205288</v>
      </c>
      <c r="Z17" s="303">
        <f t="shared" si="10"/>
        <v>8476.1516554399568</v>
      </c>
      <c r="AA17" s="345">
        <f t="shared" si="10"/>
        <v>15320.014509590972</v>
      </c>
      <c r="AB17" s="345">
        <f t="shared" si="10"/>
        <v>12146.260132809577</v>
      </c>
      <c r="AC17" s="303">
        <f t="shared" si="10"/>
        <v>3173.7543767813959</v>
      </c>
      <c r="AD17" s="345">
        <f t="shared" si="11"/>
        <v>25891.611860633799</v>
      </c>
      <c r="AE17" s="345">
        <f t="shared" si="11"/>
        <v>22107.750892433029</v>
      </c>
      <c r="AF17" s="345">
        <f t="shared" si="11"/>
        <v>3783.86096820077</v>
      </c>
      <c r="AG17" s="345">
        <f t="shared" si="12"/>
        <v>22539.305216945184</v>
      </c>
      <c r="AH17" s="345">
        <v>19487.739983342119</v>
      </c>
      <c r="AI17" s="345">
        <v>3051.5652336030635</v>
      </c>
      <c r="AJ17" s="345">
        <f t="shared" si="13"/>
        <v>3352.3066436886156</v>
      </c>
      <c r="AK17" s="345">
        <v>2620.0109090909091</v>
      </c>
      <c r="AL17" s="345">
        <v>732.29573459770677</v>
      </c>
      <c r="AM17" s="345">
        <f t="shared" si="14"/>
        <v>5628.7865249259321</v>
      </c>
      <c r="AN17" s="345">
        <f t="shared" si="14"/>
        <v>1982.7414609053496</v>
      </c>
      <c r="AO17" s="345">
        <f t="shared" si="14"/>
        <v>3646.0450640205831</v>
      </c>
      <c r="AP17" s="345">
        <f t="shared" si="15"/>
        <v>5117.0786590235748</v>
      </c>
      <c r="AQ17" s="345">
        <v>1802.4922371866815</v>
      </c>
      <c r="AR17" s="345">
        <v>3314.5864218368938</v>
      </c>
      <c r="AS17" s="345">
        <f t="shared" si="16"/>
        <v>511.70786590235753</v>
      </c>
      <c r="AT17" s="345">
        <v>180.24922371866816</v>
      </c>
      <c r="AU17" s="345">
        <v>331.45864218368939</v>
      </c>
      <c r="AV17" s="345">
        <f t="shared" si="17"/>
        <v>22912</v>
      </c>
      <c r="AW17" s="345">
        <f t="shared" si="18"/>
        <v>18692</v>
      </c>
      <c r="AX17" s="345">
        <f t="shared" si="18"/>
        <v>4220</v>
      </c>
      <c r="AY17" s="345">
        <f t="shared" si="19"/>
        <v>11456</v>
      </c>
      <c r="AZ17" s="345">
        <v>9346</v>
      </c>
      <c r="BA17" s="345">
        <v>2110</v>
      </c>
      <c r="BB17" s="345">
        <f t="shared" si="20"/>
        <v>11456</v>
      </c>
      <c r="BC17" s="345">
        <f t="shared" si="22"/>
        <v>9346</v>
      </c>
      <c r="BD17" s="345">
        <f t="shared" si="22"/>
        <v>2110</v>
      </c>
    </row>
    <row r="18" spans="1:56" s="330" customFormat="1" ht="18.75" customHeight="1" x14ac:dyDescent="0.2">
      <c r="A18" s="336">
        <v>5</v>
      </c>
      <c r="B18" s="349" t="s">
        <v>779</v>
      </c>
      <c r="C18" s="341">
        <f t="shared" si="3"/>
        <v>11626.26</v>
      </c>
      <c r="D18" s="345">
        <f t="shared" si="4"/>
        <v>6841.17</v>
      </c>
      <c r="E18" s="345">
        <f t="shared" si="5"/>
        <v>4785.09</v>
      </c>
      <c r="F18" s="341">
        <f t="shared" si="6"/>
        <v>0</v>
      </c>
      <c r="G18" s="350"/>
      <c r="H18" s="350"/>
      <c r="I18" s="350"/>
      <c r="J18" s="345"/>
      <c r="K18" s="341"/>
      <c r="L18" s="347"/>
      <c r="M18" s="347"/>
      <c r="N18" s="347"/>
      <c r="O18" s="347"/>
      <c r="P18" s="341">
        <f t="shared" si="21"/>
        <v>11626.26</v>
      </c>
      <c r="Q18" s="345">
        <f>'nhu cầu vốn CTNTM 2021-2025'!F14</f>
        <v>6841.17</v>
      </c>
      <c r="R18" s="345"/>
      <c r="S18" s="345"/>
      <c r="T18" s="345">
        <f>'nhu cầu vốn CTNTM 2021-2025'!G14</f>
        <v>4785.09</v>
      </c>
      <c r="U18" s="303">
        <f t="shared" si="7"/>
        <v>47716.031037206238</v>
      </c>
      <c r="V18" s="303">
        <f t="shared" si="8"/>
        <v>36414.306971528589</v>
      </c>
      <c r="W18" s="303">
        <f t="shared" si="8"/>
        <v>11301.724065677648</v>
      </c>
      <c r="X18" s="345">
        <f t="shared" si="9"/>
        <v>29593.781961320423</v>
      </c>
      <c r="Y18" s="345">
        <f t="shared" si="10"/>
        <v>21378.353011558516</v>
      </c>
      <c r="Z18" s="303">
        <f t="shared" si="10"/>
        <v>8215.4289497619066</v>
      </c>
      <c r="AA18" s="345">
        <f t="shared" si="10"/>
        <v>18122.249075885815</v>
      </c>
      <c r="AB18" s="345">
        <f t="shared" si="10"/>
        <v>15035.953959970071</v>
      </c>
      <c r="AC18" s="303">
        <f t="shared" si="10"/>
        <v>3086.2951159157428</v>
      </c>
      <c r="AD18" s="345">
        <f t="shared" si="11"/>
        <v>9274.5809962201129</v>
      </c>
      <c r="AE18" s="345">
        <f t="shared" si="11"/>
        <v>6049.9334118578045</v>
      </c>
      <c r="AF18" s="345">
        <f t="shared" si="11"/>
        <v>3224.647584362308</v>
      </c>
      <c r="AG18" s="345">
        <f t="shared" si="12"/>
        <v>7890.9182876966734</v>
      </c>
      <c r="AH18" s="345">
        <v>5381.9225027668954</v>
      </c>
      <c r="AI18" s="345">
        <v>2508.995784929778</v>
      </c>
      <c r="AJ18" s="345">
        <f t="shared" si="13"/>
        <v>1383.6627085234391</v>
      </c>
      <c r="AK18" s="345">
        <v>668.01090909090897</v>
      </c>
      <c r="AL18" s="345">
        <v>715.65179943252997</v>
      </c>
      <c r="AM18" s="345">
        <f t="shared" si="14"/>
        <v>6067.450040986123</v>
      </c>
      <c r="AN18" s="345">
        <f t="shared" si="14"/>
        <v>1990.3735596707818</v>
      </c>
      <c r="AO18" s="345">
        <f t="shared" si="14"/>
        <v>4077.0764813153414</v>
      </c>
      <c r="AP18" s="345">
        <f t="shared" si="15"/>
        <v>5515.8636736237486</v>
      </c>
      <c r="AQ18" s="345">
        <v>1809.4305087916198</v>
      </c>
      <c r="AR18" s="345">
        <v>3706.4331648321286</v>
      </c>
      <c r="AS18" s="345">
        <f t="shared" si="16"/>
        <v>551.58636736237486</v>
      </c>
      <c r="AT18" s="345">
        <v>180.94305087916197</v>
      </c>
      <c r="AU18" s="345">
        <v>370.64331648321286</v>
      </c>
      <c r="AV18" s="345">
        <f t="shared" si="17"/>
        <v>32374</v>
      </c>
      <c r="AW18" s="345">
        <f t="shared" si="18"/>
        <v>28374</v>
      </c>
      <c r="AX18" s="345">
        <f t="shared" si="18"/>
        <v>4000</v>
      </c>
      <c r="AY18" s="345">
        <f t="shared" si="19"/>
        <v>16187</v>
      </c>
      <c r="AZ18" s="345">
        <v>14187</v>
      </c>
      <c r="BA18" s="345">
        <v>2000</v>
      </c>
      <c r="BB18" s="345">
        <f t="shared" si="20"/>
        <v>16187</v>
      </c>
      <c r="BC18" s="345">
        <f t="shared" si="22"/>
        <v>14187</v>
      </c>
      <c r="BD18" s="345">
        <f t="shared" si="22"/>
        <v>2000</v>
      </c>
    </row>
    <row r="19" spans="1:56" s="330" customFormat="1" ht="18.75" customHeight="1" x14ac:dyDescent="0.2">
      <c r="A19" s="336">
        <v>6</v>
      </c>
      <c r="B19" s="351" t="s">
        <v>780</v>
      </c>
      <c r="C19" s="341">
        <f t="shared" si="3"/>
        <v>17571.260000000002</v>
      </c>
      <c r="D19" s="345">
        <f t="shared" si="4"/>
        <v>12786.17</v>
      </c>
      <c r="E19" s="345">
        <f t="shared" si="5"/>
        <v>4785.09</v>
      </c>
      <c r="F19" s="341">
        <f t="shared" si="6"/>
        <v>5945</v>
      </c>
      <c r="G19" s="346">
        <v>5945</v>
      </c>
      <c r="H19" s="346"/>
      <c r="I19" s="346"/>
      <c r="J19" s="345"/>
      <c r="K19" s="341"/>
      <c r="L19" s="347"/>
      <c r="M19" s="347"/>
      <c r="N19" s="347"/>
      <c r="O19" s="347"/>
      <c r="P19" s="341">
        <f t="shared" si="21"/>
        <v>11626.26</v>
      </c>
      <c r="Q19" s="345">
        <f>'nhu cầu vốn CTNTM 2021-2025'!F16</f>
        <v>6841.17</v>
      </c>
      <c r="R19" s="345"/>
      <c r="S19" s="345"/>
      <c r="T19" s="345">
        <f>'nhu cầu vốn CTNTM 2021-2025'!G16</f>
        <v>4785.09</v>
      </c>
      <c r="U19" s="303">
        <f t="shared" si="7"/>
        <v>147884.78658944342</v>
      </c>
      <c r="V19" s="303">
        <f t="shared" si="8"/>
        <v>121954.12766963903</v>
      </c>
      <c r="W19" s="303">
        <f t="shared" si="8"/>
        <v>25930.658919804388</v>
      </c>
      <c r="X19" s="345">
        <f t="shared" si="9"/>
        <v>127016.72650337344</v>
      </c>
      <c r="Y19" s="345">
        <f t="shared" si="10"/>
        <v>104977.64024446132</v>
      </c>
      <c r="Z19" s="303">
        <f t="shared" si="10"/>
        <v>22039.086258912124</v>
      </c>
      <c r="AA19" s="345">
        <f t="shared" si="10"/>
        <v>20868.060086069967</v>
      </c>
      <c r="AB19" s="345">
        <f t="shared" si="10"/>
        <v>16976.487425177704</v>
      </c>
      <c r="AC19" s="303">
        <f t="shared" si="10"/>
        <v>3891.5726608922632</v>
      </c>
      <c r="AD19" s="345">
        <f t="shared" si="11"/>
        <v>40976.747743256972</v>
      </c>
      <c r="AE19" s="345">
        <f t="shared" si="11"/>
        <v>25788.76599268429</v>
      </c>
      <c r="AF19" s="345">
        <f t="shared" si="11"/>
        <v>15187.981750572681</v>
      </c>
      <c r="AG19" s="345">
        <f t="shared" si="12"/>
        <v>39194.873006840317</v>
      </c>
      <c r="AH19" s="345">
        <v>25432.76599268429</v>
      </c>
      <c r="AI19" s="345">
        <v>13762.107014156027</v>
      </c>
      <c r="AJ19" s="345">
        <f t="shared" si="13"/>
        <v>1781.8747364166534</v>
      </c>
      <c r="AK19" s="345">
        <v>356</v>
      </c>
      <c r="AL19" s="345">
        <v>1425.8747364166534</v>
      </c>
      <c r="AM19" s="345">
        <f t="shared" si="14"/>
        <v>80412.038846186435</v>
      </c>
      <c r="AN19" s="345">
        <f t="shared" si="14"/>
        <v>73309.361676954737</v>
      </c>
      <c r="AO19" s="345">
        <f t="shared" si="14"/>
        <v>7102.6771692317061</v>
      </c>
      <c r="AP19" s="345">
        <f t="shared" si="15"/>
        <v>73101.85349653312</v>
      </c>
      <c r="AQ19" s="345">
        <v>66644.87425177703</v>
      </c>
      <c r="AR19" s="345">
        <v>6456.9792447560967</v>
      </c>
      <c r="AS19" s="345">
        <f t="shared" si="16"/>
        <v>7310.1853496533131</v>
      </c>
      <c r="AT19" s="345">
        <v>6664.4874251777037</v>
      </c>
      <c r="AU19" s="345">
        <v>645.69792447560974</v>
      </c>
      <c r="AV19" s="345">
        <f t="shared" si="17"/>
        <v>26496</v>
      </c>
      <c r="AW19" s="345">
        <f t="shared" si="18"/>
        <v>22856</v>
      </c>
      <c r="AX19" s="345">
        <f t="shared" si="18"/>
        <v>3640</v>
      </c>
      <c r="AY19" s="345">
        <f t="shared" si="19"/>
        <v>14720</v>
      </c>
      <c r="AZ19" s="345">
        <v>12900</v>
      </c>
      <c r="BA19" s="345">
        <v>1820</v>
      </c>
      <c r="BB19" s="345">
        <f t="shared" si="20"/>
        <v>11776</v>
      </c>
      <c r="BC19" s="345">
        <v>9956</v>
      </c>
      <c r="BD19" s="345">
        <f t="shared" si="22"/>
        <v>1820</v>
      </c>
    </row>
    <row r="20" spans="1:56" s="330" customFormat="1" ht="18.75" customHeight="1" x14ac:dyDescent="0.2">
      <c r="A20" s="336">
        <v>7</v>
      </c>
      <c r="B20" s="351" t="s">
        <v>781</v>
      </c>
      <c r="C20" s="341">
        <f t="shared" si="3"/>
        <v>5475.42</v>
      </c>
      <c r="D20" s="345">
        <f t="shared" si="4"/>
        <v>3880.39</v>
      </c>
      <c r="E20" s="345">
        <f t="shared" si="5"/>
        <v>1595.03</v>
      </c>
      <c r="F20" s="341">
        <f t="shared" si="6"/>
        <v>1600</v>
      </c>
      <c r="G20" s="350">
        <v>1600</v>
      </c>
      <c r="H20" s="350"/>
      <c r="I20" s="350"/>
      <c r="J20" s="345"/>
      <c r="K20" s="341"/>
      <c r="L20" s="347"/>
      <c r="M20" s="347"/>
      <c r="N20" s="347"/>
      <c r="O20" s="347"/>
      <c r="P20" s="341">
        <f t="shared" si="21"/>
        <v>3875.42</v>
      </c>
      <c r="Q20" s="345">
        <f>'nhu cầu vốn CTNTM 2021-2025'!F10</f>
        <v>2280.39</v>
      </c>
      <c r="R20" s="345"/>
      <c r="S20" s="345"/>
      <c r="T20" s="345">
        <f>'nhu cầu vốn CTNTM 2021-2025'!G10</f>
        <v>1595.03</v>
      </c>
      <c r="U20" s="303">
        <f t="shared" si="7"/>
        <v>212137.54256656719</v>
      </c>
      <c r="V20" s="303">
        <f t="shared" si="8"/>
        <v>177464.5833635536</v>
      </c>
      <c r="W20" s="303">
        <f t="shared" si="8"/>
        <v>34672.959203013583</v>
      </c>
      <c r="X20" s="345">
        <f t="shared" si="9"/>
        <v>184855.19492892493</v>
      </c>
      <c r="Y20" s="345">
        <f t="shared" si="10"/>
        <v>154541.96676862281</v>
      </c>
      <c r="Z20" s="303">
        <f t="shared" si="10"/>
        <v>30313.228160302133</v>
      </c>
      <c r="AA20" s="345">
        <f t="shared" si="10"/>
        <v>27282.347637642237</v>
      </c>
      <c r="AB20" s="345">
        <f t="shared" si="10"/>
        <v>22922.616594930791</v>
      </c>
      <c r="AC20" s="303">
        <f t="shared" si="10"/>
        <v>4359.7310427114462</v>
      </c>
      <c r="AD20" s="345">
        <f t="shared" si="11"/>
        <v>102170.47047837774</v>
      </c>
      <c r="AE20" s="345">
        <f t="shared" si="11"/>
        <v>78540.014819314907</v>
      </c>
      <c r="AF20" s="345">
        <f t="shared" si="11"/>
        <v>23630.455659062827</v>
      </c>
      <c r="AG20" s="345">
        <f t="shared" si="12"/>
        <v>94974.674848752722</v>
      </c>
      <c r="AH20" s="345">
        <v>73112.81354658764</v>
      </c>
      <c r="AI20" s="345">
        <v>21861.861302165085</v>
      </c>
      <c r="AJ20" s="345">
        <f t="shared" si="13"/>
        <v>7195.795629625015</v>
      </c>
      <c r="AK20" s="345">
        <v>5427.2012727272731</v>
      </c>
      <c r="AL20" s="345">
        <v>1768.594356897742</v>
      </c>
      <c r="AM20" s="345">
        <f t="shared" si="14"/>
        <v>81428.072088189438</v>
      </c>
      <c r="AN20" s="345">
        <f t="shared" si="14"/>
        <v>74265.568544238689</v>
      </c>
      <c r="AO20" s="345">
        <f t="shared" si="14"/>
        <v>7162.5035439507528</v>
      </c>
      <c r="AP20" s="345">
        <f t="shared" si="15"/>
        <v>74025.520080172209</v>
      </c>
      <c r="AQ20" s="345">
        <v>67514.153222035166</v>
      </c>
      <c r="AR20" s="345">
        <v>6511.3668581370484</v>
      </c>
      <c r="AS20" s="345">
        <f t="shared" si="16"/>
        <v>7402.5520080172219</v>
      </c>
      <c r="AT20" s="345">
        <v>6751.4153222035175</v>
      </c>
      <c r="AU20" s="345">
        <v>651.13668581370473</v>
      </c>
      <c r="AV20" s="345">
        <f t="shared" si="17"/>
        <v>28539</v>
      </c>
      <c r="AW20" s="345">
        <f t="shared" si="18"/>
        <v>24659</v>
      </c>
      <c r="AX20" s="345">
        <f t="shared" si="18"/>
        <v>3880</v>
      </c>
      <c r="AY20" s="345">
        <f t="shared" si="19"/>
        <v>15855</v>
      </c>
      <c r="AZ20" s="345">
        <v>13915</v>
      </c>
      <c r="BA20" s="345">
        <v>1940</v>
      </c>
      <c r="BB20" s="345">
        <f t="shared" si="20"/>
        <v>12684</v>
      </c>
      <c r="BC20" s="345">
        <v>10744</v>
      </c>
      <c r="BD20" s="345">
        <f t="shared" si="22"/>
        <v>1940</v>
      </c>
    </row>
    <row r="21" spans="1:56" s="330" customFormat="1" ht="18.75" customHeight="1" x14ac:dyDescent="0.2">
      <c r="A21" s="336">
        <v>8</v>
      </c>
      <c r="B21" s="352" t="s">
        <v>782</v>
      </c>
      <c r="C21" s="341">
        <f t="shared" si="3"/>
        <v>13844.26</v>
      </c>
      <c r="D21" s="345">
        <f t="shared" si="4"/>
        <v>9059.17</v>
      </c>
      <c r="E21" s="345">
        <f t="shared" si="5"/>
        <v>4785.09</v>
      </c>
      <c r="F21" s="341">
        <f t="shared" si="6"/>
        <v>2218</v>
      </c>
      <c r="G21" s="346">
        <v>2218</v>
      </c>
      <c r="H21" s="346"/>
      <c r="I21" s="346"/>
      <c r="J21" s="345"/>
      <c r="K21" s="341"/>
      <c r="L21" s="347"/>
      <c r="M21" s="347"/>
      <c r="N21" s="347"/>
      <c r="O21" s="347"/>
      <c r="P21" s="341">
        <f t="shared" si="21"/>
        <v>11626.26</v>
      </c>
      <c r="Q21" s="345">
        <f>'nhu cầu vốn CTNTM 2021-2025'!F12</f>
        <v>6841.17</v>
      </c>
      <c r="R21" s="345"/>
      <c r="S21" s="345"/>
      <c r="T21" s="345">
        <f>'nhu cầu vốn CTNTM 2021-2025'!G12</f>
        <v>4785.09</v>
      </c>
      <c r="U21" s="303">
        <f t="shared" si="7"/>
        <v>17722.904105923702</v>
      </c>
      <c r="V21" s="303">
        <f t="shared" si="8"/>
        <v>9544.7808206341633</v>
      </c>
      <c r="W21" s="303">
        <f t="shared" si="8"/>
        <v>8178.1232852895391</v>
      </c>
      <c r="X21" s="345">
        <f t="shared" si="9"/>
        <v>11023.061017056561</v>
      </c>
      <c r="Y21" s="345">
        <f t="shared" si="10"/>
        <v>5353.1769300617725</v>
      </c>
      <c r="Z21" s="303">
        <f t="shared" si="10"/>
        <v>5669.884086994789</v>
      </c>
      <c r="AA21" s="345">
        <f t="shared" si="10"/>
        <v>6699.843088867141</v>
      </c>
      <c r="AB21" s="345">
        <f t="shared" si="10"/>
        <v>4191.6038905723908</v>
      </c>
      <c r="AC21" s="303">
        <f t="shared" si="10"/>
        <v>2508.2391982947506</v>
      </c>
      <c r="AD21" s="345">
        <f t="shared" si="11"/>
        <v>4238.2672470784428</v>
      </c>
      <c r="AE21" s="345">
        <f t="shared" si="11"/>
        <v>2710.4720243378665</v>
      </c>
      <c r="AF21" s="345">
        <f t="shared" si="11"/>
        <v>1527.7952227405763</v>
      </c>
      <c r="AG21" s="345">
        <f t="shared" si="12"/>
        <v>3033.2093271972344</v>
      </c>
      <c r="AH21" s="345">
        <v>2067.2598425196848</v>
      </c>
      <c r="AI21" s="345">
        <v>965.94948467754955</v>
      </c>
      <c r="AJ21" s="345">
        <f t="shared" si="13"/>
        <v>1205.0579198812084</v>
      </c>
      <c r="AK21" s="345">
        <v>643.21218181818176</v>
      </c>
      <c r="AL21" s="345">
        <v>561.84573806302672</v>
      </c>
      <c r="AM21" s="345">
        <f t="shared" si="14"/>
        <v>5145.6368588452597</v>
      </c>
      <c r="AN21" s="345">
        <f t="shared" si="14"/>
        <v>1775.3087962962964</v>
      </c>
      <c r="AO21" s="345">
        <f t="shared" si="14"/>
        <v>3370.3280625489633</v>
      </c>
      <c r="AP21" s="345">
        <f t="shared" si="15"/>
        <v>4677.8516898593271</v>
      </c>
      <c r="AQ21" s="345">
        <v>1613.9170875420875</v>
      </c>
      <c r="AR21" s="345">
        <v>3063.9346023172393</v>
      </c>
      <c r="AS21" s="345">
        <f t="shared" si="16"/>
        <v>467.78516898593273</v>
      </c>
      <c r="AT21" s="345">
        <v>161.39170875420876</v>
      </c>
      <c r="AU21" s="345">
        <v>306.39346023172396</v>
      </c>
      <c r="AV21" s="345">
        <f t="shared" si="17"/>
        <v>8339</v>
      </c>
      <c r="AW21" s="345">
        <f t="shared" si="18"/>
        <v>5059</v>
      </c>
      <c r="AX21" s="345">
        <f t="shared" si="18"/>
        <v>3280</v>
      </c>
      <c r="AY21" s="345">
        <f t="shared" si="19"/>
        <v>3312</v>
      </c>
      <c r="AZ21" s="345">
        <v>1672</v>
      </c>
      <c r="BA21" s="345">
        <v>1640</v>
      </c>
      <c r="BB21" s="345">
        <f t="shared" si="20"/>
        <v>5027</v>
      </c>
      <c r="BC21" s="345">
        <v>3387</v>
      </c>
      <c r="BD21" s="345">
        <f t="shared" si="22"/>
        <v>1640</v>
      </c>
    </row>
    <row r="22" spans="1:56" s="330" customFormat="1" ht="18.75" customHeight="1" x14ac:dyDescent="0.2">
      <c r="A22" s="336">
        <v>9</v>
      </c>
      <c r="B22" s="352" t="s">
        <v>783</v>
      </c>
      <c r="C22" s="341">
        <f t="shared" ref="C22:C25" si="23">D22+E22</f>
        <v>39037.1</v>
      </c>
      <c r="D22" s="345">
        <f t="shared" ref="D22:D25" si="24">G22+L22+Q22</f>
        <v>31061.949999999997</v>
      </c>
      <c r="E22" s="345">
        <f t="shared" ref="E22:E25" si="25">J22+O22+T22</f>
        <v>7975.15</v>
      </c>
      <c r="F22" s="341">
        <f t="shared" ref="F22:F25" si="26">G22+J22</f>
        <v>19660</v>
      </c>
      <c r="G22" s="346">
        <v>19660</v>
      </c>
      <c r="H22" s="346"/>
      <c r="I22" s="346"/>
      <c r="J22" s="345"/>
      <c r="K22" s="341"/>
      <c r="L22" s="347"/>
      <c r="M22" s="347"/>
      <c r="N22" s="347"/>
      <c r="O22" s="347"/>
      <c r="P22" s="341">
        <f t="shared" si="21"/>
        <v>19377.099999999999</v>
      </c>
      <c r="Q22" s="345">
        <f>'nhu cầu vốn CTNTM 2021-2025'!F13</f>
        <v>11401.949999999999</v>
      </c>
      <c r="R22" s="345"/>
      <c r="S22" s="345"/>
      <c r="T22" s="345">
        <f>'nhu cầu vốn CTNTM 2021-2025'!G13</f>
        <v>7975.15</v>
      </c>
      <c r="U22" s="303">
        <f t="shared" ref="U22:U25" si="27">V22+W22</f>
        <v>17722.904105923702</v>
      </c>
      <c r="V22" s="303">
        <f t="shared" ref="V22:V25" si="28">Y22+AB22</f>
        <v>9544.7808206341633</v>
      </c>
      <c r="W22" s="303">
        <f t="shared" ref="W22:W25" si="29">Z22+AC22</f>
        <v>8178.1232852895391</v>
      </c>
      <c r="X22" s="345">
        <f t="shared" ref="X22:X25" si="30">Y22+Z22</f>
        <v>11023.061017056561</v>
      </c>
      <c r="Y22" s="345">
        <f t="shared" ref="Y22:Y25" si="31">AH22+AQ22+AZ22</f>
        <v>5353.1769300617725</v>
      </c>
      <c r="Z22" s="303">
        <f t="shared" ref="Z22:Z25" si="32">AI22+AR22+BA22</f>
        <v>5669.884086994789</v>
      </c>
      <c r="AA22" s="345">
        <f t="shared" ref="AA22:AA25" si="33">AJ22+AS22+BB22</f>
        <v>6699.843088867141</v>
      </c>
      <c r="AB22" s="345">
        <f t="shared" ref="AB22:AB25" si="34">AK22+AT22+BC22</f>
        <v>4191.6038905723908</v>
      </c>
      <c r="AC22" s="303">
        <f t="shared" ref="AC22:AC25" si="35">AL22+AU22+BD22</f>
        <v>2508.2391982947506</v>
      </c>
      <c r="AD22" s="345">
        <f t="shared" ref="AD22:AD25" si="36">AG22+AJ22</f>
        <v>4238.2672470784428</v>
      </c>
      <c r="AE22" s="345">
        <f t="shared" ref="AE22:AE25" si="37">AH22+AK22</f>
        <v>2710.4720243378665</v>
      </c>
      <c r="AF22" s="345">
        <f t="shared" ref="AF22:AF25" si="38">AI22+AL22</f>
        <v>1527.7952227405763</v>
      </c>
      <c r="AG22" s="345">
        <f t="shared" ref="AG22:AG25" si="39">AH22+AI22</f>
        <v>3033.2093271972344</v>
      </c>
      <c r="AH22" s="345">
        <v>2067.2598425196848</v>
      </c>
      <c r="AI22" s="345">
        <v>965.94948467754955</v>
      </c>
      <c r="AJ22" s="345">
        <f t="shared" ref="AJ22:AJ25" si="40">AK22+AL22</f>
        <v>1205.0579198812084</v>
      </c>
      <c r="AK22" s="345">
        <v>643.21218181818176</v>
      </c>
      <c r="AL22" s="345">
        <v>561.84573806302672</v>
      </c>
      <c r="AM22" s="345">
        <f t="shared" ref="AM22:AM25" si="41">AP22+AS22</f>
        <v>5145.6368588452597</v>
      </c>
      <c r="AN22" s="345">
        <f t="shared" ref="AN22:AN25" si="42">AQ22+AT22</f>
        <v>1775.3087962962964</v>
      </c>
      <c r="AO22" s="345">
        <f t="shared" ref="AO22:AO25" si="43">AR22+AU22</f>
        <v>3370.3280625489633</v>
      </c>
      <c r="AP22" s="345">
        <f t="shared" ref="AP22:AP25" si="44">AQ22+AR22</f>
        <v>4677.8516898593271</v>
      </c>
      <c r="AQ22" s="345">
        <v>1613.9170875420875</v>
      </c>
      <c r="AR22" s="345">
        <v>3063.9346023172393</v>
      </c>
      <c r="AS22" s="345">
        <f t="shared" ref="AS22:AS25" si="45">AT22+AU22</f>
        <v>467.78516898593273</v>
      </c>
      <c r="AT22" s="345">
        <v>161.39170875420876</v>
      </c>
      <c r="AU22" s="345">
        <v>306.39346023172396</v>
      </c>
      <c r="AV22" s="345">
        <f t="shared" ref="AV22:AV25" si="46">AW22+AX22</f>
        <v>8339</v>
      </c>
      <c r="AW22" s="345">
        <f t="shared" ref="AW22:AW25" si="47">AZ22+BC22</f>
        <v>5059</v>
      </c>
      <c r="AX22" s="345">
        <f t="shared" ref="AX22:AX25" si="48">BA22+BD22</f>
        <v>3280</v>
      </c>
      <c r="AY22" s="345">
        <f t="shared" ref="AY22:AY25" si="49">AZ22+BA22</f>
        <v>3312</v>
      </c>
      <c r="AZ22" s="345">
        <v>1672</v>
      </c>
      <c r="BA22" s="345">
        <v>1640</v>
      </c>
      <c r="BB22" s="345">
        <f t="shared" ref="BB22:BB25" si="50">BC22+BD22</f>
        <v>5027</v>
      </c>
      <c r="BC22" s="345">
        <v>3387</v>
      </c>
      <c r="BD22" s="345">
        <f t="shared" ref="BD22:BD25" si="51">BA22</f>
        <v>1640</v>
      </c>
    </row>
    <row r="23" spans="1:56" s="330" customFormat="1" ht="18.75" customHeight="1" x14ac:dyDescent="0.2">
      <c r="A23" s="336">
        <v>10</v>
      </c>
      <c r="B23" s="352" t="s">
        <v>784</v>
      </c>
      <c r="C23" s="341">
        <f t="shared" si="23"/>
        <v>21173.1</v>
      </c>
      <c r="D23" s="345">
        <f t="shared" si="24"/>
        <v>13197.949999999999</v>
      </c>
      <c r="E23" s="345">
        <f t="shared" si="25"/>
        <v>7975.15</v>
      </c>
      <c r="F23" s="341">
        <f t="shared" si="26"/>
        <v>1796</v>
      </c>
      <c r="G23" s="346">
        <v>1796</v>
      </c>
      <c r="H23" s="346"/>
      <c r="I23" s="346"/>
      <c r="J23" s="345"/>
      <c r="K23" s="341"/>
      <c r="L23" s="347"/>
      <c r="M23" s="347"/>
      <c r="N23" s="347"/>
      <c r="O23" s="347"/>
      <c r="P23" s="341">
        <f t="shared" si="21"/>
        <v>19377.099999999999</v>
      </c>
      <c r="Q23" s="345">
        <f>'nhu cầu vốn CTNTM 2021-2025'!F17</f>
        <v>11401.949999999999</v>
      </c>
      <c r="R23" s="345"/>
      <c r="S23" s="345"/>
      <c r="T23" s="345">
        <f>'nhu cầu vốn CTNTM 2021-2025'!G17</f>
        <v>7975.15</v>
      </c>
      <c r="U23" s="303">
        <f t="shared" si="27"/>
        <v>17722.904105923702</v>
      </c>
      <c r="V23" s="303">
        <f t="shared" si="28"/>
        <v>9544.7808206341633</v>
      </c>
      <c r="W23" s="303">
        <f t="shared" si="29"/>
        <v>8178.1232852895391</v>
      </c>
      <c r="X23" s="345">
        <f t="shared" si="30"/>
        <v>11023.061017056561</v>
      </c>
      <c r="Y23" s="345">
        <f t="shared" si="31"/>
        <v>5353.1769300617725</v>
      </c>
      <c r="Z23" s="303">
        <f t="shared" si="32"/>
        <v>5669.884086994789</v>
      </c>
      <c r="AA23" s="345">
        <f t="shared" si="33"/>
        <v>6699.843088867141</v>
      </c>
      <c r="AB23" s="345">
        <f t="shared" si="34"/>
        <v>4191.6038905723908</v>
      </c>
      <c r="AC23" s="303">
        <f t="shared" si="35"/>
        <v>2508.2391982947506</v>
      </c>
      <c r="AD23" s="345">
        <f t="shared" si="36"/>
        <v>4238.2672470784428</v>
      </c>
      <c r="AE23" s="345">
        <f t="shared" si="37"/>
        <v>2710.4720243378665</v>
      </c>
      <c r="AF23" s="345">
        <f t="shared" si="38"/>
        <v>1527.7952227405763</v>
      </c>
      <c r="AG23" s="345">
        <f t="shared" si="39"/>
        <v>3033.2093271972344</v>
      </c>
      <c r="AH23" s="345">
        <v>2067.2598425196848</v>
      </c>
      <c r="AI23" s="345">
        <v>965.94948467754955</v>
      </c>
      <c r="AJ23" s="345">
        <f t="shared" si="40"/>
        <v>1205.0579198812084</v>
      </c>
      <c r="AK23" s="345">
        <v>643.21218181818176</v>
      </c>
      <c r="AL23" s="345">
        <v>561.84573806302672</v>
      </c>
      <c r="AM23" s="345">
        <f t="shared" si="41"/>
        <v>5145.6368588452597</v>
      </c>
      <c r="AN23" s="345">
        <f t="shared" si="42"/>
        <v>1775.3087962962964</v>
      </c>
      <c r="AO23" s="345">
        <f t="shared" si="43"/>
        <v>3370.3280625489633</v>
      </c>
      <c r="AP23" s="345">
        <f t="shared" si="44"/>
        <v>4677.8516898593271</v>
      </c>
      <c r="AQ23" s="345">
        <v>1613.9170875420875</v>
      </c>
      <c r="AR23" s="345">
        <v>3063.9346023172393</v>
      </c>
      <c r="AS23" s="345">
        <f t="shared" si="45"/>
        <v>467.78516898593273</v>
      </c>
      <c r="AT23" s="345">
        <v>161.39170875420876</v>
      </c>
      <c r="AU23" s="345">
        <v>306.39346023172396</v>
      </c>
      <c r="AV23" s="345">
        <f t="shared" si="46"/>
        <v>8339</v>
      </c>
      <c r="AW23" s="345">
        <f t="shared" si="47"/>
        <v>5059</v>
      </c>
      <c r="AX23" s="345">
        <f t="shared" si="48"/>
        <v>3280</v>
      </c>
      <c r="AY23" s="345">
        <f t="shared" si="49"/>
        <v>3312</v>
      </c>
      <c r="AZ23" s="345">
        <v>1672</v>
      </c>
      <c r="BA23" s="345">
        <v>1640</v>
      </c>
      <c r="BB23" s="345">
        <f t="shared" si="50"/>
        <v>5027</v>
      </c>
      <c r="BC23" s="345">
        <v>3387</v>
      </c>
      <c r="BD23" s="345">
        <f t="shared" si="51"/>
        <v>1640</v>
      </c>
    </row>
    <row r="24" spans="1:56" s="330" customFormat="1" ht="18.75" customHeight="1" x14ac:dyDescent="0.2">
      <c r="A24" s="336">
        <v>11</v>
      </c>
      <c r="B24" s="352" t="s">
        <v>785</v>
      </c>
      <c r="C24" s="341">
        <f t="shared" si="23"/>
        <v>25206.1</v>
      </c>
      <c r="D24" s="345">
        <f t="shared" si="24"/>
        <v>17230.949999999997</v>
      </c>
      <c r="E24" s="345">
        <f t="shared" si="25"/>
        <v>7975.15</v>
      </c>
      <c r="F24" s="341">
        <f t="shared" si="26"/>
        <v>5829</v>
      </c>
      <c r="G24" s="346">
        <v>5829</v>
      </c>
      <c r="H24" s="346"/>
      <c r="I24" s="346"/>
      <c r="J24" s="345"/>
      <c r="K24" s="341"/>
      <c r="L24" s="347"/>
      <c r="M24" s="347"/>
      <c r="N24" s="347"/>
      <c r="O24" s="347"/>
      <c r="P24" s="341">
        <f t="shared" si="21"/>
        <v>19377.099999999999</v>
      </c>
      <c r="Q24" s="345">
        <f>'nhu cầu vốn CTNTM 2021-2025'!F18</f>
        <v>11401.949999999999</v>
      </c>
      <c r="R24" s="345"/>
      <c r="S24" s="345"/>
      <c r="T24" s="345">
        <f>'nhu cầu vốn CTNTM 2021-2025'!G18</f>
        <v>7975.15</v>
      </c>
      <c r="U24" s="303">
        <f t="shared" si="27"/>
        <v>17722.904105923702</v>
      </c>
      <c r="V24" s="303">
        <f t="shared" si="28"/>
        <v>9544.7808206341633</v>
      </c>
      <c r="W24" s="303">
        <f t="shared" si="29"/>
        <v>8178.1232852895391</v>
      </c>
      <c r="X24" s="345">
        <f t="shared" si="30"/>
        <v>11023.061017056561</v>
      </c>
      <c r="Y24" s="345">
        <f t="shared" si="31"/>
        <v>5353.1769300617725</v>
      </c>
      <c r="Z24" s="303">
        <f t="shared" si="32"/>
        <v>5669.884086994789</v>
      </c>
      <c r="AA24" s="345">
        <f t="shared" si="33"/>
        <v>6699.843088867141</v>
      </c>
      <c r="AB24" s="345">
        <f t="shared" si="34"/>
        <v>4191.6038905723908</v>
      </c>
      <c r="AC24" s="303">
        <f t="shared" si="35"/>
        <v>2508.2391982947506</v>
      </c>
      <c r="AD24" s="345">
        <f t="shared" si="36"/>
        <v>4238.2672470784428</v>
      </c>
      <c r="AE24" s="345">
        <f t="shared" si="37"/>
        <v>2710.4720243378665</v>
      </c>
      <c r="AF24" s="345">
        <f t="shared" si="38"/>
        <v>1527.7952227405763</v>
      </c>
      <c r="AG24" s="345">
        <f t="shared" si="39"/>
        <v>3033.2093271972344</v>
      </c>
      <c r="AH24" s="345">
        <v>2067.2598425196848</v>
      </c>
      <c r="AI24" s="345">
        <v>965.94948467754955</v>
      </c>
      <c r="AJ24" s="345">
        <f t="shared" si="40"/>
        <v>1205.0579198812084</v>
      </c>
      <c r="AK24" s="345">
        <v>643.21218181818176</v>
      </c>
      <c r="AL24" s="345">
        <v>561.84573806302672</v>
      </c>
      <c r="AM24" s="345">
        <f t="shared" si="41"/>
        <v>5145.6368588452597</v>
      </c>
      <c r="AN24" s="345">
        <f t="shared" si="42"/>
        <v>1775.3087962962964</v>
      </c>
      <c r="AO24" s="345">
        <f t="shared" si="43"/>
        <v>3370.3280625489633</v>
      </c>
      <c r="AP24" s="345">
        <f t="shared" si="44"/>
        <v>4677.8516898593271</v>
      </c>
      <c r="AQ24" s="345">
        <v>1613.9170875420875</v>
      </c>
      <c r="AR24" s="345">
        <v>3063.9346023172393</v>
      </c>
      <c r="AS24" s="345">
        <f t="shared" si="45"/>
        <v>467.78516898593273</v>
      </c>
      <c r="AT24" s="345">
        <v>161.39170875420876</v>
      </c>
      <c r="AU24" s="345">
        <v>306.39346023172396</v>
      </c>
      <c r="AV24" s="345">
        <f t="shared" si="46"/>
        <v>8339</v>
      </c>
      <c r="AW24" s="345">
        <f t="shared" si="47"/>
        <v>5059</v>
      </c>
      <c r="AX24" s="345">
        <f t="shared" si="48"/>
        <v>3280</v>
      </c>
      <c r="AY24" s="345">
        <f t="shared" si="49"/>
        <v>3312</v>
      </c>
      <c r="AZ24" s="345">
        <v>1672</v>
      </c>
      <c r="BA24" s="345">
        <v>1640</v>
      </c>
      <c r="BB24" s="345">
        <f t="shared" si="50"/>
        <v>5027</v>
      </c>
      <c r="BC24" s="345">
        <v>3387</v>
      </c>
      <c r="BD24" s="345">
        <f t="shared" si="51"/>
        <v>1640</v>
      </c>
    </row>
    <row r="25" spans="1:56" s="330" customFormat="1" ht="18.75" customHeight="1" x14ac:dyDescent="0.2">
      <c r="A25" s="336">
        <v>12</v>
      </c>
      <c r="B25" s="352" t="s">
        <v>786</v>
      </c>
      <c r="C25" s="341">
        <f t="shared" si="23"/>
        <v>36016.259999999995</v>
      </c>
      <c r="D25" s="345">
        <f t="shared" si="24"/>
        <v>31231.17</v>
      </c>
      <c r="E25" s="345">
        <f t="shared" si="25"/>
        <v>4785.09</v>
      </c>
      <c r="F25" s="341">
        <f t="shared" si="26"/>
        <v>24390</v>
      </c>
      <c r="G25" s="346">
        <v>24390</v>
      </c>
      <c r="H25" s="346"/>
      <c r="I25" s="346"/>
      <c r="J25" s="345"/>
      <c r="K25" s="341"/>
      <c r="L25" s="347"/>
      <c r="M25" s="347"/>
      <c r="N25" s="347"/>
      <c r="O25" s="347"/>
      <c r="P25" s="341">
        <f t="shared" si="21"/>
        <v>11626.26</v>
      </c>
      <c r="Q25" s="345">
        <f>'nhu cầu vốn CTNTM 2021-2025'!F15</f>
        <v>6841.17</v>
      </c>
      <c r="R25" s="345"/>
      <c r="S25" s="345"/>
      <c r="T25" s="345">
        <f>'nhu cầu vốn CTNTM 2021-2025'!G15</f>
        <v>4785.09</v>
      </c>
      <c r="U25" s="303">
        <f t="shared" si="27"/>
        <v>17722.904105923702</v>
      </c>
      <c r="V25" s="303">
        <f t="shared" si="28"/>
        <v>9544.7808206341633</v>
      </c>
      <c r="W25" s="303">
        <f t="shared" si="29"/>
        <v>8178.1232852895391</v>
      </c>
      <c r="X25" s="345">
        <f t="shared" si="30"/>
        <v>11023.061017056561</v>
      </c>
      <c r="Y25" s="345">
        <f t="shared" si="31"/>
        <v>5353.1769300617725</v>
      </c>
      <c r="Z25" s="303">
        <f t="shared" si="32"/>
        <v>5669.884086994789</v>
      </c>
      <c r="AA25" s="345">
        <f t="shared" si="33"/>
        <v>6699.843088867141</v>
      </c>
      <c r="AB25" s="345">
        <f t="shared" si="34"/>
        <v>4191.6038905723908</v>
      </c>
      <c r="AC25" s="303">
        <f t="shared" si="35"/>
        <v>2508.2391982947506</v>
      </c>
      <c r="AD25" s="345">
        <f t="shared" si="36"/>
        <v>4238.2672470784428</v>
      </c>
      <c r="AE25" s="345">
        <f t="shared" si="37"/>
        <v>2710.4720243378665</v>
      </c>
      <c r="AF25" s="345">
        <f t="shared" si="38"/>
        <v>1527.7952227405763</v>
      </c>
      <c r="AG25" s="345">
        <f t="shared" si="39"/>
        <v>3033.2093271972344</v>
      </c>
      <c r="AH25" s="345">
        <v>2067.2598425196848</v>
      </c>
      <c r="AI25" s="345">
        <v>965.94948467754955</v>
      </c>
      <c r="AJ25" s="345">
        <f t="shared" si="40"/>
        <v>1205.0579198812084</v>
      </c>
      <c r="AK25" s="345">
        <v>643.21218181818176</v>
      </c>
      <c r="AL25" s="345">
        <v>561.84573806302672</v>
      </c>
      <c r="AM25" s="345">
        <f t="shared" si="41"/>
        <v>5145.6368588452597</v>
      </c>
      <c r="AN25" s="345">
        <f t="shared" si="42"/>
        <v>1775.3087962962964</v>
      </c>
      <c r="AO25" s="345">
        <f t="shared" si="43"/>
        <v>3370.3280625489633</v>
      </c>
      <c r="AP25" s="345">
        <f t="shared" si="44"/>
        <v>4677.8516898593271</v>
      </c>
      <c r="AQ25" s="345">
        <v>1613.9170875420875</v>
      </c>
      <c r="AR25" s="345">
        <v>3063.9346023172393</v>
      </c>
      <c r="AS25" s="345">
        <f t="shared" si="45"/>
        <v>467.78516898593273</v>
      </c>
      <c r="AT25" s="345">
        <v>161.39170875420876</v>
      </c>
      <c r="AU25" s="345">
        <v>306.39346023172396</v>
      </c>
      <c r="AV25" s="345">
        <f t="shared" si="46"/>
        <v>8339</v>
      </c>
      <c r="AW25" s="345">
        <f t="shared" si="47"/>
        <v>5059</v>
      </c>
      <c r="AX25" s="345">
        <f t="shared" si="48"/>
        <v>3280</v>
      </c>
      <c r="AY25" s="345">
        <f t="shared" si="49"/>
        <v>3312</v>
      </c>
      <c r="AZ25" s="345">
        <v>1672</v>
      </c>
      <c r="BA25" s="345">
        <v>1640</v>
      </c>
      <c r="BB25" s="345">
        <f t="shared" si="50"/>
        <v>5027</v>
      </c>
      <c r="BC25" s="345">
        <v>3387</v>
      </c>
      <c r="BD25" s="345">
        <f t="shared" si="51"/>
        <v>1640</v>
      </c>
    </row>
  </sheetData>
  <mergeCells count="34">
    <mergeCell ref="A1:BD1"/>
    <mergeCell ref="A2:BD2"/>
    <mergeCell ref="A3:BD3"/>
    <mergeCell ref="Q4:T4"/>
    <mergeCell ref="A5:A7"/>
    <mergeCell ref="B5:B7"/>
    <mergeCell ref="C5:C7"/>
    <mergeCell ref="D5:E5"/>
    <mergeCell ref="F5:J5"/>
    <mergeCell ref="K5:O5"/>
    <mergeCell ref="U5:AC5"/>
    <mergeCell ref="AD5:AL5"/>
    <mergeCell ref="AM5:AU5"/>
    <mergeCell ref="AV5:BD5"/>
    <mergeCell ref="D6:E6"/>
    <mergeCell ref="F6:F7"/>
    <mergeCell ref="G6:J6"/>
    <mergeCell ref="K6:K7"/>
    <mergeCell ref="L6:O6"/>
    <mergeCell ref="P6:P7"/>
    <mergeCell ref="P5:T5"/>
    <mergeCell ref="Q6:T6"/>
    <mergeCell ref="BB6:BD6"/>
    <mergeCell ref="U6:W6"/>
    <mergeCell ref="X6:Z6"/>
    <mergeCell ref="AA6:AC6"/>
    <mergeCell ref="AD6:AF6"/>
    <mergeCell ref="AG6:AI6"/>
    <mergeCell ref="AJ6:AL6"/>
    <mergeCell ref="AM6:AO6"/>
    <mergeCell ref="AP6:AR6"/>
    <mergeCell ref="AS6:AU6"/>
    <mergeCell ref="AV6:AX6"/>
    <mergeCell ref="AY6:BA6"/>
  </mergeCells>
  <conditionalFormatting sqref="Q6:S6">
    <cfRule type="duplicateValues" dxfId="82" priority="11"/>
  </conditionalFormatting>
  <conditionalFormatting sqref="B22">
    <cfRule type="duplicateValues" dxfId="81" priority="9"/>
  </conditionalFormatting>
  <conditionalFormatting sqref="B22">
    <cfRule type="duplicateValues" dxfId="80" priority="10"/>
  </conditionalFormatting>
  <conditionalFormatting sqref="B23">
    <cfRule type="duplicateValues" dxfId="79" priority="7"/>
  </conditionalFormatting>
  <conditionalFormatting sqref="B23">
    <cfRule type="duplicateValues" dxfId="78" priority="8"/>
  </conditionalFormatting>
  <conditionalFormatting sqref="B24">
    <cfRule type="duplicateValues" dxfId="77" priority="5"/>
  </conditionalFormatting>
  <conditionalFormatting sqref="B24">
    <cfRule type="duplicateValues" dxfId="76" priority="6"/>
  </conditionalFormatting>
  <conditionalFormatting sqref="B25">
    <cfRule type="duplicateValues" dxfId="75" priority="3"/>
  </conditionalFormatting>
  <conditionalFormatting sqref="B25">
    <cfRule type="duplicateValues" dxfId="74" priority="4"/>
  </conditionalFormatting>
  <conditionalFormatting sqref="L14:N14">
    <cfRule type="duplicateValues" dxfId="73" priority="1"/>
  </conditionalFormatting>
  <conditionalFormatting sqref="L14:N14">
    <cfRule type="duplicateValues" dxfId="72" priority="2"/>
  </conditionalFormatting>
  <conditionalFormatting sqref="B4 A3 B8:B21 C9:P12 C8:T8">
    <cfRule type="duplicateValues" dxfId="71" priority="74"/>
  </conditionalFormatting>
  <conditionalFormatting sqref="C9:P12 C8:T8">
    <cfRule type="duplicateValues" dxfId="70" priority="81"/>
  </conditionalFormatting>
  <pageMargins left="0.24" right="0.16" top="0.24" bottom="0.75" header="0.2"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311D8-E49D-490E-A45F-2D421A38622C}">
  <dimension ref="A1:V162"/>
  <sheetViews>
    <sheetView topLeftCell="A145" workbookViewId="0">
      <selection activeCell="D157" sqref="D157"/>
    </sheetView>
  </sheetViews>
  <sheetFormatPr defaultRowHeight="15.75" x14ac:dyDescent="0.25"/>
  <cols>
    <col min="1" max="1" width="4.125" style="327" customWidth="1"/>
    <col min="2" max="2" width="21.375" style="327" customWidth="1"/>
    <col min="3" max="3" width="10.75" style="353" customWidth="1"/>
    <col min="4" max="4" width="9.625" style="327" customWidth="1"/>
    <col min="5" max="5" width="8.5" style="327" customWidth="1"/>
    <col min="6" max="6" width="8.75" style="327" customWidth="1"/>
    <col min="7" max="7" width="11.125" style="327" customWidth="1"/>
    <col min="8" max="8" width="9" style="327" customWidth="1"/>
    <col min="9" max="9" width="9" style="564"/>
    <col min="10" max="22" width="9" style="302"/>
    <col min="23" max="16384" width="9" style="327"/>
  </cols>
  <sheetData>
    <row r="1" spans="1:22" ht="12.75" x14ac:dyDescent="0.2">
      <c r="A1" s="680" t="s">
        <v>26</v>
      </c>
      <c r="B1" s="680"/>
      <c r="C1" s="680"/>
      <c r="D1" s="680"/>
      <c r="E1" s="680"/>
      <c r="F1" s="680"/>
      <c r="G1" s="680"/>
      <c r="H1" s="680"/>
      <c r="I1" s="563"/>
      <c r="J1" s="327"/>
      <c r="K1" s="327"/>
      <c r="L1" s="327"/>
      <c r="M1" s="327"/>
      <c r="N1" s="327"/>
      <c r="O1" s="327"/>
      <c r="P1" s="327"/>
      <c r="Q1" s="327"/>
      <c r="R1" s="327"/>
      <c r="S1" s="327"/>
      <c r="T1" s="327"/>
      <c r="U1" s="327"/>
      <c r="V1" s="327"/>
    </row>
    <row r="2" spans="1:22" ht="37.5" customHeight="1" x14ac:dyDescent="0.2">
      <c r="A2" s="681" t="s">
        <v>978</v>
      </c>
      <c r="B2" s="681"/>
      <c r="C2" s="681"/>
      <c r="D2" s="681"/>
      <c r="E2" s="681"/>
      <c r="F2" s="681"/>
      <c r="G2" s="681"/>
      <c r="H2" s="681"/>
      <c r="I2" s="681"/>
      <c r="J2" s="327"/>
      <c r="K2" s="327"/>
      <c r="L2" s="327"/>
      <c r="M2" s="327"/>
      <c r="N2" s="327"/>
      <c r="O2" s="327"/>
      <c r="P2" s="327"/>
      <c r="Q2" s="327"/>
      <c r="R2" s="327"/>
      <c r="S2" s="327"/>
      <c r="T2" s="327"/>
      <c r="U2" s="327"/>
      <c r="V2" s="327"/>
    </row>
    <row r="3" spans="1:22" ht="24" customHeight="1" x14ac:dyDescent="0.2">
      <c r="A3" s="682" t="s">
        <v>773</v>
      </c>
      <c r="B3" s="682"/>
      <c r="C3" s="682"/>
      <c r="D3" s="682"/>
      <c r="E3" s="682"/>
      <c r="F3" s="682"/>
      <c r="G3" s="682"/>
      <c r="H3" s="682"/>
      <c r="I3" s="682"/>
      <c r="J3" s="327"/>
      <c r="K3" s="327"/>
      <c r="L3" s="327"/>
      <c r="M3" s="327"/>
      <c r="N3" s="327"/>
      <c r="O3" s="327"/>
      <c r="P3" s="327"/>
      <c r="Q3" s="327"/>
      <c r="R3" s="327"/>
      <c r="S3" s="327"/>
      <c r="T3" s="327"/>
      <c r="U3" s="327"/>
      <c r="V3" s="327"/>
    </row>
    <row r="4" spans="1:22" ht="18" customHeight="1" x14ac:dyDescent="0.2">
      <c r="A4" s="328"/>
      <c r="B4" s="549"/>
      <c r="C4" s="549"/>
      <c r="D4" s="683" t="s">
        <v>742</v>
      </c>
      <c r="E4" s="683"/>
      <c r="F4" s="683"/>
      <c r="G4" s="683"/>
      <c r="H4" s="683"/>
      <c r="I4" s="683"/>
      <c r="J4" s="327"/>
      <c r="K4" s="327"/>
      <c r="L4" s="327"/>
      <c r="M4" s="327"/>
      <c r="N4" s="327"/>
      <c r="O4" s="327"/>
      <c r="P4" s="327"/>
      <c r="Q4" s="327"/>
      <c r="R4" s="327"/>
      <c r="S4" s="327"/>
      <c r="T4" s="327"/>
      <c r="U4" s="327"/>
      <c r="V4" s="327"/>
    </row>
    <row r="5" spans="1:22" ht="29.25" customHeight="1" x14ac:dyDescent="0.2">
      <c r="A5" s="679" t="s">
        <v>765</v>
      </c>
      <c r="B5" s="679" t="s">
        <v>743</v>
      </c>
      <c r="C5" s="677" t="s">
        <v>789</v>
      </c>
      <c r="D5" s="674" t="s">
        <v>975</v>
      </c>
      <c r="E5" s="675"/>
      <c r="F5" s="675"/>
      <c r="G5" s="675"/>
      <c r="H5" s="676"/>
      <c r="I5" s="687" t="s">
        <v>721</v>
      </c>
      <c r="J5" s="327"/>
      <c r="K5" s="327"/>
      <c r="L5" s="327"/>
      <c r="M5" s="327"/>
      <c r="N5" s="327"/>
      <c r="O5" s="327"/>
      <c r="P5" s="327"/>
      <c r="Q5" s="327"/>
      <c r="R5" s="327"/>
      <c r="S5" s="327"/>
      <c r="T5" s="327"/>
      <c r="U5" s="327"/>
      <c r="V5" s="327"/>
    </row>
    <row r="6" spans="1:22" ht="12.75" x14ac:dyDescent="0.2">
      <c r="A6" s="679"/>
      <c r="B6" s="679"/>
      <c r="C6" s="693"/>
      <c r="D6" s="674" t="s">
        <v>1019</v>
      </c>
      <c r="E6" s="675"/>
      <c r="F6" s="675"/>
      <c r="G6" s="675"/>
      <c r="H6" s="676"/>
      <c r="I6" s="688"/>
      <c r="J6" s="327"/>
      <c r="K6" s="327"/>
      <c r="L6" s="327"/>
      <c r="M6" s="327"/>
      <c r="N6" s="327"/>
      <c r="O6" s="327"/>
      <c r="P6" s="327"/>
      <c r="Q6" s="327"/>
      <c r="R6" s="327"/>
      <c r="S6" s="327"/>
      <c r="T6" s="327"/>
      <c r="U6" s="327"/>
      <c r="V6" s="327"/>
    </row>
    <row r="7" spans="1:22" s="330" customFormat="1" ht="24" customHeight="1" x14ac:dyDescent="0.2">
      <c r="A7" s="679"/>
      <c r="B7" s="679"/>
      <c r="C7" s="693"/>
      <c r="D7" s="677" t="s">
        <v>820</v>
      </c>
      <c r="E7" s="690" t="s">
        <v>750</v>
      </c>
      <c r="F7" s="691"/>
      <c r="G7" s="691"/>
      <c r="H7" s="692"/>
      <c r="I7" s="688"/>
    </row>
    <row r="8" spans="1:22" s="330" customFormat="1" ht="37.5" customHeight="1" x14ac:dyDescent="0.2">
      <c r="A8" s="679"/>
      <c r="B8" s="679"/>
      <c r="C8" s="678"/>
      <c r="D8" s="678"/>
      <c r="E8" s="551" t="s">
        <v>693</v>
      </c>
      <c r="F8" s="551" t="s">
        <v>14</v>
      </c>
      <c r="G8" s="551" t="s">
        <v>976</v>
      </c>
      <c r="H8" s="551" t="s">
        <v>977</v>
      </c>
      <c r="I8" s="689"/>
    </row>
    <row r="9" spans="1:22" s="330" customFormat="1" ht="26.25" customHeight="1" x14ac:dyDescent="0.2">
      <c r="A9" s="550"/>
      <c r="B9" s="333" t="s">
        <v>751</v>
      </c>
      <c r="C9" s="334">
        <f>D9+E9</f>
        <v>208546</v>
      </c>
      <c r="D9" s="354">
        <f>D10+D15</f>
        <v>154600</v>
      </c>
      <c r="E9" s="354">
        <f>SUM(F9:H9)</f>
        <v>53946</v>
      </c>
      <c r="F9" s="354">
        <f>F10+F15</f>
        <v>393</v>
      </c>
      <c r="G9" s="354">
        <f t="shared" ref="G9:H9" si="0">G10+G15</f>
        <v>44529</v>
      </c>
      <c r="H9" s="354">
        <f t="shared" si="0"/>
        <v>9024</v>
      </c>
      <c r="I9" s="559"/>
    </row>
    <row r="10" spans="1:22" s="330" customFormat="1" ht="25.5" x14ac:dyDescent="0.2">
      <c r="A10" s="550" t="s">
        <v>3</v>
      </c>
      <c r="B10" s="613" t="s">
        <v>964</v>
      </c>
      <c r="C10" s="334">
        <f>D10+E10</f>
        <v>48323</v>
      </c>
      <c r="D10" s="354">
        <f>SUM(D11:D14)</f>
        <v>47013</v>
      </c>
      <c r="E10" s="354">
        <f>SUM(E11:E14)</f>
        <v>1310</v>
      </c>
      <c r="F10" s="354">
        <f>SUM(F11:F14)</f>
        <v>393</v>
      </c>
      <c r="G10" s="354">
        <f>SUM(G11:G14)</f>
        <v>917</v>
      </c>
      <c r="H10" s="354">
        <f>SUM(H11:H14)</f>
        <v>0</v>
      </c>
      <c r="I10" s="559"/>
    </row>
    <row r="11" spans="1:22" s="330" customFormat="1" ht="25.5" x14ac:dyDescent="0.2">
      <c r="A11" s="336">
        <v>1</v>
      </c>
      <c r="B11" s="598" t="s">
        <v>954</v>
      </c>
      <c r="C11" s="334">
        <f>D11+E11</f>
        <v>36400</v>
      </c>
      <c r="D11" s="599">
        <f>D51</f>
        <v>36400</v>
      </c>
      <c r="E11" s="354"/>
      <c r="F11" s="354"/>
      <c r="G11" s="354"/>
      <c r="H11" s="334"/>
      <c r="I11" s="559"/>
    </row>
    <row r="12" spans="1:22" s="330" customFormat="1" ht="12.75" x14ac:dyDescent="0.2">
      <c r="A12" s="336">
        <v>2</v>
      </c>
      <c r="B12" s="337" t="s">
        <v>883</v>
      </c>
      <c r="C12" s="334">
        <f>D12+E12</f>
        <v>3488</v>
      </c>
      <c r="D12" s="599">
        <f>'PLII 2021-2025'!D52</f>
        <v>3228</v>
      </c>
      <c r="E12" s="354">
        <f>SUM(F12:H12)</f>
        <v>260</v>
      </c>
      <c r="F12" s="599">
        <f>'PLII 2021-2025'!F52</f>
        <v>78</v>
      </c>
      <c r="G12" s="599">
        <f>G52</f>
        <v>182</v>
      </c>
      <c r="H12" s="334"/>
      <c r="I12" s="559"/>
    </row>
    <row r="13" spans="1:22" s="330" customFormat="1" ht="12.75" x14ac:dyDescent="0.2">
      <c r="A13" s="336">
        <v>3</v>
      </c>
      <c r="B13" s="337" t="s">
        <v>981</v>
      </c>
      <c r="C13" s="334">
        <f t="shared" ref="C13:C14" si="1">D13+E13</f>
        <v>989</v>
      </c>
      <c r="D13" s="599">
        <f>'PLII 2021-2025'!D53</f>
        <v>617</v>
      </c>
      <c r="E13" s="354">
        <f t="shared" ref="E13:E14" si="2">SUM(F13:H13)</f>
        <v>372</v>
      </c>
      <c r="F13" s="599">
        <f>F53</f>
        <v>112</v>
      </c>
      <c r="G13" s="599">
        <f>G53</f>
        <v>260</v>
      </c>
      <c r="H13" s="334"/>
      <c r="I13" s="559"/>
    </row>
    <row r="14" spans="1:22" s="330" customFormat="1" ht="25.5" x14ac:dyDescent="0.2">
      <c r="A14" s="336">
        <v>4</v>
      </c>
      <c r="B14" s="337" t="s">
        <v>982</v>
      </c>
      <c r="C14" s="334">
        <f t="shared" si="1"/>
        <v>7446</v>
      </c>
      <c r="D14" s="599">
        <f>D99</f>
        <v>6768</v>
      </c>
      <c r="E14" s="354">
        <f t="shared" si="2"/>
        <v>678</v>
      </c>
      <c r="F14" s="599">
        <f>F99</f>
        <v>203</v>
      </c>
      <c r="G14" s="599">
        <f>G99</f>
        <v>475</v>
      </c>
      <c r="H14" s="334"/>
      <c r="I14" s="559"/>
    </row>
    <row r="15" spans="1:22" s="343" customFormat="1" ht="18.75" customHeight="1" x14ac:dyDescent="0.2">
      <c r="A15" s="552" t="s">
        <v>5</v>
      </c>
      <c r="B15" s="340" t="s">
        <v>774</v>
      </c>
      <c r="C15" s="341">
        <f>SUM(C17:C27)</f>
        <v>155422</v>
      </c>
      <c r="D15" s="341">
        <f>SUM(D16:D27)</f>
        <v>107587</v>
      </c>
      <c r="E15" s="341">
        <f>SUM(E16:E27)</f>
        <v>52636</v>
      </c>
      <c r="F15" s="341">
        <f t="shared" ref="F15" si="3">SUM(F17:F27)</f>
        <v>0</v>
      </c>
      <c r="G15" s="341">
        <f>SUM(G16:G27)</f>
        <v>43612</v>
      </c>
      <c r="H15" s="341">
        <f>SUM(H16:H27)</f>
        <v>9024</v>
      </c>
      <c r="I15" s="560"/>
    </row>
    <row r="16" spans="1:22" s="330" customFormat="1" ht="18.75" customHeight="1" x14ac:dyDescent="0.2">
      <c r="A16" s="595">
        <v>1</v>
      </c>
      <c r="B16" s="596" t="s">
        <v>874</v>
      </c>
      <c r="C16" s="345">
        <f>D16+E16</f>
        <v>4801</v>
      </c>
      <c r="D16" s="345">
        <f>D55</f>
        <v>4801</v>
      </c>
      <c r="E16" s="345">
        <f>SUM(F16:H16)</f>
        <v>0</v>
      </c>
      <c r="F16" s="345"/>
      <c r="G16" s="345"/>
      <c r="H16" s="345"/>
      <c r="I16" s="559"/>
    </row>
    <row r="17" spans="1:9" s="557" customFormat="1" ht="18.75" customHeight="1" x14ac:dyDescent="0.2">
      <c r="A17" s="553">
        <v>2</v>
      </c>
      <c r="B17" s="554" t="s">
        <v>776</v>
      </c>
      <c r="C17" s="345">
        <f t="shared" ref="C17:C27" si="4">D17+E17</f>
        <v>3655</v>
      </c>
      <c r="D17" s="556">
        <f>D152</f>
        <v>2151</v>
      </c>
      <c r="E17" s="345">
        <f t="shared" ref="E17:E27" si="5">SUM(F17:H17)</f>
        <v>1504</v>
      </c>
      <c r="F17" s="556"/>
      <c r="G17" s="556"/>
      <c r="H17" s="556">
        <f>H152</f>
        <v>1504</v>
      </c>
      <c r="I17" s="561"/>
    </row>
    <row r="18" spans="1:9" s="330" customFormat="1" ht="18.75" customHeight="1" x14ac:dyDescent="0.2">
      <c r="A18" s="595">
        <v>3</v>
      </c>
      <c r="B18" s="349" t="s">
        <v>777</v>
      </c>
      <c r="C18" s="345">
        <f t="shared" si="4"/>
        <v>14163</v>
      </c>
      <c r="D18" s="345">
        <f>D56+D153</f>
        <v>9651</v>
      </c>
      <c r="E18" s="345">
        <f t="shared" si="5"/>
        <v>4512</v>
      </c>
      <c r="F18" s="345"/>
      <c r="G18" s="345">
        <f>G153</f>
        <v>4512</v>
      </c>
      <c r="H18" s="345"/>
      <c r="I18" s="559"/>
    </row>
    <row r="19" spans="1:9" s="557" customFormat="1" ht="18.75" customHeight="1" x14ac:dyDescent="0.2">
      <c r="A19" s="553">
        <v>4</v>
      </c>
      <c r="B19" s="554" t="s">
        <v>778</v>
      </c>
      <c r="C19" s="345">
        <f t="shared" si="4"/>
        <v>5255</v>
      </c>
      <c r="D19" s="556">
        <f>D57+D154</f>
        <v>3751</v>
      </c>
      <c r="E19" s="345">
        <f t="shared" si="5"/>
        <v>1504</v>
      </c>
      <c r="F19" s="556"/>
      <c r="G19" s="556"/>
      <c r="H19" s="556">
        <f>H154</f>
        <v>1504</v>
      </c>
      <c r="I19" s="561"/>
    </row>
    <row r="20" spans="1:9" s="558" customFormat="1" ht="18.75" customHeight="1" x14ac:dyDescent="0.2">
      <c r="A20" s="595">
        <v>5</v>
      </c>
      <c r="B20" s="349" t="s">
        <v>779</v>
      </c>
      <c r="C20" s="345">
        <f t="shared" si="4"/>
        <v>18269</v>
      </c>
      <c r="D20" s="345">
        <f>D155</f>
        <v>10750</v>
      </c>
      <c r="E20" s="345">
        <f t="shared" si="5"/>
        <v>7519</v>
      </c>
      <c r="F20" s="345"/>
      <c r="G20" s="345">
        <f>G155</f>
        <v>7519</v>
      </c>
      <c r="H20" s="345"/>
      <c r="I20" s="562"/>
    </row>
    <row r="21" spans="1:9" s="330" customFormat="1" ht="18.75" customHeight="1" x14ac:dyDescent="0.2">
      <c r="A21" s="553">
        <v>6</v>
      </c>
      <c r="B21" s="351" t="s">
        <v>780</v>
      </c>
      <c r="C21" s="345">
        <f t="shared" si="4"/>
        <v>14163</v>
      </c>
      <c r="D21" s="345">
        <f t="shared" ref="D21:D27" si="6">D58+D156</f>
        <v>9651</v>
      </c>
      <c r="E21" s="345">
        <f t="shared" si="5"/>
        <v>4512</v>
      </c>
      <c r="F21" s="345"/>
      <c r="G21" s="345">
        <f>G156</f>
        <v>4512</v>
      </c>
      <c r="H21" s="345"/>
      <c r="I21" s="559"/>
    </row>
    <row r="22" spans="1:9" s="557" customFormat="1" ht="18.75" customHeight="1" x14ac:dyDescent="0.2">
      <c r="A22" s="595">
        <v>7</v>
      </c>
      <c r="B22" s="554" t="s">
        <v>781</v>
      </c>
      <c r="C22" s="345">
        <f t="shared" si="4"/>
        <v>5255</v>
      </c>
      <c r="D22" s="556">
        <f t="shared" si="6"/>
        <v>3751</v>
      </c>
      <c r="E22" s="345">
        <f t="shared" si="5"/>
        <v>1504</v>
      </c>
      <c r="F22" s="556"/>
      <c r="G22" s="556"/>
      <c r="H22" s="556">
        <f>H157</f>
        <v>1504</v>
      </c>
      <c r="I22" s="561"/>
    </row>
    <row r="23" spans="1:9" s="557" customFormat="1" ht="18.75" customHeight="1" x14ac:dyDescent="0.2">
      <c r="A23" s="553">
        <v>8</v>
      </c>
      <c r="B23" s="561" t="s">
        <v>782</v>
      </c>
      <c r="C23" s="345">
        <f t="shared" si="4"/>
        <v>12562</v>
      </c>
      <c r="D23" s="556">
        <f t="shared" si="6"/>
        <v>8050</v>
      </c>
      <c r="E23" s="345">
        <f t="shared" si="5"/>
        <v>4512</v>
      </c>
      <c r="F23" s="556"/>
      <c r="G23" s="556"/>
      <c r="H23" s="556">
        <f>H158</f>
        <v>4512</v>
      </c>
      <c r="I23" s="561"/>
    </row>
    <row r="24" spans="1:9" s="330" customFormat="1" ht="18.75" customHeight="1" x14ac:dyDescent="0.2">
      <c r="A24" s="595">
        <v>9</v>
      </c>
      <c r="B24" s="352" t="s">
        <v>783</v>
      </c>
      <c r="C24" s="345">
        <f t="shared" si="4"/>
        <v>26597</v>
      </c>
      <c r="D24" s="345">
        <f t="shared" si="6"/>
        <v>19078</v>
      </c>
      <c r="E24" s="345">
        <f t="shared" si="5"/>
        <v>7519</v>
      </c>
      <c r="F24" s="345"/>
      <c r="G24" s="345">
        <f>G159</f>
        <v>7519</v>
      </c>
      <c r="H24" s="345"/>
      <c r="I24" s="559"/>
    </row>
    <row r="25" spans="1:9" s="330" customFormat="1" ht="18.75" customHeight="1" x14ac:dyDescent="0.2">
      <c r="A25" s="553">
        <v>10</v>
      </c>
      <c r="B25" s="352" t="s">
        <v>784</v>
      </c>
      <c r="C25" s="345">
        <f t="shared" si="4"/>
        <v>12562</v>
      </c>
      <c r="D25" s="345">
        <f t="shared" si="6"/>
        <v>8050</v>
      </c>
      <c r="E25" s="345">
        <f t="shared" si="5"/>
        <v>4512</v>
      </c>
      <c r="F25" s="345"/>
      <c r="G25" s="345">
        <f>G160</f>
        <v>4512</v>
      </c>
      <c r="H25" s="345"/>
      <c r="I25" s="559"/>
    </row>
    <row r="26" spans="1:9" s="330" customFormat="1" ht="18.75" customHeight="1" x14ac:dyDescent="0.2">
      <c r="A26" s="595">
        <v>11</v>
      </c>
      <c r="B26" s="352" t="s">
        <v>785</v>
      </c>
      <c r="C26" s="345">
        <f t="shared" si="4"/>
        <v>21470</v>
      </c>
      <c r="D26" s="345">
        <f t="shared" si="6"/>
        <v>13951</v>
      </c>
      <c r="E26" s="345">
        <f t="shared" si="5"/>
        <v>7519</v>
      </c>
      <c r="F26" s="345"/>
      <c r="G26" s="345">
        <f>G161</f>
        <v>7519</v>
      </c>
      <c r="H26" s="345"/>
      <c r="I26" s="559"/>
    </row>
    <row r="27" spans="1:9" s="330" customFormat="1" ht="18.75" customHeight="1" x14ac:dyDescent="0.2">
      <c r="A27" s="553">
        <v>12</v>
      </c>
      <c r="B27" s="352" t="s">
        <v>786</v>
      </c>
      <c r="C27" s="345">
        <f t="shared" si="4"/>
        <v>21471</v>
      </c>
      <c r="D27" s="345">
        <f t="shared" si="6"/>
        <v>13952</v>
      </c>
      <c r="E27" s="345">
        <f t="shared" si="5"/>
        <v>7519</v>
      </c>
      <c r="F27" s="345"/>
      <c r="G27" s="345">
        <f>G162</f>
        <v>7519</v>
      </c>
      <c r="H27" s="345"/>
      <c r="I27" s="559"/>
    </row>
    <row r="44" spans="1:22" ht="18" customHeight="1" x14ac:dyDescent="0.2">
      <c r="A44" s="328"/>
      <c r="B44" s="549"/>
      <c r="C44" s="549"/>
      <c r="D44" s="683" t="s">
        <v>742</v>
      </c>
      <c r="E44" s="683"/>
      <c r="F44" s="683"/>
      <c r="G44" s="683"/>
      <c r="H44" s="683"/>
      <c r="I44" s="683"/>
      <c r="J44" s="327"/>
      <c r="K44" s="327"/>
      <c r="L44" s="327"/>
      <c r="M44" s="327"/>
      <c r="N44" s="327"/>
      <c r="O44" s="327"/>
      <c r="P44" s="327"/>
      <c r="Q44" s="327"/>
      <c r="R44" s="327"/>
      <c r="S44" s="327"/>
      <c r="T44" s="327"/>
      <c r="U44" s="327"/>
      <c r="V44" s="327"/>
    </row>
    <row r="45" spans="1:22" ht="36" customHeight="1" x14ac:dyDescent="0.2">
      <c r="A45" s="679" t="s">
        <v>765</v>
      </c>
      <c r="B45" s="679" t="s">
        <v>743</v>
      </c>
      <c r="C45" s="694" t="s">
        <v>979</v>
      </c>
      <c r="D45" s="695"/>
      <c r="E45" s="695"/>
      <c r="F45" s="695"/>
      <c r="G45" s="695"/>
      <c r="H45" s="696"/>
      <c r="I45" s="687" t="s">
        <v>721</v>
      </c>
      <c r="J45" s="327"/>
      <c r="K45" s="327"/>
      <c r="L45" s="327"/>
      <c r="M45" s="327"/>
      <c r="N45" s="327"/>
      <c r="O45" s="327"/>
      <c r="P45" s="327"/>
      <c r="Q45" s="327"/>
      <c r="R45" s="327"/>
      <c r="S45" s="327"/>
      <c r="T45" s="327"/>
      <c r="U45" s="327"/>
      <c r="V45" s="327"/>
    </row>
    <row r="46" spans="1:22" s="330" customFormat="1" ht="24" customHeight="1" x14ac:dyDescent="0.2">
      <c r="A46" s="679"/>
      <c r="B46" s="679"/>
      <c r="C46" s="677" t="s">
        <v>789</v>
      </c>
      <c r="D46" s="690" t="s">
        <v>745</v>
      </c>
      <c r="E46" s="691"/>
      <c r="F46" s="691"/>
      <c r="G46" s="691"/>
      <c r="H46" s="692"/>
      <c r="I46" s="688"/>
    </row>
    <row r="47" spans="1:22" s="330" customFormat="1" ht="24" customHeight="1" x14ac:dyDescent="0.2">
      <c r="A47" s="679"/>
      <c r="B47" s="679"/>
      <c r="C47" s="693"/>
      <c r="D47" s="677" t="s">
        <v>820</v>
      </c>
      <c r="E47" s="690" t="s">
        <v>980</v>
      </c>
      <c r="F47" s="691"/>
      <c r="G47" s="691"/>
      <c r="H47" s="692"/>
      <c r="I47" s="688"/>
    </row>
    <row r="48" spans="1:22" s="330" customFormat="1" ht="37.5" customHeight="1" x14ac:dyDescent="0.2">
      <c r="A48" s="679"/>
      <c r="B48" s="679"/>
      <c r="C48" s="678"/>
      <c r="D48" s="678"/>
      <c r="E48" s="551" t="s">
        <v>693</v>
      </c>
      <c r="F48" s="551" t="s">
        <v>14</v>
      </c>
      <c r="G48" s="551" t="s">
        <v>976</v>
      </c>
      <c r="H48" s="551" t="s">
        <v>977</v>
      </c>
      <c r="I48" s="689"/>
    </row>
    <row r="49" spans="1:9" s="330" customFormat="1" ht="26.25" customHeight="1" x14ac:dyDescent="0.2">
      <c r="A49" s="550"/>
      <c r="B49" s="333" t="s">
        <v>751</v>
      </c>
      <c r="C49" s="334">
        <f>D49+E49</f>
        <v>73211</v>
      </c>
      <c r="D49" s="354">
        <f>D50+D54</f>
        <v>72579</v>
      </c>
      <c r="E49" s="601">
        <f>SUM(F49:H49)</f>
        <v>632</v>
      </c>
      <c r="F49" s="601">
        <f>F50+F54</f>
        <v>190</v>
      </c>
      <c r="G49" s="601">
        <f>G50+G54</f>
        <v>442</v>
      </c>
      <c r="H49" s="601">
        <f>H50+H54</f>
        <v>0</v>
      </c>
      <c r="I49" s="559"/>
    </row>
    <row r="50" spans="1:9" s="330" customFormat="1" ht="14.25" customHeight="1" x14ac:dyDescent="0.2">
      <c r="A50" s="550" t="s">
        <v>3</v>
      </c>
      <c r="B50" s="597" t="s">
        <v>964</v>
      </c>
      <c r="C50" s="334">
        <f>D50+E50</f>
        <v>40877</v>
      </c>
      <c r="D50" s="354">
        <f>SUM(D51:D53)</f>
        <v>40245</v>
      </c>
      <c r="E50" s="601">
        <f>SUM(F50:H50)</f>
        <v>632</v>
      </c>
      <c r="F50" s="601">
        <f>SUM(F51:F53)</f>
        <v>190</v>
      </c>
      <c r="G50" s="601">
        <f t="shared" ref="G50:H50" si="7">SUM(G51:G53)</f>
        <v>442</v>
      </c>
      <c r="H50" s="601">
        <f t="shared" si="7"/>
        <v>0</v>
      </c>
      <c r="I50" s="559"/>
    </row>
    <row r="51" spans="1:9" s="330" customFormat="1" ht="25.5" customHeight="1" x14ac:dyDescent="0.2">
      <c r="A51" s="336">
        <v>1</v>
      </c>
      <c r="B51" s="598" t="s">
        <v>954</v>
      </c>
      <c r="C51" s="338">
        <f>D51+E51</f>
        <v>36400</v>
      </c>
      <c r="D51" s="599">
        <f>'PL DTTS 2021-2025'!D15+'PL DTTS 2021-2025'!D19+'PL DTTS 2021-2025'!D31+'PL DTTS 2021-2025'!D32</f>
        <v>36400</v>
      </c>
      <c r="E51" s="599"/>
      <c r="F51" s="599"/>
      <c r="G51" s="599"/>
      <c r="H51" s="338"/>
      <c r="I51" s="559"/>
    </row>
    <row r="52" spans="1:9" s="330" customFormat="1" ht="14.25" customHeight="1" x14ac:dyDescent="0.2">
      <c r="A52" s="336">
        <v>2</v>
      </c>
      <c r="B52" s="337" t="s">
        <v>883</v>
      </c>
      <c r="C52" s="338">
        <f>D52+E52</f>
        <v>3488</v>
      </c>
      <c r="D52" s="599">
        <f>'PL DTTS 2021-2025'!D17+'PL DTTS 2021-2025'!D218</f>
        <v>3228</v>
      </c>
      <c r="E52" s="603">
        <f>SUM(F52:H52)</f>
        <v>260</v>
      </c>
      <c r="F52" s="599">
        <f>'PL DTTS 2021-2025'!H17</f>
        <v>78</v>
      </c>
      <c r="G52" s="599">
        <f>'PL DTTS 2021-2025'!I17</f>
        <v>182</v>
      </c>
      <c r="H52" s="338"/>
      <c r="I52" s="559"/>
    </row>
    <row r="53" spans="1:9" s="330" customFormat="1" ht="14.25" customHeight="1" x14ac:dyDescent="0.2">
      <c r="A53" s="336">
        <v>3</v>
      </c>
      <c r="B53" s="337" t="s">
        <v>981</v>
      </c>
      <c r="C53" s="338">
        <f>D53+E53</f>
        <v>989</v>
      </c>
      <c r="D53" s="599">
        <f>'PL DTTS 2021-2025'!D86</f>
        <v>617</v>
      </c>
      <c r="E53" s="599">
        <f>SUM(F53:H53)</f>
        <v>372</v>
      </c>
      <c r="F53" s="599">
        <f>'PL DTTS 2021-2025'!H86</f>
        <v>112</v>
      </c>
      <c r="G53" s="599">
        <f>'PL DTTS 2021-2025'!I86</f>
        <v>260</v>
      </c>
      <c r="H53" s="338"/>
      <c r="I53" s="559"/>
    </row>
    <row r="54" spans="1:9" s="343" customFormat="1" ht="25.5" x14ac:dyDescent="0.2">
      <c r="A54" s="552" t="s">
        <v>5</v>
      </c>
      <c r="B54" s="614" t="s">
        <v>997</v>
      </c>
      <c r="C54" s="341">
        <f>SUM(C55:C64)</f>
        <v>32334</v>
      </c>
      <c r="D54" s="341">
        <f>SUM(D55:D64)</f>
        <v>32334</v>
      </c>
      <c r="E54" s="341">
        <f>SUM(E56:E64)</f>
        <v>0</v>
      </c>
      <c r="F54" s="341"/>
      <c r="G54" s="341"/>
      <c r="H54" s="341">
        <f>SUM(H56:H64)</f>
        <v>0</v>
      </c>
      <c r="I54" s="560"/>
    </row>
    <row r="55" spans="1:9" s="330" customFormat="1" ht="14.25" customHeight="1" x14ac:dyDescent="0.2">
      <c r="A55" s="595">
        <v>1</v>
      </c>
      <c r="B55" s="596" t="s">
        <v>874</v>
      </c>
      <c r="C55" s="345">
        <f>D55</f>
        <v>4801</v>
      </c>
      <c r="D55" s="345">
        <f>'PL DTTS 2021-2025'!D38</f>
        <v>4801</v>
      </c>
      <c r="E55" s="345"/>
      <c r="F55" s="345"/>
      <c r="G55" s="345"/>
      <c r="H55" s="345"/>
      <c r="I55" s="559"/>
    </row>
    <row r="56" spans="1:9" s="330" customFormat="1" ht="14.25" customHeight="1" x14ac:dyDescent="0.2">
      <c r="A56" s="595">
        <v>2</v>
      </c>
      <c r="B56" s="349" t="s">
        <v>777</v>
      </c>
      <c r="C56" s="345">
        <f t="shared" ref="C56:C64" si="8">D56</f>
        <v>3201</v>
      </c>
      <c r="D56" s="345">
        <f>'PL DTTS 2021-2025'!D36</f>
        <v>3201</v>
      </c>
      <c r="E56" s="345"/>
      <c r="F56" s="345"/>
      <c r="G56" s="345"/>
      <c r="H56" s="345"/>
      <c r="I56" s="559"/>
    </row>
    <row r="57" spans="1:9" s="557" customFormat="1" ht="14.25" customHeight="1" x14ac:dyDescent="0.2">
      <c r="A57" s="595">
        <v>3</v>
      </c>
      <c r="B57" s="554" t="s">
        <v>778</v>
      </c>
      <c r="C57" s="345">
        <f t="shared" si="8"/>
        <v>1600</v>
      </c>
      <c r="D57" s="556">
        <f>'PL DTTS 2021-2025'!D35</f>
        <v>1600</v>
      </c>
      <c r="E57" s="556"/>
      <c r="F57" s="556"/>
      <c r="G57" s="556"/>
      <c r="H57" s="556"/>
      <c r="I57" s="561"/>
    </row>
    <row r="58" spans="1:9" s="330" customFormat="1" ht="14.25" customHeight="1" x14ac:dyDescent="0.2">
      <c r="A58" s="595">
        <v>4</v>
      </c>
      <c r="B58" s="351" t="s">
        <v>780</v>
      </c>
      <c r="C58" s="345">
        <f t="shared" si="8"/>
        <v>3201</v>
      </c>
      <c r="D58" s="345">
        <f>'PL DTTS 2021-2025'!D39</f>
        <v>3201</v>
      </c>
      <c r="E58" s="345"/>
      <c r="F58" s="345"/>
      <c r="G58" s="345"/>
      <c r="H58" s="345"/>
      <c r="I58" s="559"/>
    </row>
    <row r="59" spans="1:9" s="557" customFormat="1" ht="14.25" customHeight="1" x14ac:dyDescent="0.2">
      <c r="A59" s="595">
        <v>5</v>
      </c>
      <c r="B59" s="554" t="s">
        <v>781</v>
      </c>
      <c r="C59" s="345">
        <f t="shared" si="8"/>
        <v>1600</v>
      </c>
      <c r="D59" s="556">
        <f>'PL DTTS 2021-2025'!D43</f>
        <v>1600</v>
      </c>
      <c r="E59" s="556"/>
      <c r="F59" s="556"/>
      <c r="G59" s="556"/>
      <c r="H59" s="556"/>
      <c r="I59" s="561"/>
    </row>
    <row r="60" spans="1:9" s="557" customFormat="1" ht="14.25" customHeight="1" x14ac:dyDescent="0.2">
      <c r="A60" s="595">
        <v>6</v>
      </c>
      <c r="B60" s="561" t="s">
        <v>782</v>
      </c>
      <c r="C60" s="345">
        <f t="shared" si="8"/>
        <v>1600</v>
      </c>
      <c r="D60" s="556">
        <f>'PL DTTS 2021-2025'!D40</f>
        <v>1600</v>
      </c>
      <c r="E60" s="556"/>
      <c r="F60" s="556"/>
      <c r="G60" s="556"/>
      <c r="H60" s="556"/>
      <c r="I60" s="561"/>
    </row>
    <row r="61" spans="1:9" s="330" customFormat="1" ht="14.25" customHeight="1" x14ac:dyDescent="0.2">
      <c r="A61" s="595">
        <v>7</v>
      </c>
      <c r="B61" s="352" t="s">
        <v>783</v>
      </c>
      <c r="C61" s="345">
        <f t="shared" si="8"/>
        <v>8328</v>
      </c>
      <c r="D61" s="345">
        <f>'PL DTTS 2021-2025'!D34</f>
        <v>8328</v>
      </c>
      <c r="E61" s="345"/>
      <c r="F61" s="345"/>
      <c r="G61" s="345"/>
      <c r="H61" s="345"/>
      <c r="I61" s="559"/>
    </row>
    <row r="62" spans="1:9" s="330" customFormat="1" ht="14.25" customHeight="1" x14ac:dyDescent="0.2">
      <c r="A62" s="595">
        <v>8</v>
      </c>
      <c r="B62" s="352" t="s">
        <v>784</v>
      </c>
      <c r="C62" s="345">
        <f t="shared" si="8"/>
        <v>1600</v>
      </c>
      <c r="D62" s="345">
        <f>'PL DTTS 2021-2025'!D37</f>
        <v>1600</v>
      </c>
      <c r="E62" s="345"/>
      <c r="F62" s="345"/>
      <c r="G62" s="345"/>
      <c r="H62" s="345"/>
      <c r="I62" s="559"/>
    </row>
    <row r="63" spans="1:9" s="330" customFormat="1" ht="14.25" customHeight="1" x14ac:dyDescent="0.2">
      <c r="A63" s="595">
        <v>9</v>
      </c>
      <c r="B63" s="352" t="s">
        <v>785</v>
      </c>
      <c r="C63" s="345">
        <f t="shared" si="8"/>
        <v>3201</v>
      </c>
      <c r="D63" s="345">
        <f>'PL DTTS 2021-2025'!D42</f>
        <v>3201</v>
      </c>
      <c r="E63" s="345"/>
      <c r="F63" s="345"/>
      <c r="G63" s="345"/>
      <c r="H63" s="345"/>
      <c r="I63" s="559"/>
    </row>
    <row r="64" spans="1:9" s="330" customFormat="1" ht="14.25" customHeight="1" x14ac:dyDescent="0.2">
      <c r="A64" s="595">
        <v>10</v>
      </c>
      <c r="B64" s="352" t="s">
        <v>786</v>
      </c>
      <c r="C64" s="345">
        <f t="shared" si="8"/>
        <v>3202</v>
      </c>
      <c r="D64" s="345">
        <f>'PL DTTS 2021-2025'!D41</f>
        <v>3202</v>
      </c>
      <c r="E64" s="345"/>
      <c r="F64" s="345"/>
      <c r="G64" s="345"/>
      <c r="H64" s="345"/>
      <c r="I64" s="559"/>
    </row>
    <row r="92" spans="1:22" ht="18" customHeight="1" x14ac:dyDescent="0.2">
      <c r="A92" s="328"/>
      <c r="B92" s="549"/>
      <c r="C92" s="549"/>
      <c r="D92" s="683" t="s">
        <v>742</v>
      </c>
      <c r="E92" s="683"/>
      <c r="F92" s="683"/>
      <c r="G92" s="683"/>
      <c r="H92" s="683"/>
      <c r="I92" s="683"/>
      <c r="J92" s="327"/>
      <c r="K92" s="327"/>
      <c r="L92" s="327"/>
      <c r="M92" s="327"/>
      <c r="N92" s="327"/>
      <c r="O92" s="327"/>
      <c r="P92" s="327"/>
      <c r="Q92" s="327"/>
      <c r="R92" s="327"/>
      <c r="S92" s="327"/>
      <c r="T92" s="327"/>
      <c r="U92" s="327"/>
      <c r="V92" s="327"/>
    </row>
    <row r="93" spans="1:22" ht="12.75" x14ac:dyDescent="0.2">
      <c r="A93" s="679" t="s">
        <v>765</v>
      </c>
      <c r="B93" s="679" t="s">
        <v>743</v>
      </c>
      <c r="C93" s="694" t="s">
        <v>666</v>
      </c>
      <c r="D93" s="695"/>
      <c r="E93" s="695"/>
      <c r="F93" s="695"/>
      <c r="G93" s="695"/>
      <c r="H93" s="696"/>
      <c r="I93" s="687" t="s">
        <v>721</v>
      </c>
      <c r="J93" s="327"/>
      <c r="K93" s="327"/>
      <c r="L93" s="327"/>
      <c r="M93" s="327"/>
      <c r="N93" s="327"/>
      <c r="O93" s="327"/>
      <c r="P93" s="327"/>
      <c r="Q93" s="327"/>
      <c r="R93" s="327"/>
      <c r="S93" s="327"/>
      <c r="T93" s="327"/>
      <c r="U93" s="327"/>
      <c r="V93" s="327"/>
    </row>
    <row r="94" spans="1:22" s="330" customFormat="1" ht="24" customHeight="1" x14ac:dyDescent="0.2">
      <c r="A94" s="679"/>
      <c r="B94" s="679"/>
      <c r="C94" s="677" t="s">
        <v>789</v>
      </c>
      <c r="D94" s="690" t="s">
        <v>745</v>
      </c>
      <c r="E94" s="691"/>
      <c r="F94" s="691"/>
      <c r="G94" s="691"/>
      <c r="H94" s="692"/>
      <c r="I94" s="688"/>
    </row>
    <row r="95" spans="1:22" s="330" customFormat="1" ht="24" customHeight="1" x14ac:dyDescent="0.2">
      <c r="A95" s="679"/>
      <c r="B95" s="679"/>
      <c r="C95" s="693"/>
      <c r="D95" s="677" t="s">
        <v>820</v>
      </c>
      <c r="E95" s="690" t="s">
        <v>980</v>
      </c>
      <c r="F95" s="691"/>
      <c r="G95" s="691"/>
      <c r="H95" s="692"/>
      <c r="I95" s="688"/>
    </row>
    <row r="96" spans="1:22" s="330" customFormat="1" ht="37.5" customHeight="1" x14ac:dyDescent="0.2">
      <c r="A96" s="679"/>
      <c r="B96" s="679"/>
      <c r="C96" s="678"/>
      <c r="D96" s="678"/>
      <c r="E96" s="551" t="s">
        <v>693</v>
      </c>
      <c r="F96" s="551" t="s">
        <v>14</v>
      </c>
      <c r="G96" s="551" t="s">
        <v>976</v>
      </c>
      <c r="H96" s="551" t="s">
        <v>977</v>
      </c>
      <c r="I96" s="689"/>
    </row>
    <row r="97" spans="1:9" s="330" customFormat="1" ht="26.25" customHeight="1" x14ac:dyDescent="0.2">
      <c r="A97" s="550"/>
      <c r="B97" s="333" t="s">
        <v>801</v>
      </c>
      <c r="C97" s="600">
        <f>C98</f>
        <v>7446</v>
      </c>
      <c r="D97" s="600">
        <f t="shared" ref="D97:H97" si="9">D98</f>
        <v>6768</v>
      </c>
      <c r="E97" s="600">
        <f t="shared" si="9"/>
        <v>678</v>
      </c>
      <c r="F97" s="600">
        <f t="shared" si="9"/>
        <v>203</v>
      </c>
      <c r="G97" s="600">
        <f t="shared" si="9"/>
        <v>475</v>
      </c>
      <c r="H97" s="600">
        <f t="shared" si="9"/>
        <v>0</v>
      </c>
      <c r="I97" s="559"/>
    </row>
    <row r="98" spans="1:9" s="330" customFormat="1" ht="12.75" x14ac:dyDescent="0.2">
      <c r="A98" s="550" t="s">
        <v>3</v>
      </c>
      <c r="B98" s="597" t="s">
        <v>983</v>
      </c>
      <c r="C98" s="600">
        <f>D98+E98</f>
        <v>7446</v>
      </c>
      <c r="D98" s="601">
        <f>SUM(D99:D99)</f>
        <v>6768</v>
      </c>
      <c r="E98" s="601">
        <f>SUM(F98:H98)</f>
        <v>678</v>
      </c>
      <c r="F98" s="601">
        <f>SUM(F99:F99)</f>
        <v>203</v>
      </c>
      <c r="G98" s="601">
        <f>SUM(G99:G99)</f>
        <v>475</v>
      </c>
      <c r="H98" s="601">
        <f>SUM(H99:H99)</f>
        <v>0</v>
      </c>
      <c r="I98" s="559"/>
    </row>
    <row r="99" spans="1:9" s="330" customFormat="1" ht="25.5" x14ac:dyDescent="0.2">
      <c r="A99" s="336">
        <v>1</v>
      </c>
      <c r="B99" s="337" t="s">
        <v>982</v>
      </c>
      <c r="C99" s="602">
        <f>D99+E99</f>
        <v>7446</v>
      </c>
      <c r="D99" s="603">
        <f>'PL GNBV 2021-2025'!AO67</f>
        <v>6768</v>
      </c>
      <c r="E99" s="603">
        <f>SUM(F99:H99)</f>
        <v>678</v>
      </c>
      <c r="F99" s="603">
        <f>'PL GNBV 2021-2025'!AS67</f>
        <v>203</v>
      </c>
      <c r="G99" s="603">
        <f>'PL GNBV 2021-2025'!AT67</f>
        <v>475</v>
      </c>
      <c r="H99" s="602"/>
      <c r="I99" s="559"/>
    </row>
    <row r="141" spans="1:22" ht="18" customHeight="1" x14ac:dyDescent="0.2">
      <c r="A141" s="328"/>
      <c r="B141" s="549"/>
      <c r="C141" s="549"/>
      <c r="D141" s="697" t="s">
        <v>742</v>
      </c>
      <c r="E141" s="697"/>
      <c r="F141" s="697"/>
      <c r="G141" s="697"/>
      <c r="H141" s="697"/>
      <c r="I141" s="697"/>
      <c r="J141" s="327"/>
      <c r="K141" s="327"/>
      <c r="L141" s="327"/>
      <c r="M141" s="327"/>
      <c r="N141" s="327"/>
      <c r="O141" s="327"/>
      <c r="P141" s="327"/>
      <c r="Q141" s="327"/>
      <c r="R141" s="327"/>
      <c r="S141" s="327"/>
      <c r="T141" s="327"/>
      <c r="U141" s="327"/>
      <c r="V141" s="327"/>
    </row>
    <row r="142" spans="1:22" ht="36" customHeight="1" x14ac:dyDescent="0.2">
      <c r="A142" s="679" t="s">
        <v>765</v>
      </c>
      <c r="B142" s="679" t="s">
        <v>743</v>
      </c>
      <c r="C142" s="694" t="s">
        <v>497</v>
      </c>
      <c r="D142" s="695"/>
      <c r="E142" s="695"/>
      <c r="F142" s="695"/>
      <c r="G142" s="695"/>
      <c r="H142" s="696"/>
      <c r="I142" s="687" t="s">
        <v>721</v>
      </c>
      <c r="J142" s="327"/>
      <c r="K142" s="327"/>
      <c r="L142" s="327"/>
      <c r="M142" s="327"/>
      <c r="N142" s="327"/>
      <c r="O142" s="327"/>
      <c r="P142" s="327"/>
      <c r="Q142" s="327"/>
      <c r="R142" s="327"/>
      <c r="S142" s="327"/>
      <c r="T142" s="327"/>
      <c r="U142" s="327"/>
      <c r="V142" s="327"/>
    </row>
    <row r="143" spans="1:22" s="330" customFormat="1" ht="24" customHeight="1" x14ac:dyDescent="0.2">
      <c r="A143" s="679"/>
      <c r="B143" s="679"/>
      <c r="C143" s="677" t="s">
        <v>789</v>
      </c>
      <c r="D143" s="690" t="s">
        <v>745</v>
      </c>
      <c r="E143" s="691"/>
      <c r="F143" s="691"/>
      <c r="G143" s="691"/>
      <c r="H143" s="692"/>
      <c r="I143" s="688"/>
    </row>
    <row r="144" spans="1:22" s="330" customFormat="1" ht="24" customHeight="1" x14ac:dyDescent="0.2">
      <c r="A144" s="679"/>
      <c r="B144" s="679"/>
      <c r="C144" s="693"/>
      <c r="D144" s="677" t="s">
        <v>820</v>
      </c>
      <c r="E144" s="690" t="s">
        <v>980</v>
      </c>
      <c r="F144" s="691"/>
      <c r="G144" s="691"/>
      <c r="H144" s="692"/>
      <c r="I144" s="688"/>
    </row>
    <row r="145" spans="1:9" s="330" customFormat="1" ht="37.5" customHeight="1" x14ac:dyDescent="0.2">
      <c r="A145" s="679"/>
      <c r="B145" s="679"/>
      <c r="C145" s="678"/>
      <c r="D145" s="678"/>
      <c r="E145" s="551" t="s">
        <v>693</v>
      </c>
      <c r="F145" s="551" t="s">
        <v>14</v>
      </c>
      <c r="G145" s="551" t="s">
        <v>976</v>
      </c>
      <c r="H145" s="551" t="s">
        <v>977</v>
      </c>
      <c r="I145" s="689"/>
    </row>
    <row r="146" spans="1:9" s="330" customFormat="1" ht="26.25" customHeight="1" x14ac:dyDescent="0.2">
      <c r="A146" s="550"/>
      <c r="B146" s="333" t="s">
        <v>751</v>
      </c>
      <c r="C146" s="334">
        <f>D146+E146</f>
        <v>127889</v>
      </c>
      <c r="D146" s="354">
        <f>D147+D151</f>
        <v>75253</v>
      </c>
      <c r="E146" s="601">
        <f>SUM(F146:H146)</f>
        <v>52636</v>
      </c>
      <c r="F146" s="601">
        <f>F147+F151</f>
        <v>0</v>
      </c>
      <c r="G146" s="601">
        <f>G147+G151</f>
        <v>43612</v>
      </c>
      <c r="H146" s="601">
        <f>H147+H151</f>
        <v>9024</v>
      </c>
      <c r="I146" s="559"/>
    </row>
    <row r="147" spans="1:9" s="330" customFormat="1" ht="14.25" customHeight="1" x14ac:dyDescent="0.2">
      <c r="A147" s="550" t="s">
        <v>3</v>
      </c>
      <c r="B147" s="597" t="s">
        <v>964</v>
      </c>
      <c r="C147" s="334">
        <f>D147+E147</f>
        <v>0</v>
      </c>
      <c r="D147" s="354">
        <f>SUM(D148:D150)</f>
        <v>0</v>
      </c>
      <c r="E147" s="601">
        <f>SUM(F147:H147)</f>
        <v>0</v>
      </c>
      <c r="F147" s="601">
        <f>SUM(F148:F150)</f>
        <v>0</v>
      </c>
      <c r="G147" s="601">
        <f t="shared" ref="G147" si="10">SUM(G148:G150)</f>
        <v>0</v>
      </c>
      <c r="H147" s="601">
        <f t="shared" ref="H147" si="11">SUM(H148:H150)</f>
        <v>0</v>
      </c>
      <c r="I147" s="559"/>
    </row>
    <row r="148" spans="1:9" s="330" customFormat="1" ht="25.5" customHeight="1" x14ac:dyDescent="0.2">
      <c r="A148" s="336">
        <v>1</v>
      </c>
      <c r="B148" s="598" t="s">
        <v>954</v>
      </c>
      <c r="C148" s="338">
        <f>D148+E148</f>
        <v>0</v>
      </c>
      <c r="D148" s="599">
        <f>'PL DTTS 2021-2025'!D115+'PL DTTS 2021-2025'!D119+'PL DTTS 2021-2025'!D129+'PL DTTS 2021-2025'!D130</f>
        <v>0</v>
      </c>
      <c r="E148" s="599"/>
      <c r="F148" s="599"/>
      <c r="G148" s="599"/>
      <c r="H148" s="338"/>
      <c r="I148" s="559"/>
    </row>
    <row r="149" spans="1:9" s="330" customFormat="1" ht="14.25" customHeight="1" x14ac:dyDescent="0.2">
      <c r="A149" s="336">
        <v>2</v>
      </c>
      <c r="B149" s="337" t="s">
        <v>883</v>
      </c>
      <c r="C149" s="338">
        <f>D149+E149</f>
        <v>0</v>
      </c>
      <c r="D149" s="599">
        <f>'PL DTTS 2021-2025'!D117+'PL DTTS 2021-2025'!D315</f>
        <v>0</v>
      </c>
      <c r="E149" s="603">
        <f>SUM(F149:H149)</f>
        <v>0</v>
      </c>
      <c r="F149" s="599">
        <f>'PL DTTS 2021-2025'!H117</f>
        <v>0</v>
      </c>
      <c r="G149" s="599">
        <f>'PL DTTS 2021-2025'!I117</f>
        <v>0</v>
      </c>
      <c r="H149" s="338"/>
      <c r="I149" s="559"/>
    </row>
    <row r="150" spans="1:9" s="330" customFormat="1" ht="14.25" customHeight="1" x14ac:dyDescent="0.2">
      <c r="A150" s="336">
        <v>3</v>
      </c>
      <c r="B150" s="337" t="s">
        <v>981</v>
      </c>
      <c r="C150" s="338">
        <f>D150+E150</f>
        <v>0</v>
      </c>
      <c r="D150" s="599">
        <f>'PL DTTS 2021-2025'!D183</f>
        <v>0</v>
      </c>
      <c r="E150" s="599">
        <f>SUM(F150:H150)</f>
        <v>0</v>
      </c>
      <c r="F150" s="599">
        <f>'PL DTTS 2021-2025'!H183</f>
        <v>0</v>
      </c>
      <c r="G150" s="599">
        <f>'PL DTTS 2021-2025'!I183</f>
        <v>0</v>
      </c>
      <c r="H150" s="338"/>
      <c r="I150" s="559"/>
    </row>
    <row r="151" spans="1:9" s="343" customFormat="1" ht="14.25" customHeight="1" x14ac:dyDescent="0.2">
      <c r="A151" s="552" t="s">
        <v>5</v>
      </c>
      <c r="B151" s="340" t="s">
        <v>774</v>
      </c>
      <c r="C151" s="341">
        <f>SUM(C152:C162)</f>
        <v>127889</v>
      </c>
      <c r="D151" s="341">
        <f>SUM(D152:D162)</f>
        <v>75253</v>
      </c>
      <c r="E151" s="341">
        <f>SUM(E152:E162)</f>
        <v>52636</v>
      </c>
      <c r="F151" s="341">
        <f t="shared" ref="F151:H151" si="12">SUM(F152:F162)</f>
        <v>0</v>
      </c>
      <c r="G151" s="341">
        <f t="shared" si="12"/>
        <v>43612</v>
      </c>
      <c r="H151" s="341">
        <f t="shared" si="12"/>
        <v>9024</v>
      </c>
      <c r="I151" s="560"/>
    </row>
    <row r="152" spans="1:9" s="330" customFormat="1" ht="14.25" customHeight="1" x14ac:dyDescent="0.2">
      <c r="A152" s="595">
        <v>1</v>
      </c>
      <c r="B152" s="566" t="s">
        <v>776</v>
      </c>
      <c r="C152" s="345">
        <f>D152+E152</f>
        <v>3655</v>
      </c>
      <c r="D152" s="345">
        <f>'PL NTM 2021-2025'!D18</f>
        <v>2151</v>
      </c>
      <c r="E152" s="345">
        <f>SUM(F152:H152)</f>
        <v>1504</v>
      </c>
      <c r="F152" s="345"/>
      <c r="G152" s="345"/>
      <c r="H152" s="345">
        <f>'PL NTM 2021-2025'!G18</f>
        <v>1504</v>
      </c>
      <c r="I152" s="559"/>
    </row>
    <row r="153" spans="1:9" s="557" customFormat="1" ht="14.25" customHeight="1" x14ac:dyDescent="0.2">
      <c r="A153" s="595">
        <v>2</v>
      </c>
      <c r="B153" s="573" t="s">
        <v>777</v>
      </c>
      <c r="C153" s="345">
        <f t="shared" ref="C153:C162" si="13">D153+E153</f>
        <v>10962</v>
      </c>
      <c r="D153" s="556">
        <f>'PL NTM 2021-2025'!D19</f>
        <v>6450</v>
      </c>
      <c r="E153" s="345">
        <f t="shared" ref="E153:E162" si="14">SUM(F153:H153)</f>
        <v>4512</v>
      </c>
      <c r="F153" s="556"/>
      <c r="G153" s="556">
        <f>'PL NTM 2021-2025'!F19</f>
        <v>4512</v>
      </c>
      <c r="H153" s="556"/>
      <c r="I153" s="561"/>
    </row>
    <row r="154" spans="1:9" s="330" customFormat="1" ht="14.25" customHeight="1" x14ac:dyDescent="0.2">
      <c r="A154" s="595">
        <v>3</v>
      </c>
      <c r="B154" s="566" t="s">
        <v>778</v>
      </c>
      <c r="C154" s="345">
        <f t="shared" si="13"/>
        <v>3655</v>
      </c>
      <c r="D154" s="345">
        <f>'PL NTM 2021-2025'!D20</f>
        <v>2151</v>
      </c>
      <c r="E154" s="345">
        <f t="shared" si="14"/>
        <v>1504</v>
      </c>
      <c r="F154" s="345"/>
      <c r="G154" s="345"/>
      <c r="H154" s="345">
        <f>'PL NTM 2021-2025'!G20</f>
        <v>1504</v>
      </c>
      <c r="I154" s="559"/>
    </row>
    <row r="155" spans="1:9" s="557" customFormat="1" ht="14.25" customHeight="1" x14ac:dyDescent="0.2">
      <c r="A155" s="595">
        <v>4</v>
      </c>
      <c r="B155" s="460" t="s">
        <v>779</v>
      </c>
      <c r="C155" s="345">
        <f t="shared" si="13"/>
        <v>18269</v>
      </c>
      <c r="D155" s="556">
        <f>'PL NTM 2021-2025'!D21</f>
        <v>10750</v>
      </c>
      <c r="E155" s="345">
        <f t="shared" si="14"/>
        <v>7519</v>
      </c>
      <c r="F155" s="556"/>
      <c r="G155" s="556">
        <f>'PL NTM 2021-2025'!F21</f>
        <v>7519</v>
      </c>
      <c r="H155" s="556"/>
      <c r="I155" s="561"/>
    </row>
    <row r="156" spans="1:9" s="557" customFormat="1" ht="14.25" customHeight="1" x14ac:dyDescent="0.2">
      <c r="A156" s="595">
        <v>5</v>
      </c>
      <c r="B156" s="460" t="s">
        <v>780</v>
      </c>
      <c r="C156" s="345">
        <f t="shared" si="13"/>
        <v>10962</v>
      </c>
      <c r="D156" s="556">
        <f>'PL NTM 2021-2025'!D22</f>
        <v>6450</v>
      </c>
      <c r="E156" s="345">
        <f t="shared" si="14"/>
        <v>4512</v>
      </c>
      <c r="F156" s="556"/>
      <c r="G156" s="556">
        <f>'PL NTM 2021-2025'!F22</f>
        <v>4512</v>
      </c>
      <c r="H156" s="556"/>
      <c r="I156" s="561"/>
    </row>
    <row r="157" spans="1:9" s="557" customFormat="1" ht="14.25" customHeight="1" x14ac:dyDescent="0.2">
      <c r="A157" s="595">
        <v>6</v>
      </c>
      <c r="B157" s="566" t="s">
        <v>781</v>
      </c>
      <c r="C157" s="345">
        <f t="shared" si="13"/>
        <v>3655</v>
      </c>
      <c r="D157" s="556">
        <f>'PL NTM 2021-2025'!D23</f>
        <v>2151</v>
      </c>
      <c r="E157" s="345">
        <f t="shared" si="14"/>
        <v>1504</v>
      </c>
      <c r="F157" s="556"/>
      <c r="G157" s="556"/>
      <c r="H157" s="556">
        <f>'PL NTM 2021-2025'!G23</f>
        <v>1504</v>
      </c>
      <c r="I157" s="561"/>
    </row>
    <row r="158" spans="1:9" s="557" customFormat="1" ht="14.25" customHeight="1" x14ac:dyDescent="0.2">
      <c r="A158" s="595">
        <v>7</v>
      </c>
      <c r="B158" s="566" t="s">
        <v>782</v>
      </c>
      <c r="C158" s="345">
        <f t="shared" si="13"/>
        <v>10962</v>
      </c>
      <c r="D158" s="556">
        <f>'PL NTM 2021-2025'!D24</f>
        <v>6450</v>
      </c>
      <c r="E158" s="345">
        <f t="shared" si="14"/>
        <v>4512</v>
      </c>
      <c r="F158" s="556"/>
      <c r="G158" s="556"/>
      <c r="H158" s="556">
        <f>'PL NTM 2021-2025'!G24</f>
        <v>4512</v>
      </c>
      <c r="I158" s="561"/>
    </row>
    <row r="159" spans="1:9" s="330" customFormat="1" ht="14.25" customHeight="1" x14ac:dyDescent="0.2">
      <c r="A159" s="595">
        <v>8</v>
      </c>
      <c r="B159" s="566" t="s">
        <v>783</v>
      </c>
      <c r="C159" s="345">
        <f t="shared" si="13"/>
        <v>18269</v>
      </c>
      <c r="D159" s="345">
        <f>'PL NTM 2021-2025'!D25</f>
        <v>10750</v>
      </c>
      <c r="E159" s="345">
        <f t="shared" si="14"/>
        <v>7519</v>
      </c>
      <c r="F159" s="345"/>
      <c r="G159" s="345">
        <f>'PL NTM 2021-2025'!F25</f>
        <v>7519</v>
      </c>
      <c r="H159" s="345"/>
      <c r="I159" s="559"/>
    </row>
    <row r="160" spans="1:9" s="330" customFormat="1" ht="14.25" customHeight="1" x14ac:dyDescent="0.2">
      <c r="A160" s="595">
        <v>9</v>
      </c>
      <c r="B160" s="460" t="s">
        <v>784</v>
      </c>
      <c r="C160" s="345">
        <f t="shared" si="13"/>
        <v>10962</v>
      </c>
      <c r="D160" s="345">
        <f>'PL NTM 2021-2025'!D26</f>
        <v>6450</v>
      </c>
      <c r="E160" s="345">
        <f t="shared" si="14"/>
        <v>4512</v>
      </c>
      <c r="F160" s="345"/>
      <c r="G160" s="345">
        <f>'PL NTM 2021-2025'!F26</f>
        <v>4512</v>
      </c>
      <c r="H160" s="345"/>
      <c r="I160" s="559"/>
    </row>
    <row r="161" spans="1:9" s="330" customFormat="1" ht="14.25" customHeight="1" x14ac:dyDescent="0.2">
      <c r="A161" s="595">
        <v>10</v>
      </c>
      <c r="B161" s="460" t="s">
        <v>785</v>
      </c>
      <c r="C161" s="345">
        <f t="shared" si="13"/>
        <v>18269</v>
      </c>
      <c r="D161" s="345">
        <f>'PL NTM 2021-2025'!D27</f>
        <v>10750</v>
      </c>
      <c r="E161" s="345">
        <f t="shared" si="14"/>
        <v>7519</v>
      </c>
      <c r="F161" s="345"/>
      <c r="G161" s="345">
        <f>'PL NTM 2021-2025'!F27</f>
        <v>7519</v>
      </c>
      <c r="H161" s="345"/>
      <c r="I161" s="559"/>
    </row>
    <row r="162" spans="1:9" s="330" customFormat="1" ht="14.25" customHeight="1" x14ac:dyDescent="0.2">
      <c r="A162" s="595">
        <v>11</v>
      </c>
      <c r="B162" s="460" t="s">
        <v>786</v>
      </c>
      <c r="C162" s="345">
        <f t="shared" si="13"/>
        <v>18269</v>
      </c>
      <c r="D162" s="345">
        <f>'PL NTM 2021-2025'!D28</f>
        <v>10750</v>
      </c>
      <c r="E162" s="345">
        <f t="shared" si="14"/>
        <v>7519</v>
      </c>
      <c r="F162" s="345"/>
      <c r="G162" s="345">
        <f>'PL NTM 2021-2025'!F28</f>
        <v>7519</v>
      </c>
      <c r="H162" s="345"/>
      <c r="I162" s="559"/>
    </row>
  </sheetData>
  <mergeCells count="39">
    <mergeCell ref="E144:H144"/>
    <mergeCell ref="D95:D96"/>
    <mergeCell ref="E95:H95"/>
    <mergeCell ref="D141:I141"/>
    <mergeCell ref="A142:A145"/>
    <mergeCell ref="B142:B145"/>
    <mergeCell ref="C142:H142"/>
    <mergeCell ref="I142:I145"/>
    <mergeCell ref="C143:C145"/>
    <mergeCell ref="D143:H143"/>
    <mergeCell ref="D144:D145"/>
    <mergeCell ref="D92:I92"/>
    <mergeCell ref="A93:A96"/>
    <mergeCell ref="B93:B96"/>
    <mergeCell ref="C93:H93"/>
    <mergeCell ref="I93:I96"/>
    <mergeCell ref="C94:C96"/>
    <mergeCell ref="D94:H94"/>
    <mergeCell ref="D44:I44"/>
    <mergeCell ref="A45:A48"/>
    <mergeCell ref="B45:B48"/>
    <mergeCell ref="I45:I48"/>
    <mergeCell ref="C45:H45"/>
    <mergeCell ref="C46:C48"/>
    <mergeCell ref="D46:H46"/>
    <mergeCell ref="D47:D48"/>
    <mergeCell ref="E47:H47"/>
    <mergeCell ref="A1:H1"/>
    <mergeCell ref="A5:A8"/>
    <mergeCell ref="B5:B8"/>
    <mergeCell ref="A2:I2"/>
    <mergeCell ref="A3:I3"/>
    <mergeCell ref="D4:I4"/>
    <mergeCell ref="I5:I8"/>
    <mergeCell ref="D7:D8"/>
    <mergeCell ref="E7:H7"/>
    <mergeCell ref="C5:C8"/>
    <mergeCell ref="D5:H5"/>
    <mergeCell ref="D6:H6"/>
  </mergeCells>
  <pageMargins left="0.2" right="0.2" top="0.33" bottom="0.28999999999999998" header="0.2" footer="0.2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7C7A7-355B-4149-935C-7EB906A8D795}">
  <dimension ref="A1:K218"/>
  <sheetViews>
    <sheetView topLeftCell="A37" workbookViewId="0">
      <selection activeCell="D9" sqref="D9:D10"/>
    </sheetView>
  </sheetViews>
  <sheetFormatPr defaultRowHeight="15.75" x14ac:dyDescent="0.25"/>
  <cols>
    <col min="1" max="1" width="6.125" style="404" customWidth="1"/>
    <col min="2" max="2" width="44.75" style="406" customWidth="1"/>
    <col min="3" max="3" width="13.25" style="436" customWidth="1"/>
    <col min="4" max="4" width="11.75" style="436" customWidth="1"/>
    <col min="5" max="5" width="12.25" style="436" customWidth="1"/>
    <col min="6" max="6" width="10.625" style="436" hidden="1" customWidth="1"/>
    <col min="7" max="8" width="12.375" style="436" customWidth="1"/>
    <col min="9" max="9" width="11.625" style="436" customWidth="1"/>
    <col min="10" max="10" width="10" style="436" hidden="1" customWidth="1"/>
    <col min="11" max="203" width="9" style="404"/>
    <col min="204" max="204" width="11.625" style="404" customWidth="1"/>
    <col min="205" max="205" width="70.125" style="404" customWidth="1"/>
    <col min="206" max="238" width="0" style="404" hidden="1" customWidth="1"/>
    <col min="239" max="239" width="28.875" style="404" customWidth="1"/>
    <col min="240" max="242" width="0" style="404" hidden="1" customWidth="1"/>
    <col min="243" max="243" width="17.5" style="404" customWidth="1"/>
    <col min="244" max="245" width="0" style="404" hidden="1" customWidth="1"/>
    <col min="246" max="246" width="17.25" style="404" customWidth="1"/>
    <col min="247" max="249" width="16.875" style="404" customWidth="1"/>
    <col min="250" max="264" width="15.875" style="404" customWidth="1"/>
    <col min="265" max="265" width="42.875" style="404" customWidth="1"/>
    <col min="266" max="266" width="10.75" style="404" bestFit="1" customWidth="1"/>
    <col min="267" max="459" width="9" style="404"/>
    <col min="460" max="460" width="11.625" style="404" customWidth="1"/>
    <col min="461" max="461" width="70.125" style="404" customWidth="1"/>
    <col min="462" max="494" width="0" style="404" hidden="1" customWidth="1"/>
    <col min="495" max="495" width="28.875" style="404" customWidth="1"/>
    <col min="496" max="498" width="0" style="404" hidden="1" customWidth="1"/>
    <col min="499" max="499" width="17.5" style="404" customWidth="1"/>
    <col min="500" max="501" width="0" style="404" hidden="1" customWidth="1"/>
    <col min="502" max="502" width="17.25" style="404" customWidth="1"/>
    <col min="503" max="505" width="16.875" style="404" customWidth="1"/>
    <col min="506" max="520" width="15.875" style="404" customWidth="1"/>
    <col min="521" max="521" width="42.875" style="404" customWidth="1"/>
    <col min="522" max="522" width="10.75" style="404" bestFit="1" customWidth="1"/>
    <col min="523" max="715" width="9" style="404"/>
    <col min="716" max="716" width="11.625" style="404" customWidth="1"/>
    <col min="717" max="717" width="70.125" style="404" customWidth="1"/>
    <col min="718" max="750" width="0" style="404" hidden="1" customWidth="1"/>
    <col min="751" max="751" width="28.875" style="404" customWidth="1"/>
    <col min="752" max="754" width="0" style="404" hidden="1" customWidth="1"/>
    <col min="755" max="755" width="17.5" style="404" customWidth="1"/>
    <col min="756" max="757" width="0" style="404" hidden="1" customWidth="1"/>
    <col min="758" max="758" width="17.25" style="404" customWidth="1"/>
    <col min="759" max="761" width="16.875" style="404" customWidth="1"/>
    <col min="762" max="776" width="15.875" style="404" customWidth="1"/>
    <col min="777" max="777" width="42.875" style="404" customWidth="1"/>
    <col min="778" max="778" width="10.75" style="404" bestFit="1" customWidth="1"/>
    <col min="779" max="971" width="9" style="404"/>
    <col min="972" max="972" width="11.625" style="404" customWidth="1"/>
    <col min="973" max="973" width="70.125" style="404" customWidth="1"/>
    <col min="974" max="1006" width="0" style="404" hidden="1" customWidth="1"/>
    <col min="1007" max="1007" width="28.875" style="404" customWidth="1"/>
    <col min="1008" max="1010" width="0" style="404" hidden="1" customWidth="1"/>
    <col min="1011" max="1011" width="17.5" style="404" customWidth="1"/>
    <col min="1012" max="1013" width="0" style="404" hidden="1" customWidth="1"/>
    <col min="1014" max="1014" width="17.25" style="404" customWidth="1"/>
    <col min="1015" max="1017" width="16.875" style="404" customWidth="1"/>
    <col min="1018" max="1032" width="15.875" style="404" customWidth="1"/>
    <col min="1033" max="1033" width="42.875" style="404" customWidth="1"/>
    <col min="1034" max="1034" width="10.75" style="404" bestFit="1" customWidth="1"/>
    <col min="1035" max="1227" width="9" style="404"/>
    <col min="1228" max="1228" width="11.625" style="404" customWidth="1"/>
    <col min="1229" max="1229" width="70.125" style="404" customWidth="1"/>
    <col min="1230" max="1262" width="0" style="404" hidden="1" customWidth="1"/>
    <col min="1263" max="1263" width="28.875" style="404" customWidth="1"/>
    <col min="1264" max="1266" width="0" style="404" hidden="1" customWidth="1"/>
    <col min="1267" max="1267" width="17.5" style="404" customWidth="1"/>
    <col min="1268" max="1269" width="0" style="404" hidden="1" customWidth="1"/>
    <col min="1270" max="1270" width="17.25" style="404" customWidth="1"/>
    <col min="1271" max="1273" width="16.875" style="404" customWidth="1"/>
    <col min="1274" max="1288" width="15.875" style="404" customWidth="1"/>
    <col min="1289" max="1289" width="42.875" style="404" customWidth="1"/>
    <col min="1290" max="1290" width="10.75" style="404" bestFit="1" customWidth="1"/>
    <col min="1291" max="1483" width="9" style="404"/>
    <col min="1484" max="1484" width="11.625" style="404" customWidth="1"/>
    <col min="1485" max="1485" width="70.125" style="404" customWidth="1"/>
    <col min="1486" max="1518" width="0" style="404" hidden="1" customWidth="1"/>
    <col min="1519" max="1519" width="28.875" style="404" customWidth="1"/>
    <col min="1520" max="1522" width="0" style="404" hidden="1" customWidth="1"/>
    <col min="1523" max="1523" width="17.5" style="404" customWidth="1"/>
    <col min="1524" max="1525" width="0" style="404" hidden="1" customWidth="1"/>
    <col min="1526" max="1526" width="17.25" style="404" customWidth="1"/>
    <col min="1527" max="1529" width="16.875" style="404" customWidth="1"/>
    <col min="1530" max="1544" width="15.875" style="404" customWidth="1"/>
    <col min="1545" max="1545" width="42.875" style="404" customWidth="1"/>
    <col min="1546" max="1546" width="10.75" style="404" bestFit="1" customWidth="1"/>
    <col min="1547" max="1739" width="9" style="404"/>
    <col min="1740" max="1740" width="11.625" style="404" customWidth="1"/>
    <col min="1741" max="1741" width="70.125" style="404" customWidth="1"/>
    <col min="1742" max="1774" width="0" style="404" hidden="1" customWidth="1"/>
    <col min="1775" max="1775" width="28.875" style="404" customWidth="1"/>
    <col min="1776" max="1778" width="0" style="404" hidden="1" customWidth="1"/>
    <col min="1779" max="1779" width="17.5" style="404" customWidth="1"/>
    <col min="1780" max="1781" width="0" style="404" hidden="1" customWidth="1"/>
    <col min="1782" max="1782" width="17.25" style="404" customWidth="1"/>
    <col min="1783" max="1785" width="16.875" style="404" customWidth="1"/>
    <col min="1786" max="1800" width="15.875" style="404" customWidth="1"/>
    <col min="1801" max="1801" width="42.875" style="404" customWidth="1"/>
    <col min="1802" max="1802" width="10.75" style="404" bestFit="1" customWidth="1"/>
    <col min="1803" max="1995" width="9" style="404"/>
    <col min="1996" max="1996" width="11.625" style="404" customWidth="1"/>
    <col min="1997" max="1997" width="70.125" style="404" customWidth="1"/>
    <col min="1998" max="2030" width="0" style="404" hidden="1" customWidth="1"/>
    <col min="2031" max="2031" width="28.875" style="404" customWidth="1"/>
    <col min="2032" max="2034" width="0" style="404" hidden="1" customWidth="1"/>
    <col min="2035" max="2035" width="17.5" style="404" customWidth="1"/>
    <col min="2036" max="2037" width="0" style="404" hidden="1" customWidth="1"/>
    <col min="2038" max="2038" width="17.25" style="404" customWidth="1"/>
    <col min="2039" max="2041" width="16.875" style="404" customWidth="1"/>
    <col min="2042" max="2056" width="15.875" style="404" customWidth="1"/>
    <col min="2057" max="2057" width="42.875" style="404" customWidth="1"/>
    <col min="2058" max="2058" width="10.75" style="404" bestFit="1" customWidth="1"/>
    <col min="2059" max="2251" width="9" style="404"/>
    <col min="2252" max="2252" width="11.625" style="404" customWidth="1"/>
    <col min="2253" max="2253" width="70.125" style="404" customWidth="1"/>
    <col min="2254" max="2286" width="0" style="404" hidden="1" customWidth="1"/>
    <col min="2287" max="2287" width="28.875" style="404" customWidth="1"/>
    <col min="2288" max="2290" width="0" style="404" hidden="1" customWidth="1"/>
    <col min="2291" max="2291" width="17.5" style="404" customWidth="1"/>
    <col min="2292" max="2293" width="0" style="404" hidden="1" customWidth="1"/>
    <col min="2294" max="2294" width="17.25" style="404" customWidth="1"/>
    <col min="2295" max="2297" width="16.875" style="404" customWidth="1"/>
    <col min="2298" max="2312" width="15.875" style="404" customWidth="1"/>
    <col min="2313" max="2313" width="42.875" style="404" customWidth="1"/>
    <col min="2314" max="2314" width="10.75" style="404" bestFit="1" customWidth="1"/>
    <col min="2315" max="2507" width="9" style="404"/>
    <col min="2508" max="2508" width="11.625" style="404" customWidth="1"/>
    <col min="2509" max="2509" width="70.125" style="404" customWidth="1"/>
    <col min="2510" max="2542" width="0" style="404" hidden="1" customWidth="1"/>
    <col min="2543" max="2543" width="28.875" style="404" customWidth="1"/>
    <col min="2544" max="2546" width="0" style="404" hidden="1" customWidth="1"/>
    <col min="2547" max="2547" width="17.5" style="404" customWidth="1"/>
    <col min="2548" max="2549" width="0" style="404" hidden="1" customWidth="1"/>
    <col min="2550" max="2550" width="17.25" style="404" customWidth="1"/>
    <col min="2551" max="2553" width="16.875" style="404" customWidth="1"/>
    <col min="2554" max="2568" width="15.875" style="404" customWidth="1"/>
    <col min="2569" max="2569" width="42.875" style="404" customWidth="1"/>
    <col min="2570" max="2570" width="10.75" style="404" bestFit="1" customWidth="1"/>
    <col min="2571" max="2763" width="9" style="404"/>
    <col min="2764" max="2764" width="11.625" style="404" customWidth="1"/>
    <col min="2765" max="2765" width="70.125" style="404" customWidth="1"/>
    <col min="2766" max="2798" width="0" style="404" hidden="1" customWidth="1"/>
    <col min="2799" max="2799" width="28.875" style="404" customWidth="1"/>
    <col min="2800" max="2802" width="0" style="404" hidden="1" customWidth="1"/>
    <col min="2803" max="2803" width="17.5" style="404" customWidth="1"/>
    <col min="2804" max="2805" width="0" style="404" hidden="1" customWidth="1"/>
    <col min="2806" max="2806" width="17.25" style="404" customWidth="1"/>
    <col min="2807" max="2809" width="16.875" style="404" customWidth="1"/>
    <col min="2810" max="2824" width="15.875" style="404" customWidth="1"/>
    <col min="2825" max="2825" width="42.875" style="404" customWidth="1"/>
    <col min="2826" max="2826" width="10.75" style="404" bestFit="1" customWidth="1"/>
    <col min="2827" max="3019" width="9" style="404"/>
    <col min="3020" max="3020" width="11.625" style="404" customWidth="1"/>
    <col min="3021" max="3021" width="70.125" style="404" customWidth="1"/>
    <col min="3022" max="3054" width="0" style="404" hidden="1" customWidth="1"/>
    <col min="3055" max="3055" width="28.875" style="404" customWidth="1"/>
    <col min="3056" max="3058" width="0" style="404" hidden="1" customWidth="1"/>
    <col min="3059" max="3059" width="17.5" style="404" customWidth="1"/>
    <col min="3060" max="3061" width="0" style="404" hidden="1" customWidth="1"/>
    <col min="3062" max="3062" width="17.25" style="404" customWidth="1"/>
    <col min="3063" max="3065" width="16.875" style="404" customWidth="1"/>
    <col min="3066" max="3080" width="15.875" style="404" customWidth="1"/>
    <col min="3081" max="3081" width="42.875" style="404" customWidth="1"/>
    <col min="3082" max="3082" width="10.75" style="404" bestFit="1" customWidth="1"/>
    <col min="3083" max="3275" width="9" style="404"/>
    <col min="3276" max="3276" width="11.625" style="404" customWidth="1"/>
    <col min="3277" max="3277" width="70.125" style="404" customWidth="1"/>
    <col min="3278" max="3310" width="0" style="404" hidden="1" customWidth="1"/>
    <col min="3311" max="3311" width="28.875" style="404" customWidth="1"/>
    <col min="3312" max="3314" width="0" style="404" hidden="1" customWidth="1"/>
    <col min="3315" max="3315" width="17.5" style="404" customWidth="1"/>
    <col min="3316" max="3317" width="0" style="404" hidden="1" customWidth="1"/>
    <col min="3318" max="3318" width="17.25" style="404" customWidth="1"/>
    <col min="3319" max="3321" width="16.875" style="404" customWidth="1"/>
    <col min="3322" max="3336" width="15.875" style="404" customWidth="1"/>
    <col min="3337" max="3337" width="42.875" style="404" customWidth="1"/>
    <col min="3338" max="3338" width="10.75" style="404" bestFit="1" customWidth="1"/>
    <col min="3339" max="3531" width="9" style="404"/>
    <col min="3532" max="3532" width="11.625" style="404" customWidth="1"/>
    <col min="3533" max="3533" width="70.125" style="404" customWidth="1"/>
    <col min="3534" max="3566" width="0" style="404" hidden="1" customWidth="1"/>
    <col min="3567" max="3567" width="28.875" style="404" customWidth="1"/>
    <col min="3568" max="3570" width="0" style="404" hidden="1" customWidth="1"/>
    <col min="3571" max="3571" width="17.5" style="404" customWidth="1"/>
    <col min="3572" max="3573" width="0" style="404" hidden="1" customWidth="1"/>
    <col min="3574" max="3574" width="17.25" style="404" customWidth="1"/>
    <col min="3575" max="3577" width="16.875" style="404" customWidth="1"/>
    <col min="3578" max="3592" width="15.875" style="404" customWidth="1"/>
    <col min="3593" max="3593" width="42.875" style="404" customWidth="1"/>
    <col min="3594" max="3594" width="10.75" style="404" bestFit="1" customWidth="1"/>
    <col min="3595" max="3787" width="9" style="404"/>
    <col min="3788" max="3788" width="11.625" style="404" customWidth="1"/>
    <col min="3789" max="3789" width="70.125" style="404" customWidth="1"/>
    <col min="3790" max="3822" width="0" style="404" hidden="1" customWidth="1"/>
    <col min="3823" max="3823" width="28.875" style="404" customWidth="1"/>
    <col min="3824" max="3826" width="0" style="404" hidden="1" customWidth="1"/>
    <col min="3827" max="3827" width="17.5" style="404" customWidth="1"/>
    <col min="3828" max="3829" width="0" style="404" hidden="1" customWidth="1"/>
    <col min="3830" max="3830" width="17.25" style="404" customWidth="1"/>
    <col min="3831" max="3833" width="16.875" style="404" customWidth="1"/>
    <col min="3834" max="3848" width="15.875" style="404" customWidth="1"/>
    <col min="3849" max="3849" width="42.875" style="404" customWidth="1"/>
    <col min="3850" max="3850" width="10.75" style="404" bestFit="1" customWidth="1"/>
    <col min="3851" max="4043" width="9" style="404"/>
    <col min="4044" max="4044" width="11.625" style="404" customWidth="1"/>
    <col min="4045" max="4045" width="70.125" style="404" customWidth="1"/>
    <col min="4046" max="4078" width="0" style="404" hidden="1" customWidth="1"/>
    <col min="4079" max="4079" width="28.875" style="404" customWidth="1"/>
    <col min="4080" max="4082" width="0" style="404" hidden="1" customWidth="1"/>
    <col min="4083" max="4083" width="17.5" style="404" customWidth="1"/>
    <col min="4084" max="4085" width="0" style="404" hidden="1" customWidth="1"/>
    <col min="4086" max="4086" width="17.25" style="404" customWidth="1"/>
    <col min="4087" max="4089" width="16.875" style="404" customWidth="1"/>
    <col min="4090" max="4104" width="15.875" style="404" customWidth="1"/>
    <col min="4105" max="4105" width="42.875" style="404" customWidth="1"/>
    <col min="4106" max="4106" width="10.75" style="404" bestFit="1" customWidth="1"/>
    <col min="4107" max="4299" width="9" style="404"/>
    <col min="4300" max="4300" width="11.625" style="404" customWidth="1"/>
    <col min="4301" max="4301" width="70.125" style="404" customWidth="1"/>
    <col min="4302" max="4334" width="0" style="404" hidden="1" customWidth="1"/>
    <col min="4335" max="4335" width="28.875" style="404" customWidth="1"/>
    <col min="4336" max="4338" width="0" style="404" hidden="1" customWidth="1"/>
    <col min="4339" max="4339" width="17.5" style="404" customWidth="1"/>
    <col min="4340" max="4341" width="0" style="404" hidden="1" customWidth="1"/>
    <col min="4342" max="4342" width="17.25" style="404" customWidth="1"/>
    <col min="4343" max="4345" width="16.875" style="404" customWidth="1"/>
    <col min="4346" max="4360" width="15.875" style="404" customWidth="1"/>
    <col min="4361" max="4361" width="42.875" style="404" customWidth="1"/>
    <col min="4362" max="4362" width="10.75" style="404" bestFit="1" customWidth="1"/>
    <col min="4363" max="4555" width="9" style="404"/>
    <col min="4556" max="4556" width="11.625" style="404" customWidth="1"/>
    <col min="4557" max="4557" width="70.125" style="404" customWidth="1"/>
    <col min="4558" max="4590" width="0" style="404" hidden="1" customWidth="1"/>
    <col min="4591" max="4591" width="28.875" style="404" customWidth="1"/>
    <col min="4592" max="4594" width="0" style="404" hidden="1" customWidth="1"/>
    <col min="4595" max="4595" width="17.5" style="404" customWidth="1"/>
    <col min="4596" max="4597" width="0" style="404" hidden="1" customWidth="1"/>
    <col min="4598" max="4598" width="17.25" style="404" customWidth="1"/>
    <col min="4599" max="4601" width="16.875" style="404" customWidth="1"/>
    <col min="4602" max="4616" width="15.875" style="404" customWidth="1"/>
    <col min="4617" max="4617" width="42.875" style="404" customWidth="1"/>
    <col min="4618" max="4618" width="10.75" style="404" bestFit="1" customWidth="1"/>
    <col min="4619" max="4811" width="9" style="404"/>
    <col min="4812" max="4812" width="11.625" style="404" customWidth="1"/>
    <col min="4813" max="4813" width="70.125" style="404" customWidth="1"/>
    <col min="4814" max="4846" width="0" style="404" hidden="1" customWidth="1"/>
    <col min="4847" max="4847" width="28.875" style="404" customWidth="1"/>
    <col min="4848" max="4850" width="0" style="404" hidden="1" customWidth="1"/>
    <col min="4851" max="4851" width="17.5" style="404" customWidth="1"/>
    <col min="4852" max="4853" width="0" style="404" hidden="1" customWidth="1"/>
    <col min="4854" max="4854" width="17.25" style="404" customWidth="1"/>
    <col min="4855" max="4857" width="16.875" style="404" customWidth="1"/>
    <col min="4858" max="4872" width="15.875" style="404" customWidth="1"/>
    <col min="4873" max="4873" width="42.875" style="404" customWidth="1"/>
    <col min="4874" max="4874" width="10.75" style="404" bestFit="1" customWidth="1"/>
    <col min="4875" max="5067" width="9" style="404"/>
    <col min="5068" max="5068" width="11.625" style="404" customWidth="1"/>
    <col min="5069" max="5069" width="70.125" style="404" customWidth="1"/>
    <col min="5070" max="5102" width="0" style="404" hidden="1" customWidth="1"/>
    <col min="5103" max="5103" width="28.875" style="404" customWidth="1"/>
    <col min="5104" max="5106" width="0" style="404" hidden="1" customWidth="1"/>
    <col min="5107" max="5107" width="17.5" style="404" customWidth="1"/>
    <col min="5108" max="5109" width="0" style="404" hidden="1" customWidth="1"/>
    <col min="5110" max="5110" width="17.25" style="404" customWidth="1"/>
    <col min="5111" max="5113" width="16.875" style="404" customWidth="1"/>
    <col min="5114" max="5128" width="15.875" style="404" customWidth="1"/>
    <col min="5129" max="5129" width="42.875" style="404" customWidth="1"/>
    <col min="5130" max="5130" width="10.75" style="404" bestFit="1" customWidth="1"/>
    <col min="5131" max="5323" width="9" style="404"/>
    <col min="5324" max="5324" width="11.625" style="404" customWidth="1"/>
    <col min="5325" max="5325" width="70.125" style="404" customWidth="1"/>
    <col min="5326" max="5358" width="0" style="404" hidden="1" customWidth="1"/>
    <col min="5359" max="5359" width="28.875" style="404" customWidth="1"/>
    <col min="5360" max="5362" width="0" style="404" hidden="1" customWidth="1"/>
    <col min="5363" max="5363" width="17.5" style="404" customWidth="1"/>
    <col min="5364" max="5365" width="0" style="404" hidden="1" customWidth="1"/>
    <col min="5366" max="5366" width="17.25" style="404" customWidth="1"/>
    <col min="5367" max="5369" width="16.875" style="404" customWidth="1"/>
    <col min="5370" max="5384" width="15.875" style="404" customWidth="1"/>
    <col min="5385" max="5385" width="42.875" style="404" customWidth="1"/>
    <col min="5386" max="5386" width="10.75" style="404" bestFit="1" customWidth="1"/>
    <col min="5387" max="5579" width="9" style="404"/>
    <col min="5580" max="5580" width="11.625" style="404" customWidth="1"/>
    <col min="5581" max="5581" width="70.125" style="404" customWidth="1"/>
    <col min="5582" max="5614" width="0" style="404" hidden="1" customWidth="1"/>
    <col min="5615" max="5615" width="28.875" style="404" customWidth="1"/>
    <col min="5616" max="5618" width="0" style="404" hidden="1" customWidth="1"/>
    <col min="5619" max="5619" width="17.5" style="404" customWidth="1"/>
    <col min="5620" max="5621" width="0" style="404" hidden="1" customWidth="1"/>
    <col min="5622" max="5622" width="17.25" style="404" customWidth="1"/>
    <col min="5623" max="5625" width="16.875" style="404" customWidth="1"/>
    <col min="5626" max="5640" width="15.875" style="404" customWidth="1"/>
    <col min="5641" max="5641" width="42.875" style="404" customWidth="1"/>
    <col min="5642" max="5642" width="10.75" style="404" bestFit="1" customWidth="1"/>
    <col min="5643" max="5835" width="9" style="404"/>
    <col min="5836" max="5836" width="11.625" style="404" customWidth="1"/>
    <col min="5837" max="5837" width="70.125" style="404" customWidth="1"/>
    <col min="5838" max="5870" width="0" style="404" hidden="1" customWidth="1"/>
    <col min="5871" max="5871" width="28.875" style="404" customWidth="1"/>
    <col min="5872" max="5874" width="0" style="404" hidden="1" customWidth="1"/>
    <col min="5875" max="5875" width="17.5" style="404" customWidth="1"/>
    <col min="5876" max="5877" width="0" style="404" hidden="1" customWidth="1"/>
    <col min="5878" max="5878" width="17.25" style="404" customWidth="1"/>
    <col min="5879" max="5881" width="16.875" style="404" customWidth="1"/>
    <col min="5882" max="5896" width="15.875" style="404" customWidth="1"/>
    <col min="5897" max="5897" width="42.875" style="404" customWidth="1"/>
    <col min="5898" max="5898" width="10.75" style="404" bestFit="1" customWidth="1"/>
    <col min="5899" max="6091" width="9" style="404"/>
    <col min="6092" max="6092" width="11.625" style="404" customWidth="1"/>
    <col min="6093" max="6093" width="70.125" style="404" customWidth="1"/>
    <col min="6094" max="6126" width="0" style="404" hidden="1" customWidth="1"/>
    <col min="6127" max="6127" width="28.875" style="404" customWidth="1"/>
    <col min="6128" max="6130" width="0" style="404" hidden="1" customWidth="1"/>
    <col min="6131" max="6131" width="17.5" style="404" customWidth="1"/>
    <col min="6132" max="6133" width="0" style="404" hidden="1" customWidth="1"/>
    <col min="6134" max="6134" width="17.25" style="404" customWidth="1"/>
    <col min="6135" max="6137" width="16.875" style="404" customWidth="1"/>
    <col min="6138" max="6152" width="15.875" style="404" customWidth="1"/>
    <col min="6153" max="6153" width="42.875" style="404" customWidth="1"/>
    <col min="6154" max="6154" width="10.75" style="404" bestFit="1" customWidth="1"/>
    <col min="6155" max="6347" width="9" style="404"/>
    <col min="6348" max="6348" width="11.625" style="404" customWidth="1"/>
    <col min="6349" max="6349" width="70.125" style="404" customWidth="1"/>
    <col min="6350" max="6382" width="0" style="404" hidden="1" customWidth="1"/>
    <col min="6383" max="6383" width="28.875" style="404" customWidth="1"/>
    <col min="6384" max="6386" width="0" style="404" hidden="1" customWidth="1"/>
    <col min="6387" max="6387" width="17.5" style="404" customWidth="1"/>
    <col min="6388" max="6389" width="0" style="404" hidden="1" customWidth="1"/>
    <col min="6390" max="6390" width="17.25" style="404" customWidth="1"/>
    <col min="6391" max="6393" width="16.875" style="404" customWidth="1"/>
    <col min="6394" max="6408" width="15.875" style="404" customWidth="1"/>
    <col min="6409" max="6409" width="42.875" style="404" customWidth="1"/>
    <col min="6410" max="6410" width="10.75" style="404" bestFit="1" customWidth="1"/>
    <col min="6411" max="6603" width="9" style="404"/>
    <col min="6604" max="6604" width="11.625" style="404" customWidth="1"/>
    <col min="6605" max="6605" width="70.125" style="404" customWidth="1"/>
    <col min="6606" max="6638" width="0" style="404" hidden="1" customWidth="1"/>
    <col min="6639" max="6639" width="28.875" style="404" customWidth="1"/>
    <col min="6640" max="6642" width="0" style="404" hidden="1" customWidth="1"/>
    <col min="6643" max="6643" width="17.5" style="404" customWidth="1"/>
    <col min="6644" max="6645" width="0" style="404" hidden="1" customWidth="1"/>
    <col min="6646" max="6646" width="17.25" style="404" customWidth="1"/>
    <col min="6647" max="6649" width="16.875" style="404" customWidth="1"/>
    <col min="6650" max="6664" width="15.875" style="404" customWidth="1"/>
    <col min="6665" max="6665" width="42.875" style="404" customWidth="1"/>
    <col min="6666" max="6666" width="10.75" style="404" bestFit="1" customWidth="1"/>
    <col min="6667" max="6859" width="9" style="404"/>
    <col min="6860" max="6860" width="11.625" style="404" customWidth="1"/>
    <col min="6861" max="6861" width="70.125" style="404" customWidth="1"/>
    <col min="6862" max="6894" width="0" style="404" hidden="1" customWidth="1"/>
    <col min="6895" max="6895" width="28.875" style="404" customWidth="1"/>
    <col min="6896" max="6898" width="0" style="404" hidden="1" customWidth="1"/>
    <col min="6899" max="6899" width="17.5" style="404" customWidth="1"/>
    <col min="6900" max="6901" width="0" style="404" hidden="1" customWidth="1"/>
    <col min="6902" max="6902" width="17.25" style="404" customWidth="1"/>
    <col min="6903" max="6905" width="16.875" style="404" customWidth="1"/>
    <col min="6906" max="6920" width="15.875" style="404" customWidth="1"/>
    <col min="6921" max="6921" width="42.875" style="404" customWidth="1"/>
    <col min="6922" max="6922" width="10.75" style="404" bestFit="1" customWidth="1"/>
    <col min="6923" max="7115" width="9" style="404"/>
    <col min="7116" max="7116" width="11.625" style="404" customWidth="1"/>
    <col min="7117" max="7117" width="70.125" style="404" customWidth="1"/>
    <col min="7118" max="7150" width="0" style="404" hidden="1" customWidth="1"/>
    <col min="7151" max="7151" width="28.875" style="404" customWidth="1"/>
    <col min="7152" max="7154" width="0" style="404" hidden="1" customWidth="1"/>
    <col min="7155" max="7155" width="17.5" style="404" customWidth="1"/>
    <col min="7156" max="7157" width="0" style="404" hidden="1" customWidth="1"/>
    <col min="7158" max="7158" width="17.25" style="404" customWidth="1"/>
    <col min="7159" max="7161" width="16.875" style="404" customWidth="1"/>
    <col min="7162" max="7176" width="15.875" style="404" customWidth="1"/>
    <col min="7177" max="7177" width="42.875" style="404" customWidth="1"/>
    <col min="7178" max="7178" width="10.75" style="404" bestFit="1" customWidth="1"/>
    <col min="7179" max="7371" width="9" style="404"/>
    <col min="7372" max="7372" width="11.625" style="404" customWidth="1"/>
    <col min="7373" max="7373" width="70.125" style="404" customWidth="1"/>
    <col min="7374" max="7406" width="0" style="404" hidden="1" customWidth="1"/>
    <col min="7407" max="7407" width="28.875" style="404" customWidth="1"/>
    <col min="7408" max="7410" width="0" style="404" hidden="1" customWidth="1"/>
    <col min="7411" max="7411" width="17.5" style="404" customWidth="1"/>
    <col min="7412" max="7413" width="0" style="404" hidden="1" customWidth="1"/>
    <col min="7414" max="7414" width="17.25" style="404" customWidth="1"/>
    <col min="7415" max="7417" width="16.875" style="404" customWidth="1"/>
    <col min="7418" max="7432" width="15.875" style="404" customWidth="1"/>
    <col min="7433" max="7433" width="42.875" style="404" customWidth="1"/>
    <col min="7434" max="7434" width="10.75" style="404" bestFit="1" customWidth="1"/>
    <col min="7435" max="7627" width="9" style="404"/>
    <col min="7628" max="7628" width="11.625" style="404" customWidth="1"/>
    <col min="7629" max="7629" width="70.125" style="404" customWidth="1"/>
    <col min="7630" max="7662" width="0" style="404" hidden="1" customWidth="1"/>
    <col min="7663" max="7663" width="28.875" style="404" customWidth="1"/>
    <col min="7664" max="7666" width="0" style="404" hidden="1" customWidth="1"/>
    <col min="7667" max="7667" width="17.5" style="404" customWidth="1"/>
    <col min="7668" max="7669" width="0" style="404" hidden="1" customWidth="1"/>
    <col min="7670" max="7670" width="17.25" style="404" customWidth="1"/>
    <col min="7671" max="7673" width="16.875" style="404" customWidth="1"/>
    <col min="7674" max="7688" width="15.875" style="404" customWidth="1"/>
    <col min="7689" max="7689" width="42.875" style="404" customWidth="1"/>
    <col min="7690" max="7690" width="10.75" style="404" bestFit="1" customWidth="1"/>
    <col min="7691" max="7883" width="9" style="404"/>
    <col min="7884" max="7884" width="11.625" style="404" customWidth="1"/>
    <col min="7885" max="7885" width="70.125" style="404" customWidth="1"/>
    <col min="7886" max="7918" width="0" style="404" hidden="1" customWidth="1"/>
    <col min="7919" max="7919" width="28.875" style="404" customWidth="1"/>
    <col min="7920" max="7922" width="0" style="404" hidden="1" customWidth="1"/>
    <col min="7923" max="7923" width="17.5" style="404" customWidth="1"/>
    <col min="7924" max="7925" width="0" style="404" hidden="1" customWidth="1"/>
    <col min="7926" max="7926" width="17.25" style="404" customWidth="1"/>
    <col min="7927" max="7929" width="16.875" style="404" customWidth="1"/>
    <col min="7930" max="7944" width="15.875" style="404" customWidth="1"/>
    <col min="7945" max="7945" width="42.875" style="404" customWidth="1"/>
    <col min="7946" max="7946" width="10.75" style="404" bestFit="1" customWidth="1"/>
    <col min="7947" max="8139" width="9" style="404"/>
    <col min="8140" max="8140" width="11.625" style="404" customWidth="1"/>
    <col min="8141" max="8141" width="70.125" style="404" customWidth="1"/>
    <col min="8142" max="8174" width="0" style="404" hidden="1" customWidth="1"/>
    <col min="8175" max="8175" width="28.875" style="404" customWidth="1"/>
    <col min="8176" max="8178" width="0" style="404" hidden="1" customWidth="1"/>
    <col min="8179" max="8179" width="17.5" style="404" customWidth="1"/>
    <col min="8180" max="8181" width="0" style="404" hidden="1" customWidth="1"/>
    <col min="8182" max="8182" width="17.25" style="404" customWidth="1"/>
    <col min="8183" max="8185" width="16.875" style="404" customWidth="1"/>
    <col min="8186" max="8200" width="15.875" style="404" customWidth="1"/>
    <col min="8201" max="8201" width="42.875" style="404" customWidth="1"/>
    <col min="8202" max="8202" width="10.75" style="404" bestFit="1" customWidth="1"/>
    <col min="8203" max="8395" width="9" style="404"/>
    <col min="8396" max="8396" width="11.625" style="404" customWidth="1"/>
    <col min="8397" max="8397" width="70.125" style="404" customWidth="1"/>
    <col min="8398" max="8430" width="0" style="404" hidden="1" customWidth="1"/>
    <col min="8431" max="8431" width="28.875" style="404" customWidth="1"/>
    <col min="8432" max="8434" width="0" style="404" hidden="1" customWidth="1"/>
    <col min="8435" max="8435" width="17.5" style="404" customWidth="1"/>
    <col min="8436" max="8437" width="0" style="404" hidden="1" customWidth="1"/>
    <col min="8438" max="8438" width="17.25" style="404" customWidth="1"/>
    <col min="8439" max="8441" width="16.875" style="404" customWidth="1"/>
    <col min="8442" max="8456" width="15.875" style="404" customWidth="1"/>
    <col min="8457" max="8457" width="42.875" style="404" customWidth="1"/>
    <col min="8458" max="8458" width="10.75" style="404" bestFit="1" customWidth="1"/>
    <col min="8459" max="8651" width="9" style="404"/>
    <col min="8652" max="8652" width="11.625" style="404" customWidth="1"/>
    <col min="8653" max="8653" width="70.125" style="404" customWidth="1"/>
    <col min="8654" max="8686" width="0" style="404" hidden="1" customWidth="1"/>
    <col min="8687" max="8687" width="28.875" style="404" customWidth="1"/>
    <col min="8688" max="8690" width="0" style="404" hidden="1" customWidth="1"/>
    <col min="8691" max="8691" width="17.5" style="404" customWidth="1"/>
    <col min="8692" max="8693" width="0" style="404" hidden="1" customWidth="1"/>
    <col min="8694" max="8694" width="17.25" style="404" customWidth="1"/>
    <col min="8695" max="8697" width="16.875" style="404" customWidth="1"/>
    <col min="8698" max="8712" width="15.875" style="404" customWidth="1"/>
    <col min="8713" max="8713" width="42.875" style="404" customWidth="1"/>
    <col min="8714" max="8714" width="10.75" style="404" bestFit="1" customWidth="1"/>
    <col min="8715" max="8907" width="9" style="404"/>
    <col min="8908" max="8908" width="11.625" style="404" customWidth="1"/>
    <col min="8909" max="8909" width="70.125" style="404" customWidth="1"/>
    <col min="8910" max="8942" width="0" style="404" hidden="1" customWidth="1"/>
    <col min="8943" max="8943" width="28.875" style="404" customWidth="1"/>
    <col min="8944" max="8946" width="0" style="404" hidden="1" customWidth="1"/>
    <col min="8947" max="8947" width="17.5" style="404" customWidth="1"/>
    <col min="8948" max="8949" width="0" style="404" hidden="1" customWidth="1"/>
    <col min="8950" max="8950" width="17.25" style="404" customWidth="1"/>
    <col min="8951" max="8953" width="16.875" style="404" customWidth="1"/>
    <col min="8954" max="8968" width="15.875" style="404" customWidth="1"/>
    <col min="8969" max="8969" width="42.875" style="404" customWidth="1"/>
    <col min="8970" max="8970" width="10.75" style="404" bestFit="1" customWidth="1"/>
    <col min="8971" max="9163" width="9" style="404"/>
    <col min="9164" max="9164" width="11.625" style="404" customWidth="1"/>
    <col min="9165" max="9165" width="70.125" style="404" customWidth="1"/>
    <col min="9166" max="9198" width="0" style="404" hidden="1" customWidth="1"/>
    <col min="9199" max="9199" width="28.875" style="404" customWidth="1"/>
    <col min="9200" max="9202" width="0" style="404" hidden="1" customWidth="1"/>
    <col min="9203" max="9203" width="17.5" style="404" customWidth="1"/>
    <col min="9204" max="9205" width="0" style="404" hidden="1" customWidth="1"/>
    <col min="9206" max="9206" width="17.25" style="404" customWidth="1"/>
    <col min="9207" max="9209" width="16.875" style="404" customWidth="1"/>
    <col min="9210" max="9224" width="15.875" style="404" customWidth="1"/>
    <col min="9225" max="9225" width="42.875" style="404" customWidth="1"/>
    <col min="9226" max="9226" width="10.75" style="404" bestFit="1" customWidth="1"/>
    <col min="9227" max="9419" width="9" style="404"/>
    <col min="9420" max="9420" width="11.625" style="404" customWidth="1"/>
    <col min="9421" max="9421" width="70.125" style="404" customWidth="1"/>
    <col min="9422" max="9454" width="0" style="404" hidden="1" customWidth="1"/>
    <col min="9455" max="9455" width="28.875" style="404" customWidth="1"/>
    <col min="9456" max="9458" width="0" style="404" hidden="1" customWidth="1"/>
    <col min="9459" max="9459" width="17.5" style="404" customWidth="1"/>
    <col min="9460" max="9461" width="0" style="404" hidden="1" customWidth="1"/>
    <col min="9462" max="9462" width="17.25" style="404" customWidth="1"/>
    <col min="9463" max="9465" width="16.875" style="404" customWidth="1"/>
    <col min="9466" max="9480" width="15.875" style="404" customWidth="1"/>
    <col min="9481" max="9481" width="42.875" style="404" customWidth="1"/>
    <col min="9482" max="9482" width="10.75" style="404" bestFit="1" customWidth="1"/>
    <col min="9483" max="9675" width="9" style="404"/>
    <col min="9676" max="9676" width="11.625" style="404" customWidth="1"/>
    <col min="9677" max="9677" width="70.125" style="404" customWidth="1"/>
    <col min="9678" max="9710" width="0" style="404" hidden="1" customWidth="1"/>
    <col min="9711" max="9711" width="28.875" style="404" customWidth="1"/>
    <col min="9712" max="9714" width="0" style="404" hidden="1" customWidth="1"/>
    <col min="9715" max="9715" width="17.5" style="404" customWidth="1"/>
    <col min="9716" max="9717" width="0" style="404" hidden="1" customWidth="1"/>
    <col min="9718" max="9718" width="17.25" style="404" customWidth="1"/>
    <col min="9719" max="9721" width="16.875" style="404" customWidth="1"/>
    <col min="9722" max="9736" width="15.875" style="404" customWidth="1"/>
    <col min="9737" max="9737" width="42.875" style="404" customWidth="1"/>
    <col min="9738" max="9738" width="10.75" style="404" bestFit="1" customWidth="1"/>
    <col min="9739" max="9931" width="9" style="404"/>
    <col min="9932" max="9932" width="11.625" style="404" customWidth="1"/>
    <col min="9933" max="9933" width="70.125" style="404" customWidth="1"/>
    <col min="9934" max="9966" width="0" style="404" hidden="1" customWidth="1"/>
    <col min="9967" max="9967" width="28.875" style="404" customWidth="1"/>
    <col min="9968" max="9970" width="0" style="404" hidden="1" customWidth="1"/>
    <col min="9971" max="9971" width="17.5" style="404" customWidth="1"/>
    <col min="9972" max="9973" width="0" style="404" hidden="1" customWidth="1"/>
    <col min="9974" max="9974" width="17.25" style="404" customWidth="1"/>
    <col min="9975" max="9977" width="16.875" style="404" customWidth="1"/>
    <col min="9978" max="9992" width="15.875" style="404" customWidth="1"/>
    <col min="9993" max="9993" width="42.875" style="404" customWidth="1"/>
    <col min="9994" max="9994" width="10.75" style="404" bestFit="1" customWidth="1"/>
    <col min="9995" max="10187" width="9" style="404"/>
    <col min="10188" max="10188" width="11.625" style="404" customWidth="1"/>
    <col min="10189" max="10189" width="70.125" style="404" customWidth="1"/>
    <col min="10190" max="10222" width="0" style="404" hidden="1" customWidth="1"/>
    <col min="10223" max="10223" width="28.875" style="404" customWidth="1"/>
    <col min="10224" max="10226" width="0" style="404" hidden="1" customWidth="1"/>
    <col min="10227" max="10227" width="17.5" style="404" customWidth="1"/>
    <col min="10228" max="10229" width="0" style="404" hidden="1" customWidth="1"/>
    <col min="10230" max="10230" width="17.25" style="404" customWidth="1"/>
    <col min="10231" max="10233" width="16.875" style="404" customWidth="1"/>
    <col min="10234" max="10248" width="15.875" style="404" customWidth="1"/>
    <col min="10249" max="10249" width="42.875" style="404" customWidth="1"/>
    <col min="10250" max="10250" width="10.75" style="404" bestFit="1" customWidth="1"/>
    <col min="10251" max="10443" width="9" style="404"/>
    <col min="10444" max="10444" width="11.625" style="404" customWidth="1"/>
    <col min="10445" max="10445" width="70.125" style="404" customWidth="1"/>
    <col min="10446" max="10478" width="0" style="404" hidden="1" customWidth="1"/>
    <col min="10479" max="10479" width="28.875" style="404" customWidth="1"/>
    <col min="10480" max="10482" width="0" style="404" hidden="1" customWidth="1"/>
    <col min="10483" max="10483" width="17.5" style="404" customWidth="1"/>
    <col min="10484" max="10485" width="0" style="404" hidden="1" customWidth="1"/>
    <col min="10486" max="10486" width="17.25" style="404" customWidth="1"/>
    <col min="10487" max="10489" width="16.875" style="404" customWidth="1"/>
    <col min="10490" max="10504" width="15.875" style="404" customWidth="1"/>
    <col min="10505" max="10505" width="42.875" style="404" customWidth="1"/>
    <col min="10506" max="10506" width="10.75" style="404" bestFit="1" customWidth="1"/>
    <col min="10507" max="10699" width="9" style="404"/>
    <col min="10700" max="10700" width="11.625" style="404" customWidth="1"/>
    <col min="10701" max="10701" width="70.125" style="404" customWidth="1"/>
    <col min="10702" max="10734" width="0" style="404" hidden="1" customWidth="1"/>
    <col min="10735" max="10735" width="28.875" style="404" customWidth="1"/>
    <col min="10736" max="10738" width="0" style="404" hidden="1" customWidth="1"/>
    <col min="10739" max="10739" width="17.5" style="404" customWidth="1"/>
    <col min="10740" max="10741" width="0" style="404" hidden="1" customWidth="1"/>
    <col min="10742" max="10742" width="17.25" style="404" customWidth="1"/>
    <col min="10743" max="10745" width="16.875" style="404" customWidth="1"/>
    <col min="10746" max="10760" width="15.875" style="404" customWidth="1"/>
    <col min="10761" max="10761" width="42.875" style="404" customWidth="1"/>
    <col min="10762" max="10762" width="10.75" style="404" bestFit="1" customWidth="1"/>
    <col min="10763" max="10955" width="9" style="404"/>
    <col min="10956" max="10956" width="11.625" style="404" customWidth="1"/>
    <col min="10957" max="10957" width="70.125" style="404" customWidth="1"/>
    <col min="10958" max="10990" width="0" style="404" hidden="1" customWidth="1"/>
    <col min="10991" max="10991" width="28.875" style="404" customWidth="1"/>
    <col min="10992" max="10994" width="0" style="404" hidden="1" customWidth="1"/>
    <col min="10995" max="10995" width="17.5" style="404" customWidth="1"/>
    <col min="10996" max="10997" width="0" style="404" hidden="1" customWidth="1"/>
    <col min="10998" max="10998" width="17.25" style="404" customWidth="1"/>
    <col min="10999" max="11001" width="16.875" style="404" customWidth="1"/>
    <col min="11002" max="11016" width="15.875" style="404" customWidth="1"/>
    <col min="11017" max="11017" width="42.875" style="404" customWidth="1"/>
    <col min="11018" max="11018" width="10.75" style="404" bestFit="1" customWidth="1"/>
    <col min="11019" max="11211" width="9" style="404"/>
    <col min="11212" max="11212" width="11.625" style="404" customWidth="1"/>
    <col min="11213" max="11213" width="70.125" style="404" customWidth="1"/>
    <col min="11214" max="11246" width="0" style="404" hidden="1" customWidth="1"/>
    <col min="11247" max="11247" width="28.875" style="404" customWidth="1"/>
    <col min="11248" max="11250" width="0" style="404" hidden="1" customWidth="1"/>
    <col min="11251" max="11251" width="17.5" style="404" customWidth="1"/>
    <col min="11252" max="11253" width="0" style="404" hidden="1" customWidth="1"/>
    <col min="11254" max="11254" width="17.25" style="404" customWidth="1"/>
    <col min="11255" max="11257" width="16.875" style="404" customWidth="1"/>
    <col min="11258" max="11272" width="15.875" style="404" customWidth="1"/>
    <col min="11273" max="11273" width="42.875" style="404" customWidth="1"/>
    <col min="11274" max="11274" width="10.75" style="404" bestFit="1" customWidth="1"/>
    <col min="11275" max="11467" width="9" style="404"/>
    <col min="11468" max="11468" width="11.625" style="404" customWidth="1"/>
    <col min="11469" max="11469" width="70.125" style="404" customWidth="1"/>
    <col min="11470" max="11502" width="0" style="404" hidden="1" customWidth="1"/>
    <col min="11503" max="11503" width="28.875" style="404" customWidth="1"/>
    <col min="11504" max="11506" width="0" style="404" hidden="1" customWidth="1"/>
    <col min="11507" max="11507" width="17.5" style="404" customWidth="1"/>
    <col min="11508" max="11509" width="0" style="404" hidden="1" customWidth="1"/>
    <col min="11510" max="11510" width="17.25" style="404" customWidth="1"/>
    <col min="11511" max="11513" width="16.875" style="404" customWidth="1"/>
    <col min="11514" max="11528" width="15.875" style="404" customWidth="1"/>
    <col min="11529" max="11529" width="42.875" style="404" customWidth="1"/>
    <col min="11530" max="11530" width="10.75" style="404" bestFit="1" customWidth="1"/>
    <col min="11531" max="11723" width="9" style="404"/>
    <col min="11724" max="11724" width="11.625" style="404" customWidth="1"/>
    <col min="11725" max="11725" width="70.125" style="404" customWidth="1"/>
    <col min="11726" max="11758" width="0" style="404" hidden="1" customWidth="1"/>
    <col min="11759" max="11759" width="28.875" style="404" customWidth="1"/>
    <col min="11760" max="11762" width="0" style="404" hidden="1" customWidth="1"/>
    <col min="11763" max="11763" width="17.5" style="404" customWidth="1"/>
    <col min="11764" max="11765" width="0" style="404" hidden="1" customWidth="1"/>
    <col min="11766" max="11766" width="17.25" style="404" customWidth="1"/>
    <col min="11767" max="11769" width="16.875" style="404" customWidth="1"/>
    <col min="11770" max="11784" width="15.875" style="404" customWidth="1"/>
    <col min="11785" max="11785" width="42.875" style="404" customWidth="1"/>
    <col min="11786" max="11786" width="10.75" style="404" bestFit="1" customWidth="1"/>
    <col min="11787" max="11979" width="9" style="404"/>
    <col min="11980" max="11980" width="11.625" style="404" customWidth="1"/>
    <col min="11981" max="11981" width="70.125" style="404" customWidth="1"/>
    <col min="11982" max="12014" width="0" style="404" hidden="1" customWidth="1"/>
    <col min="12015" max="12015" width="28.875" style="404" customWidth="1"/>
    <col min="12016" max="12018" width="0" style="404" hidden="1" customWidth="1"/>
    <col min="12019" max="12019" width="17.5" style="404" customWidth="1"/>
    <col min="12020" max="12021" width="0" style="404" hidden="1" customWidth="1"/>
    <col min="12022" max="12022" width="17.25" style="404" customWidth="1"/>
    <col min="12023" max="12025" width="16.875" style="404" customWidth="1"/>
    <col min="12026" max="12040" width="15.875" style="404" customWidth="1"/>
    <col min="12041" max="12041" width="42.875" style="404" customWidth="1"/>
    <col min="12042" max="12042" width="10.75" style="404" bestFit="1" customWidth="1"/>
    <col min="12043" max="12235" width="9" style="404"/>
    <col min="12236" max="12236" width="11.625" style="404" customWidth="1"/>
    <col min="12237" max="12237" width="70.125" style="404" customWidth="1"/>
    <col min="12238" max="12270" width="0" style="404" hidden="1" customWidth="1"/>
    <col min="12271" max="12271" width="28.875" style="404" customWidth="1"/>
    <col min="12272" max="12274" width="0" style="404" hidden="1" customWidth="1"/>
    <col min="12275" max="12275" width="17.5" style="404" customWidth="1"/>
    <col min="12276" max="12277" width="0" style="404" hidden="1" customWidth="1"/>
    <col min="12278" max="12278" width="17.25" style="404" customWidth="1"/>
    <col min="12279" max="12281" width="16.875" style="404" customWidth="1"/>
    <col min="12282" max="12296" width="15.875" style="404" customWidth="1"/>
    <col min="12297" max="12297" width="42.875" style="404" customWidth="1"/>
    <col min="12298" max="12298" width="10.75" style="404" bestFit="1" customWidth="1"/>
    <col min="12299" max="12491" width="9" style="404"/>
    <col min="12492" max="12492" width="11.625" style="404" customWidth="1"/>
    <col min="12493" max="12493" width="70.125" style="404" customWidth="1"/>
    <col min="12494" max="12526" width="0" style="404" hidden="1" customWidth="1"/>
    <col min="12527" max="12527" width="28.875" style="404" customWidth="1"/>
    <col min="12528" max="12530" width="0" style="404" hidden="1" customWidth="1"/>
    <col min="12531" max="12531" width="17.5" style="404" customWidth="1"/>
    <col min="12532" max="12533" width="0" style="404" hidden="1" customWidth="1"/>
    <col min="12534" max="12534" width="17.25" style="404" customWidth="1"/>
    <col min="12535" max="12537" width="16.875" style="404" customWidth="1"/>
    <col min="12538" max="12552" width="15.875" style="404" customWidth="1"/>
    <col min="12553" max="12553" width="42.875" style="404" customWidth="1"/>
    <col min="12554" max="12554" width="10.75" style="404" bestFit="1" customWidth="1"/>
    <col min="12555" max="12747" width="9" style="404"/>
    <col min="12748" max="12748" width="11.625" style="404" customWidth="1"/>
    <col min="12749" max="12749" width="70.125" style="404" customWidth="1"/>
    <col min="12750" max="12782" width="0" style="404" hidden="1" customWidth="1"/>
    <col min="12783" max="12783" width="28.875" style="404" customWidth="1"/>
    <col min="12784" max="12786" width="0" style="404" hidden="1" customWidth="1"/>
    <col min="12787" max="12787" width="17.5" style="404" customWidth="1"/>
    <col min="12788" max="12789" width="0" style="404" hidden="1" customWidth="1"/>
    <col min="12790" max="12790" width="17.25" style="404" customWidth="1"/>
    <col min="12791" max="12793" width="16.875" style="404" customWidth="1"/>
    <col min="12794" max="12808" width="15.875" style="404" customWidth="1"/>
    <col min="12809" max="12809" width="42.875" style="404" customWidth="1"/>
    <col min="12810" max="12810" width="10.75" style="404" bestFit="1" customWidth="1"/>
    <col min="12811" max="13003" width="9" style="404"/>
    <col min="13004" max="13004" width="11.625" style="404" customWidth="1"/>
    <col min="13005" max="13005" width="70.125" style="404" customWidth="1"/>
    <col min="13006" max="13038" width="0" style="404" hidden="1" customWidth="1"/>
    <col min="13039" max="13039" width="28.875" style="404" customWidth="1"/>
    <col min="13040" max="13042" width="0" style="404" hidden="1" customWidth="1"/>
    <col min="13043" max="13043" width="17.5" style="404" customWidth="1"/>
    <col min="13044" max="13045" width="0" style="404" hidden="1" customWidth="1"/>
    <col min="13046" max="13046" width="17.25" style="404" customWidth="1"/>
    <col min="13047" max="13049" width="16.875" style="404" customWidth="1"/>
    <col min="13050" max="13064" width="15.875" style="404" customWidth="1"/>
    <col min="13065" max="13065" width="42.875" style="404" customWidth="1"/>
    <col min="13066" max="13066" width="10.75" style="404" bestFit="1" customWidth="1"/>
    <col min="13067" max="13259" width="9" style="404"/>
    <col min="13260" max="13260" width="11.625" style="404" customWidth="1"/>
    <col min="13261" max="13261" width="70.125" style="404" customWidth="1"/>
    <col min="13262" max="13294" width="0" style="404" hidden="1" customWidth="1"/>
    <col min="13295" max="13295" width="28.875" style="404" customWidth="1"/>
    <col min="13296" max="13298" width="0" style="404" hidden="1" customWidth="1"/>
    <col min="13299" max="13299" width="17.5" style="404" customWidth="1"/>
    <col min="13300" max="13301" width="0" style="404" hidden="1" customWidth="1"/>
    <col min="13302" max="13302" width="17.25" style="404" customWidth="1"/>
    <col min="13303" max="13305" width="16.875" style="404" customWidth="1"/>
    <col min="13306" max="13320" width="15.875" style="404" customWidth="1"/>
    <col min="13321" max="13321" width="42.875" style="404" customWidth="1"/>
    <col min="13322" max="13322" width="10.75" style="404" bestFit="1" customWidth="1"/>
    <col min="13323" max="13515" width="9" style="404"/>
    <col min="13516" max="13516" width="11.625" style="404" customWidth="1"/>
    <col min="13517" max="13517" width="70.125" style="404" customWidth="1"/>
    <col min="13518" max="13550" width="0" style="404" hidden="1" customWidth="1"/>
    <col min="13551" max="13551" width="28.875" style="404" customWidth="1"/>
    <col min="13552" max="13554" width="0" style="404" hidden="1" customWidth="1"/>
    <col min="13555" max="13555" width="17.5" style="404" customWidth="1"/>
    <col min="13556" max="13557" width="0" style="404" hidden="1" customWidth="1"/>
    <col min="13558" max="13558" width="17.25" style="404" customWidth="1"/>
    <col min="13559" max="13561" width="16.875" style="404" customWidth="1"/>
    <col min="13562" max="13576" width="15.875" style="404" customWidth="1"/>
    <col min="13577" max="13577" width="42.875" style="404" customWidth="1"/>
    <col min="13578" max="13578" width="10.75" style="404" bestFit="1" customWidth="1"/>
    <col min="13579" max="13771" width="9" style="404"/>
    <col min="13772" max="13772" width="11.625" style="404" customWidth="1"/>
    <col min="13773" max="13773" width="70.125" style="404" customWidth="1"/>
    <col min="13774" max="13806" width="0" style="404" hidden="1" customWidth="1"/>
    <col min="13807" max="13807" width="28.875" style="404" customWidth="1"/>
    <col min="13808" max="13810" width="0" style="404" hidden="1" customWidth="1"/>
    <col min="13811" max="13811" width="17.5" style="404" customWidth="1"/>
    <col min="13812" max="13813" width="0" style="404" hidden="1" customWidth="1"/>
    <col min="13814" max="13814" width="17.25" style="404" customWidth="1"/>
    <col min="13815" max="13817" width="16.875" style="404" customWidth="1"/>
    <col min="13818" max="13832" width="15.875" style="404" customWidth="1"/>
    <col min="13833" max="13833" width="42.875" style="404" customWidth="1"/>
    <col min="13834" max="13834" width="10.75" style="404" bestFit="1" customWidth="1"/>
    <col min="13835" max="14027" width="9" style="404"/>
    <col min="14028" max="14028" width="11.625" style="404" customWidth="1"/>
    <col min="14029" max="14029" width="70.125" style="404" customWidth="1"/>
    <col min="14030" max="14062" width="0" style="404" hidden="1" customWidth="1"/>
    <col min="14063" max="14063" width="28.875" style="404" customWidth="1"/>
    <col min="14064" max="14066" width="0" style="404" hidden="1" customWidth="1"/>
    <col min="14067" max="14067" width="17.5" style="404" customWidth="1"/>
    <col min="14068" max="14069" width="0" style="404" hidden="1" customWidth="1"/>
    <col min="14070" max="14070" width="17.25" style="404" customWidth="1"/>
    <col min="14071" max="14073" width="16.875" style="404" customWidth="1"/>
    <col min="14074" max="14088" width="15.875" style="404" customWidth="1"/>
    <col min="14089" max="14089" width="42.875" style="404" customWidth="1"/>
    <col min="14090" max="14090" width="10.75" style="404" bestFit="1" customWidth="1"/>
    <col min="14091" max="14283" width="9" style="404"/>
    <col min="14284" max="14284" width="11.625" style="404" customWidth="1"/>
    <col min="14285" max="14285" width="70.125" style="404" customWidth="1"/>
    <col min="14286" max="14318" width="0" style="404" hidden="1" customWidth="1"/>
    <col min="14319" max="14319" width="28.875" style="404" customWidth="1"/>
    <col min="14320" max="14322" width="0" style="404" hidden="1" customWidth="1"/>
    <col min="14323" max="14323" width="17.5" style="404" customWidth="1"/>
    <col min="14324" max="14325" width="0" style="404" hidden="1" customWidth="1"/>
    <col min="14326" max="14326" width="17.25" style="404" customWidth="1"/>
    <col min="14327" max="14329" width="16.875" style="404" customWidth="1"/>
    <col min="14330" max="14344" width="15.875" style="404" customWidth="1"/>
    <col min="14345" max="14345" width="42.875" style="404" customWidth="1"/>
    <col min="14346" max="14346" width="10.75" style="404" bestFit="1" customWidth="1"/>
    <col min="14347" max="14539" width="9" style="404"/>
    <col min="14540" max="14540" width="11.625" style="404" customWidth="1"/>
    <col min="14541" max="14541" width="70.125" style="404" customWidth="1"/>
    <col min="14542" max="14574" width="0" style="404" hidden="1" customWidth="1"/>
    <col min="14575" max="14575" width="28.875" style="404" customWidth="1"/>
    <col min="14576" max="14578" width="0" style="404" hidden="1" customWidth="1"/>
    <col min="14579" max="14579" width="17.5" style="404" customWidth="1"/>
    <col min="14580" max="14581" width="0" style="404" hidden="1" customWidth="1"/>
    <col min="14582" max="14582" width="17.25" style="404" customWidth="1"/>
    <col min="14583" max="14585" width="16.875" style="404" customWidth="1"/>
    <col min="14586" max="14600" width="15.875" style="404" customWidth="1"/>
    <col min="14601" max="14601" width="42.875" style="404" customWidth="1"/>
    <col min="14602" max="14602" width="10.75" style="404" bestFit="1" customWidth="1"/>
    <col min="14603" max="14795" width="9" style="404"/>
    <col min="14796" max="14796" width="11.625" style="404" customWidth="1"/>
    <col min="14797" max="14797" width="70.125" style="404" customWidth="1"/>
    <col min="14798" max="14830" width="0" style="404" hidden="1" customWidth="1"/>
    <col min="14831" max="14831" width="28.875" style="404" customWidth="1"/>
    <col min="14832" max="14834" width="0" style="404" hidden="1" customWidth="1"/>
    <col min="14835" max="14835" width="17.5" style="404" customWidth="1"/>
    <col min="14836" max="14837" width="0" style="404" hidden="1" customWidth="1"/>
    <col min="14838" max="14838" width="17.25" style="404" customWidth="1"/>
    <col min="14839" max="14841" width="16.875" style="404" customWidth="1"/>
    <col min="14842" max="14856" width="15.875" style="404" customWidth="1"/>
    <col min="14857" max="14857" width="42.875" style="404" customWidth="1"/>
    <col min="14858" max="14858" width="10.75" style="404" bestFit="1" customWidth="1"/>
    <col min="14859" max="15051" width="9" style="404"/>
    <col min="15052" max="15052" width="11.625" style="404" customWidth="1"/>
    <col min="15053" max="15053" width="70.125" style="404" customWidth="1"/>
    <col min="15054" max="15086" width="0" style="404" hidden="1" customWidth="1"/>
    <col min="15087" max="15087" width="28.875" style="404" customWidth="1"/>
    <col min="15088" max="15090" width="0" style="404" hidden="1" customWidth="1"/>
    <col min="15091" max="15091" width="17.5" style="404" customWidth="1"/>
    <col min="15092" max="15093" width="0" style="404" hidden="1" customWidth="1"/>
    <col min="15094" max="15094" width="17.25" style="404" customWidth="1"/>
    <col min="15095" max="15097" width="16.875" style="404" customWidth="1"/>
    <col min="15098" max="15112" width="15.875" style="404" customWidth="1"/>
    <col min="15113" max="15113" width="42.875" style="404" customWidth="1"/>
    <col min="15114" max="15114" width="10.75" style="404" bestFit="1" customWidth="1"/>
    <col min="15115" max="15307" width="9" style="404"/>
    <col min="15308" max="15308" width="11.625" style="404" customWidth="1"/>
    <col min="15309" max="15309" width="70.125" style="404" customWidth="1"/>
    <col min="15310" max="15342" width="0" style="404" hidden="1" customWidth="1"/>
    <col min="15343" max="15343" width="28.875" style="404" customWidth="1"/>
    <col min="15344" max="15346" width="0" style="404" hidden="1" customWidth="1"/>
    <col min="15347" max="15347" width="17.5" style="404" customWidth="1"/>
    <col min="15348" max="15349" width="0" style="404" hidden="1" customWidth="1"/>
    <col min="15350" max="15350" width="17.25" style="404" customWidth="1"/>
    <col min="15351" max="15353" width="16.875" style="404" customWidth="1"/>
    <col min="15354" max="15368" width="15.875" style="404" customWidth="1"/>
    <col min="15369" max="15369" width="42.875" style="404" customWidth="1"/>
    <col min="15370" max="15370" width="10.75" style="404" bestFit="1" customWidth="1"/>
    <col min="15371" max="15563" width="9" style="404"/>
    <col min="15564" max="15564" width="11.625" style="404" customWidth="1"/>
    <col min="15565" max="15565" width="70.125" style="404" customWidth="1"/>
    <col min="15566" max="15598" width="0" style="404" hidden="1" customWidth="1"/>
    <col min="15599" max="15599" width="28.875" style="404" customWidth="1"/>
    <col min="15600" max="15602" width="0" style="404" hidden="1" customWidth="1"/>
    <col min="15603" max="15603" width="17.5" style="404" customWidth="1"/>
    <col min="15604" max="15605" width="0" style="404" hidden="1" customWidth="1"/>
    <col min="15606" max="15606" width="17.25" style="404" customWidth="1"/>
    <col min="15607" max="15609" width="16.875" style="404" customWidth="1"/>
    <col min="15610" max="15624" width="15.875" style="404" customWidth="1"/>
    <col min="15625" max="15625" width="42.875" style="404" customWidth="1"/>
    <col min="15626" max="15626" width="10.75" style="404" bestFit="1" customWidth="1"/>
    <col min="15627" max="15819" width="9" style="404"/>
    <col min="15820" max="15820" width="11.625" style="404" customWidth="1"/>
    <col min="15821" max="15821" width="70.125" style="404" customWidth="1"/>
    <col min="15822" max="15854" width="0" style="404" hidden="1" customWidth="1"/>
    <col min="15855" max="15855" width="28.875" style="404" customWidth="1"/>
    <col min="15856" max="15858" width="0" style="404" hidden="1" customWidth="1"/>
    <col min="15859" max="15859" width="17.5" style="404" customWidth="1"/>
    <col min="15860" max="15861" width="0" style="404" hidden="1" customWidth="1"/>
    <col min="15862" max="15862" width="17.25" style="404" customWidth="1"/>
    <col min="15863" max="15865" width="16.875" style="404" customWidth="1"/>
    <col min="15866" max="15880" width="15.875" style="404" customWidth="1"/>
    <col min="15881" max="15881" width="42.875" style="404" customWidth="1"/>
    <col min="15882" max="15882" width="10.75" style="404" bestFit="1" customWidth="1"/>
    <col min="15883" max="16075" width="9" style="404"/>
    <col min="16076" max="16076" width="11.625" style="404" customWidth="1"/>
    <col min="16077" max="16077" width="70.125" style="404" customWidth="1"/>
    <col min="16078" max="16110" width="0" style="404" hidden="1" customWidth="1"/>
    <col min="16111" max="16111" width="28.875" style="404" customWidth="1"/>
    <col min="16112" max="16114" width="0" style="404" hidden="1" customWidth="1"/>
    <col min="16115" max="16115" width="17.5" style="404" customWidth="1"/>
    <col min="16116" max="16117" width="0" style="404" hidden="1" customWidth="1"/>
    <col min="16118" max="16118" width="17.25" style="404" customWidth="1"/>
    <col min="16119" max="16121" width="16.875" style="404" customWidth="1"/>
    <col min="16122" max="16136" width="15.875" style="404" customWidth="1"/>
    <col min="16137" max="16137" width="42.875" style="404" customWidth="1"/>
    <col min="16138" max="16138" width="10.75" style="404" bestFit="1" customWidth="1"/>
    <col min="16139" max="16384" width="9" style="404"/>
  </cols>
  <sheetData>
    <row r="1" spans="1:11" ht="15" customHeight="1" x14ac:dyDescent="0.25">
      <c r="A1" s="710" t="s">
        <v>802</v>
      </c>
      <c r="B1" s="710"/>
      <c r="C1" s="710"/>
      <c r="D1" s="710"/>
      <c r="E1" s="710"/>
      <c r="F1" s="710"/>
      <c r="G1" s="710"/>
      <c r="H1" s="710"/>
      <c r="I1" s="710"/>
      <c r="J1" s="710"/>
    </row>
    <row r="2" spans="1:11" ht="16.5" hidden="1" customHeight="1" x14ac:dyDescent="0.25">
      <c r="A2" s="710"/>
      <c r="B2" s="710"/>
      <c r="C2" s="710"/>
      <c r="D2" s="710"/>
      <c r="E2" s="710"/>
      <c r="F2" s="710"/>
      <c r="G2" s="710"/>
      <c r="H2" s="710"/>
      <c r="I2" s="710"/>
      <c r="J2" s="710"/>
    </row>
    <row r="3" spans="1:11" ht="39.75" customHeight="1" x14ac:dyDescent="0.25">
      <c r="A3" s="711" t="s">
        <v>855</v>
      </c>
      <c r="B3" s="712"/>
      <c r="C3" s="712"/>
      <c r="D3" s="712"/>
      <c r="E3" s="712"/>
      <c r="F3" s="712"/>
      <c r="G3" s="712"/>
      <c r="H3" s="712"/>
      <c r="I3" s="712"/>
      <c r="J3" s="712"/>
    </row>
    <row r="4" spans="1:11" ht="22.5" customHeight="1" x14ac:dyDescent="0.25">
      <c r="A4" s="405"/>
      <c r="B4" s="713" t="s">
        <v>854</v>
      </c>
      <c r="C4" s="713"/>
      <c r="D4" s="713"/>
      <c r="E4" s="713"/>
      <c r="F4" s="713"/>
      <c r="G4" s="713"/>
      <c r="H4" s="713"/>
      <c r="I4" s="713"/>
      <c r="J4" s="713"/>
    </row>
    <row r="5" spans="1:11" x14ac:dyDescent="0.25">
      <c r="C5" s="714" t="s">
        <v>806</v>
      </c>
      <c r="D5" s="714"/>
      <c r="E5" s="714"/>
      <c r="F5" s="714"/>
      <c r="G5" s="714"/>
      <c r="H5" s="714"/>
      <c r="I5" s="714"/>
      <c r="J5" s="714"/>
    </row>
    <row r="6" spans="1:11" x14ac:dyDescent="0.25">
      <c r="A6" s="701" t="s">
        <v>6</v>
      </c>
      <c r="B6" s="702" t="s">
        <v>807</v>
      </c>
      <c r="C6" s="703" t="s">
        <v>818</v>
      </c>
      <c r="D6" s="703"/>
      <c r="E6" s="703"/>
      <c r="F6" s="703"/>
      <c r="G6" s="703"/>
      <c r="H6" s="703"/>
      <c r="I6" s="703"/>
      <c r="J6" s="703"/>
      <c r="K6" s="698" t="s">
        <v>721</v>
      </c>
    </row>
    <row r="7" spans="1:11" x14ac:dyDescent="0.25">
      <c r="A7" s="701"/>
      <c r="B7" s="702"/>
      <c r="C7" s="706" t="s">
        <v>8</v>
      </c>
      <c r="D7" s="704" t="s">
        <v>745</v>
      </c>
      <c r="E7" s="709"/>
      <c r="F7" s="709"/>
      <c r="G7" s="709"/>
      <c r="H7" s="709"/>
      <c r="I7" s="705"/>
      <c r="J7" s="633"/>
      <c r="K7" s="699"/>
    </row>
    <row r="8" spans="1:11" x14ac:dyDescent="0.25">
      <c r="A8" s="701"/>
      <c r="B8" s="702"/>
      <c r="C8" s="707"/>
      <c r="D8" s="703" t="s">
        <v>820</v>
      </c>
      <c r="E8" s="703"/>
      <c r="F8" s="703"/>
      <c r="G8" s="703" t="s">
        <v>821</v>
      </c>
      <c r="H8" s="703"/>
      <c r="I8" s="703"/>
      <c r="J8" s="703"/>
      <c r="K8" s="699"/>
    </row>
    <row r="9" spans="1:11" ht="27.75" customHeight="1" x14ac:dyDescent="0.25">
      <c r="A9" s="701"/>
      <c r="B9" s="702"/>
      <c r="C9" s="707"/>
      <c r="D9" s="703" t="s">
        <v>693</v>
      </c>
      <c r="E9" s="703" t="s">
        <v>826</v>
      </c>
      <c r="F9" s="703" t="s">
        <v>794</v>
      </c>
      <c r="G9" s="703" t="s">
        <v>693</v>
      </c>
      <c r="H9" s="704" t="s">
        <v>826</v>
      </c>
      <c r="I9" s="705"/>
      <c r="J9" s="703" t="s">
        <v>794</v>
      </c>
      <c r="K9" s="699"/>
    </row>
    <row r="10" spans="1:11" x14ac:dyDescent="0.25">
      <c r="A10" s="701"/>
      <c r="B10" s="702"/>
      <c r="C10" s="708"/>
      <c r="D10" s="703"/>
      <c r="E10" s="703"/>
      <c r="F10" s="703"/>
      <c r="G10" s="703"/>
      <c r="H10" s="588" t="s">
        <v>824</v>
      </c>
      <c r="I10" s="588" t="s">
        <v>825</v>
      </c>
      <c r="J10" s="703"/>
      <c r="K10" s="700"/>
    </row>
    <row r="11" spans="1:11" s="410" customFormat="1" hidden="1" x14ac:dyDescent="0.25">
      <c r="A11" s="408">
        <v>1</v>
      </c>
      <c r="B11" s="409" t="s">
        <v>827</v>
      </c>
      <c r="C11" s="409">
        <v>3</v>
      </c>
      <c r="D11" s="409"/>
      <c r="E11" s="409">
        <v>4</v>
      </c>
      <c r="F11" s="409">
        <v>5</v>
      </c>
      <c r="G11" s="409"/>
      <c r="H11" s="409"/>
      <c r="I11" s="409"/>
      <c r="J11" s="409"/>
      <c r="K11" s="510"/>
    </row>
    <row r="12" spans="1:11" s="413" customFormat="1" x14ac:dyDescent="0.25">
      <c r="A12" s="289"/>
      <c r="B12" s="656" t="s">
        <v>1020</v>
      </c>
      <c r="C12" s="412">
        <f>+D12+G12</f>
        <v>73211</v>
      </c>
      <c r="D12" s="412">
        <f>E12+F12</f>
        <v>72579</v>
      </c>
      <c r="E12" s="412">
        <f>E13+E18+E28+E84+E216</f>
        <v>72579</v>
      </c>
      <c r="F12" s="412"/>
      <c r="G12" s="412">
        <f>H12+I12</f>
        <v>632</v>
      </c>
      <c r="H12" s="412">
        <f>H13+H18+H28+H84+H216</f>
        <v>190</v>
      </c>
      <c r="I12" s="412">
        <f>I13+I18+I28+I84+I216</f>
        <v>442</v>
      </c>
      <c r="J12" s="412"/>
      <c r="K12" s="511"/>
    </row>
    <row r="13" spans="1:11" s="413" customFormat="1" ht="36.75" customHeight="1" x14ac:dyDescent="0.25">
      <c r="A13" s="289" t="s">
        <v>3</v>
      </c>
      <c r="B13" s="414" t="s">
        <v>724</v>
      </c>
      <c r="C13" s="415">
        <f>C14+C16</f>
        <v>18368</v>
      </c>
      <c r="D13" s="415">
        <f>D14+D16</f>
        <v>18108</v>
      </c>
      <c r="E13" s="415">
        <f t="shared" ref="E13:J13" si="0">E14+E16</f>
        <v>18108</v>
      </c>
      <c r="F13" s="415">
        <f t="shared" si="0"/>
        <v>0</v>
      </c>
      <c r="G13" s="415">
        <f t="shared" si="0"/>
        <v>260</v>
      </c>
      <c r="H13" s="415">
        <f t="shared" si="0"/>
        <v>78</v>
      </c>
      <c r="I13" s="415">
        <f t="shared" si="0"/>
        <v>182</v>
      </c>
      <c r="J13" s="415">
        <f t="shared" si="0"/>
        <v>0</v>
      </c>
      <c r="K13" s="511"/>
    </row>
    <row r="14" spans="1:11" s="413" customFormat="1" x14ac:dyDescent="0.25">
      <c r="A14" s="289">
        <v>1</v>
      </c>
      <c r="B14" s="414" t="s">
        <v>928</v>
      </c>
      <c r="C14" s="415">
        <f>C15</f>
        <v>15000</v>
      </c>
      <c r="D14" s="415">
        <f>D15</f>
        <v>15000</v>
      </c>
      <c r="E14" s="415">
        <f>E15</f>
        <v>15000</v>
      </c>
      <c r="F14" s="415">
        <f t="shared" ref="F14:J14" si="1">F15</f>
        <v>0</v>
      </c>
      <c r="G14" s="415">
        <f t="shared" si="1"/>
        <v>0</v>
      </c>
      <c r="H14" s="415"/>
      <c r="I14" s="415">
        <f t="shared" si="1"/>
        <v>0</v>
      </c>
      <c r="J14" s="415">
        <f t="shared" si="1"/>
        <v>0</v>
      </c>
      <c r="K14" s="511"/>
    </row>
    <row r="15" spans="1:11" s="413" customFormat="1" x14ac:dyDescent="0.25">
      <c r="A15" s="289" t="s">
        <v>33</v>
      </c>
      <c r="B15" s="426" t="s">
        <v>927</v>
      </c>
      <c r="C15" s="415">
        <f>+D15+G15</f>
        <v>15000</v>
      </c>
      <c r="D15" s="415">
        <f>E15</f>
        <v>15000</v>
      </c>
      <c r="E15" s="415">
        <v>15000</v>
      </c>
      <c r="F15" s="415"/>
      <c r="G15" s="415"/>
      <c r="H15" s="415"/>
      <c r="I15" s="415"/>
      <c r="J15" s="415"/>
      <c r="K15" s="511"/>
    </row>
    <row r="16" spans="1:11" s="507" customFormat="1" x14ac:dyDescent="0.25">
      <c r="A16" s="289">
        <v>2</v>
      </c>
      <c r="B16" s="506" t="s">
        <v>929</v>
      </c>
      <c r="C16" s="415">
        <f>C17</f>
        <v>3368</v>
      </c>
      <c r="D16" s="415">
        <f>D17</f>
        <v>3108</v>
      </c>
      <c r="E16" s="415">
        <f>E17</f>
        <v>3108</v>
      </c>
      <c r="F16" s="415">
        <f t="shared" ref="F16:J16" si="2">F17</f>
        <v>0</v>
      </c>
      <c r="G16" s="415">
        <f>SUM(H16:I16)</f>
        <v>260</v>
      </c>
      <c r="H16" s="415">
        <f>H17</f>
        <v>78</v>
      </c>
      <c r="I16" s="415">
        <f t="shared" si="2"/>
        <v>182</v>
      </c>
      <c r="J16" s="415">
        <f t="shared" si="2"/>
        <v>0</v>
      </c>
      <c r="K16" s="512"/>
    </row>
    <row r="17" spans="1:11" s="413" customFormat="1" x14ac:dyDescent="0.25">
      <c r="A17" s="420" t="s">
        <v>925</v>
      </c>
      <c r="B17" s="421" t="s">
        <v>930</v>
      </c>
      <c r="C17" s="422">
        <f>D17+G17</f>
        <v>3368</v>
      </c>
      <c r="D17" s="412">
        <f>E17</f>
        <v>3108</v>
      </c>
      <c r="E17" s="418">
        <f>3368-260</f>
        <v>3108</v>
      </c>
      <c r="F17" s="423"/>
      <c r="G17" s="412">
        <f>H17+I17</f>
        <v>260</v>
      </c>
      <c r="H17" s="423">
        <f>260*30%</f>
        <v>78</v>
      </c>
      <c r="I17" s="423">
        <f>260-H17</f>
        <v>182</v>
      </c>
      <c r="J17" s="423"/>
      <c r="K17" s="511"/>
    </row>
    <row r="18" spans="1:11" s="413" customFormat="1" ht="36" customHeight="1" x14ac:dyDescent="0.25">
      <c r="A18" s="427" t="s">
        <v>5</v>
      </c>
      <c r="B18" s="414" t="s">
        <v>730</v>
      </c>
      <c r="C18" s="415">
        <f>C19</f>
        <v>8600</v>
      </c>
      <c r="D18" s="415">
        <f t="shared" ref="D18:J18" si="3">D19</f>
        <v>8600</v>
      </c>
      <c r="E18" s="415">
        <f t="shared" si="3"/>
        <v>8600</v>
      </c>
      <c r="F18" s="415">
        <f t="shared" si="3"/>
        <v>0</v>
      </c>
      <c r="G18" s="415">
        <f t="shared" si="3"/>
        <v>0</v>
      </c>
      <c r="H18" s="415">
        <f t="shared" si="3"/>
        <v>0</v>
      </c>
      <c r="I18" s="415">
        <f t="shared" si="3"/>
        <v>0</v>
      </c>
      <c r="J18" s="415">
        <f t="shared" si="3"/>
        <v>0</v>
      </c>
      <c r="K18" s="511"/>
    </row>
    <row r="19" spans="1:11" s="413" customFormat="1" x14ac:dyDescent="0.25">
      <c r="A19" s="657" t="s">
        <v>899</v>
      </c>
      <c r="B19" s="426" t="s">
        <v>927</v>
      </c>
      <c r="C19" s="415">
        <f>D19</f>
        <v>8600</v>
      </c>
      <c r="D19" s="412">
        <f>E19+F19</f>
        <v>8600</v>
      </c>
      <c r="E19" s="415">
        <v>8600</v>
      </c>
      <c r="F19" s="415"/>
      <c r="G19" s="412"/>
      <c r="H19" s="412"/>
      <c r="I19" s="415"/>
      <c r="J19" s="415"/>
      <c r="K19" s="511"/>
    </row>
    <row r="20" spans="1:11" s="413" customFormat="1" hidden="1" x14ac:dyDescent="0.25">
      <c r="A20" s="479">
        <v>2</v>
      </c>
      <c r="B20" s="429" t="s">
        <v>866</v>
      </c>
      <c r="C20" s="422">
        <f t="shared" ref="C20:C26" si="4">+D20+G20</f>
        <v>0</v>
      </c>
      <c r="D20" s="412">
        <f t="shared" ref="D20:D43" si="5">+E20</f>
        <v>0</v>
      </c>
      <c r="E20" s="423">
        <v>0</v>
      </c>
      <c r="F20" s="423"/>
      <c r="G20" s="412">
        <f t="shared" ref="G20:G27" si="6">+I20</f>
        <v>0</v>
      </c>
      <c r="H20" s="412"/>
      <c r="I20" s="423">
        <v>0</v>
      </c>
      <c r="J20" s="423"/>
      <c r="K20" s="511"/>
    </row>
    <row r="21" spans="1:11" s="413" customFormat="1" hidden="1" x14ac:dyDescent="0.25">
      <c r="A21" s="479">
        <v>3</v>
      </c>
      <c r="B21" s="429" t="s">
        <v>867</v>
      </c>
      <c r="C21" s="422">
        <f t="shared" si="4"/>
        <v>0</v>
      </c>
      <c r="D21" s="412">
        <f t="shared" si="5"/>
        <v>0</v>
      </c>
      <c r="E21" s="423">
        <v>0</v>
      </c>
      <c r="F21" s="423"/>
      <c r="G21" s="412">
        <f t="shared" si="6"/>
        <v>0</v>
      </c>
      <c r="H21" s="412"/>
      <c r="I21" s="423">
        <v>0</v>
      </c>
      <c r="J21" s="423"/>
      <c r="K21" s="511"/>
    </row>
    <row r="22" spans="1:11" s="413" customFormat="1" hidden="1" x14ac:dyDescent="0.25">
      <c r="A22" s="479">
        <v>4</v>
      </c>
      <c r="B22" s="429" t="s">
        <v>868</v>
      </c>
      <c r="C22" s="422">
        <f t="shared" si="4"/>
        <v>0</v>
      </c>
      <c r="D22" s="412">
        <f t="shared" si="5"/>
        <v>0</v>
      </c>
      <c r="E22" s="423">
        <v>0</v>
      </c>
      <c r="F22" s="423"/>
      <c r="G22" s="412">
        <f t="shared" si="6"/>
        <v>0</v>
      </c>
      <c r="H22" s="412"/>
      <c r="I22" s="423">
        <v>0</v>
      </c>
      <c r="J22" s="423"/>
      <c r="K22" s="511"/>
    </row>
    <row r="23" spans="1:11" s="413" customFormat="1" hidden="1" x14ac:dyDescent="0.25">
      <c r="A23" s="479">
        <v>5</v>
      </c>
      <c r="B23" s="429" t="s">
        <v>869</v>
      </c>
      <c r="C23" s="422">
        <f t="shared" si="4"/>
        <v>0</v>
      </c>
      <c r="D23" s="412">
        <f t="shared" si="5"/>
        <v>0</v>
      </c>
      <c r="E23" s="423">
        <v>0</v>
      </c>
      <c r="F23" s="423"/>
      <c r="G23" s="412">
        <f t="shared" si="6"/>
        <v>0</v>
      </c>
      <c r="H23" s="412"/>
      <c r="I23" s="423">
        <v>0</v>
      </c>
      <c r="J23" s="423"/>
      <c r="K23" s="511"/>
    </row>
    <row r="24" spans="1:11" s="413" customFormat="1" hidden="1" x14ac:dyDescent="0.25">
      <c r="A24" s="479">
        <v>6</v>
      </c>
      <c r="B24" s="429" t="s">
        <v>870</v>
      </c>
      <c r="C24" s="422">
        <f t="shared" si="4"/>
        <v>0</v>
      </c>
      <c r="D24" s="412">
        <f t="shared" si="5"/>
        <v>0</v>
      </c>
      <c r="E24" s="423">
        <v>0</v>
      </c>
      <c r="F24" s="423"/>
      <c r="G24" s="412">
        <f t="shared" si="6"/>
        <v>0</v>
      </c>
      <c r="H24" s="412"/>
      <c r="I24" s="423">
        <v>0</v>
      </c>
      <c r="J24" s="423"/>
      <c r="K24" s="511"/>
    </row>
    <row r="25" spans="1:11" s="413" customFormat="1" hidden="1" x14ac:dyDescent="0.25">
      <c r="A25" s="479">
        <v>7</v>
      </c>
      <c r="B25" s="429" t="s">
        <v>871</v>
      </c>
      <c r="C25" s="422">
        <f t="shared" si="4"/>
        <v>0</v>
      </c>
      <c r="D25" s="412">
        <f t="shared" si="5"/>
        <v>0</v>
      </c>
      <c r="E25" s="423">
        <v>0</v>
      </c>
      <c r="F25" s="423"/>
      <c r="G25" s="412">
        <f t="shared" si="6"/>
        <v>0</v>
      </c>
      <c r="H25" s="412"/>
      <c r="I25" s="423">
        <v>0</v>
      </c>
      <c r="J25" s="423"/>
      <c r="K25" s="511"/>
    </row>
    <row r="26" spans="1:11" s="413" customFormat="1" hidden="1" x14ac:dyDescent="0.25">
      <c r="A26" s="479">
        <v>8</v>
      </c>
      <c r="B26" s="429" t="s">
        <v>851</v>
      </c>
      <c r="C26" s="422">
        <f t="shared" si="4"/>
        <v>0</v>
      </c>
      <c r="D26" s="412">
        <f t="shared" si="5"/>
        <v>0</v>
      </c>
      <c r="E26" s="423">
        <v>0</v>
      </c>
      <c r="F26" s="423"/>
      <c r="G26" s="412">
        <f t="shared" si="6"/>
        <v>0</v>
      </c>
      <c r="H26" s="412"/>
      <c r="I26" s="423">
        <v>0</v>
      </c>
      <c r="J26" s="423"/>
      <c r="K26" s="511"/>
    </row>
    <row r="27" spans="1:11" s="431" customFormat="1" ht="47.25" hidden="1" x14ac:dyDescent="0.25">
      <c r="A27" s="430">
        <v>3</v>
      </c>
      <c r="B27" s="414" t="s">
        <v>833</v>
      </c>
      <c r="C27" s="415"/>
      <c r="D27" s="412">
        <f t="shared" si="5"/>
        <v>0</v>
      </c>
      <c r="E27" s="412"/>
      <c r="F27" s="412"/>
      <c r="G27" s="412">
        <f t="shared" si="6"/>
        <v>0</v>
      </c>
      <c r="H27" s="412"/>
      <c r="I27" s="412"/>
      <c r="J27" s="412"/>
      <c r="K27" s="513"/>
    </row>
    <row r="28" spans="1:11" ht="63" x14ac:dyDescent="0.25">
      <c r="A28" s="289" t="s">
        <v>658</v>
      </c>
      <c r="B28" s="414" t="s">
        <v>731</v>
      </c>
      <c r="C28" s="415">
        <f>D28</f>
        <v>45134</v>
      </c>
      <c r="D28" s="412">
        <f>E28+F28</f>
        <v>45134</v>
      </c>
      <c r="E28" s="415">
        <f>E29</f>
        <v>45134</v>
      </c>
      <c r="F28" s="415"/>
      <c r="G28" s="412"/>
      <c r="H28" s="412"/>
      <c r="I28" s="415"/>
      <c r="J28" s="415"/>
      <c r="K28" s="509"/>
    </row>
    <row r="29" spans="1:11" ht="47.25" x14ac:dyDescent="0.25">
      <c r="A29" s="289">
        <v>1</v>
      </c>
      <c r="B29" s="414" t="s">
        <v>1021</v>
      </c>
      <c r="C29" s="415">
        <f>D29+G29</f>
        <v>45134</v>
      </c>
      <c r="D29" s="412">
        <f>E29</f>
        <v>45134</v>
      </c>
      <c r="E29" s="415">
        <f>E30+E33</f>
        <v>45134</v>
      </c>
      <c r="F29" s="415"/>
      <c r="G29" s="412"/>
      <c r="H29" s="412"/>
      <c r="I29" s="415"/>
      <c r="J29" s="415"/>
      <c r="K29" s="509"/>
    </row>
    <row r="30" spans="1:11" x14ac:dyDescent="0.25">
      <c r="A30" s="289" t="s">
        <v>33</v>
      </c>
      <c r="B30" s="414" t="s">
        <v>995</v>
      </c>
      <c r="C30" s="415">
        <f>D30+G30</f>
        <v>12800</v>
      </c>
      <c r="D30" s="412">
        <f>E30</f>
        <v>12800</v>
      </c>
      <c r="E30" s="415">
        <f>SUM(E31:E32)</f>
        <v>12800</v>
      </c>
      <c r="F30" s="415"/>
      <c r="G30" s="412"/>
      <c r="H30" s="412"/>
      <c r="I30" s="415"/>
      <c r="J30" s="415"/>
      <c r="K30" s="509"/>
    </row>
    <row r="31" spans="1:11" x14ac:dyDescent="0.25">
      <c r="A31" s="504" t="s">
        <v>1022</v>
      </c>
      <c r="B31" s="508" t="s">
        <v>927</v>
      </c>
      <c r="C31" s="422">
        <f>D31</f>
        <v>9600</v>
      </c>
      <c r="D31" s="423">
        <f>E31</f>
        <v>9600</v>
      </c>
      <c r="E31" s="422">
        <v>9600</v>
      </c>
      <c r="F31" s="422"/>
      <c r="G31" s="423"/>
      <c r="H31" s="423"/>
      <c r="I31" s="422"/>
      <c r="J31" s="422"/>
      <c r="K31" s="509" t="s">
        <v>931</v>
      </c>
    </row>
    <row r="32" spans="1:11" ht="110.25" x14ac:dyDescent="0.25">
      <c r="A32" s="504" t="s">
        <v>1023</v>
      </c>
      <c r="B32" s="508" t="s">
        <v>927</v>
      </c>
      <c r="C32" s="422">
        <f>D32</f>
        <v>3200</v>
      </c>
      <c r="D32" s="423">
        <f>E32</f>
        <v>3200</v>
      </c>
      <c r="E32" s="422">
        <v>3200</v>
      </c>
      <c r="F32" s="422"/>
      <c r="G32" s="423"/>
      <c r="H32" s="423"/>
      <c r="I32" s="422"/>
      <c r="J32" s="422"/>
      <c r="K32" s="515" t="s">
        <v>932</v>
      </c>
    </row>
    <row r="33" spans="1:11" s="431" customFormat="1" x14ac:dyDescent="0.25">
      <c r="A33" s="289" t="s">
        <v>924</v>
      </c>
      <c r="B33" s="414" t="s">
        <v>1024</v>
      </c>
      <c r="C33" s="415">
        <f>D33+G33</f>
        <v>32334</v>
      </c>
      <c r="D33" s="412">
        <f>E33</f>
        <v>32334</v>
      </c>
      <c r="E33" s="415">
        <f>SUM(E34:E43)</f>
        <v>32334</v>
      </c>
      <c r="F33" s="415"/>
      <c r="G33" s="412"/>
      <c r="H33" s="412"/>
      <c r="I33" s="415"/>
      <c r="J33" s="415"/>
      <c r="K33" s="658"/>
    </row>
    <row r="34" spans="1:11" s="413" customFormat="1" x14ac:dyDescent="0.25">
      <c r="A34" s="420">
        <v>1</v>
      </c>
      <c r="B34" s="421" t="s">
        <v>872</v>
      </c>
      <c r="C34" s="415">
        <f>+D34+G34</f>
        <v>8328</v>
      </c>
      <c r="D34" s="412">
        <f t="shared" si="5"/>
        <v>8328</v>
      </c>
      <c r="E34" s="418">
        <f>17928-E31</f>
        <v>8328</v>
      </c>
      <c r="F34" s="423"/>
      <c r="G34" s="412"/>
      <c r="H34" s="412"/>
      <c r="I34" s="423"/>
      <c r="J34" s="423"/>
      <c r="K34" s="511"/>
    </row>
    <row r="35" spans="1:11" s="413" customFormat="1" x14ac:dyDescent="0.25">
      <c r="A35" s="420">
        <v>2</v>
      </c>
      <c r="B35" s="425" t="s">
        <v>873</v>
      </c>
      <c r="C35" s="415">
        <f t="shared" ref="C35:C43" si="7">+D35+G35</f>
        <v>1600</v>
      </c>
      <c r="D35" s="412">
        <f t="shared" si="5"/>
        <v>1600</v>
      </c>
      <c r="E35" s="418">
        <v>1600</v>
      </c>
      <c r="F35" s="423"/>
      <c r="G35" s="412"/>
      <c r="H35" s="412"/>
      <c r="I35" s="423"/>
      <c r="J35" s="423"/>
      <c r="K35" s="511"/>
    </row>
    <row r="36" spans="1:11" s="413" customFormat="1" x14ac:dyDescent="0.25">
      <c r="A36" s="420">
        <v>3</v>
      </c>
      <c r="B36" s="425" t="s">
        <v>875</v>
      </c>
      <c r="C36" s="415">
        <f t="shared" si="7"/>
        <v>3201</v>
      </c>
      <c r="D36" s="412">
        <f t="shared" si="5"/>
        <v>3201</v>
      </c>
      <c r="E36" s="418">
        <v>3201</v>
      </c>
      <c r="F36" s="423"/>
      <c r="G36" s="412"/>
      <c r="H36" s="412"/>
      <c r="I36" s="423"/>
      <c r="J36" s="423"/>
      <c r="K36" s="511"/>
    </row>
    <row r="37" spans="1:11" s="413" customFormat="1" x14ac:dyDescent="0.25">
      <c r="A37" s="420">
        <v>4</v>
      </c>
      <c r="B37" s="425" t="s">
        <v>876</v>
      </c>
      <c r="C37" s="415">
        <f t="shared" si="7"/>
        <v>1600</v>
      </c>
      <c r="D37" s="412">
        <f t="shared" si="5"/>
        <v>1600</v>
      </c>
      <c r="E37" s="418">
        <v>1600</v>
      </c>
      <c r="F37" s="423"/>
      <c r="G37" s="412"/>
      <c r="H37" s="412"/>
      <c r="I37" s="423"/>
      <c r="J37" s="423"/>
      <c r="K37" s="511"/>
    </row>
    <row r="38" spans="1:11" s="413" customFormat="1" x14ac:dyDescent="0.25">
      <c r="A38" s="420">
        <v>5</v>
      </c>
      <c r="B38" s="425" t="s">
        <v>874</v>
      </c>
      <c r="C38" s="415">
        <f t="shared" si="7"/>
        <v>4801</v>
      </c>
      <c r="D38" s="412">
        <f t="shared" si="5"/>
        <v>4801</v>
      </c>
      <c r="E38" s="418">
        <v>4801</v>
      </c>
      <c r="F38" s="423"/>
      <c r="G38" s="412"/>
      <c r="H38" s="412"/>
      <c r="I38" s="423"/>
      <c r="J38" s="423"/>
      <c r="K38" s="511"/>
    </row>
    <row r="39" spans="1:11" s="413" customFormat="1" x14ac:dyDescent="0.25">
      <c r="A39" s="420">
        <v>6</v>
      </c>
      <c r="B39" s="425" t="s">
        <v>877</v>
      </c>
      <c r="C39" s="415">
        <f t="shared" si="7"/>
        <v>3201</v>
      </c>
      <c r="D39" s="412">
        <f t="shared" si="5"/>
        <v>3201</v>
      </c>
      <c r="E39" s="418">
        <v>3201</v>
      </c>
      <c r="F39" s="423"/>
      <c r="G39" s="412"/>
      <c r="H39" s="412"/>
      <c r="I39" s="423"/>
      <c r="J39" s="423"/>
      <c r="K39" s="511"/>
    </row>
    <row r="40" spans="1:11" s="413" customFormat="1" x14ac:dyDescent="0.25">
      <c r="A40" s="420">
        <v>7</v>
      </c>
      <c r="B40" s="425" t="s">
        <v>878</v>
      </c>
      <c r="C40" s="415">
        <f t="shared" si="7"/>
        <v>1600</v>
      </c>
      <c r="D40" s="412">
        <f t="shared" si="5"/>
        <v>1600</v>
      </c>
      <c r="E40" s="418">
        <v>1600</v>
      </c>
      <c r="F40" s="423"/>
      <c r="G40" s="412"/>
      <c r="H40" s="412"/>
      <c r="I40" s="423"/>
      <c r="J40" s="423"/>
      <c r="K40" s="511"/>
    </row>
    <row r="41" spans="1:11" s="413" customFormat="1" x14ac:dyDescent="0.25">
      <c r="A41" s="420">
        <v>8</v>
      </c>
      <c r="B41" s="426" t="s">
        <v>879</v>
      </c>
      <c r="C41" s="415">
        <f t="shared" si="7"/>
        <v>3202</v>
      </c>
      <c r="D41" s="412">
        <f t="shared" si="5"/>
        <v>3202</v>
      </c>
      <c r="E41" s="418">
        <f>6402-3200</f>
        <v>3202</v>
      </c>
      <c r="F41" s="423"/>
      <c r="G41" s="412"/>
      <c r="H41" s="412"/>
      <c r="I41" s="423"/>
      <c r="J41" s="423"/>
      <c r="K41" s="511"/>
    </row>
    <row r="42" spans="1:11" s="413" customFormat="1" x14ac:dyDescent="0.25">
      <c r="A42" s="420">
        <v>9</v>
      </c>
      <c r="B42" s="426" t="s">
        <v>880</v>
      </c>
      <c r="C42" s="415">
        <f t="shared" si="7"/>
        <v>3201</v>
      </c>
      <c r="D42" s="412">
        <f t="shared" si="5"/>
        <v>3201</v>
      </c>
      <c r="E42" s="418">
        <v>3201</v>
      </c>
      <c r="F42" s="423"/>
      <c r="G42" s="412"/>
      <c r="H42" s="412"/>
      <c r="I42" s="423"/>
      <c r="J42" s="423"/>
      <c r="K42" s="511"/>
    </row>
    <row r="43" spans="1:11" s="413" customFormat="1" x14ac:dyDescent="0.25">
      <c r="A43" s="420">
        <v>10</v>
      </c>
      <c r="B43" s="426" t="s">
        <v>881</v>
      </c>
      <c r="C43" s="415">
        <f t="shared" si="7"/>
        <v>1600</v>
      </c>
      <c r="D43" s="412">
        <f t="shared" si="5"/>
        <v>1600</v>
      </c>
      <c r="E43" s="418">
        <v>1600</v>
      </c>
      <c r="F43" s="423"/>
      <c r="G43" s="412"/>
      <c r="H43" s="412"/>
      <c r="I43" s="423"/>
      <c r="J43" s="423"/>
      <c r="K43" s="511"/>
    </row>
    <row r="44" spans="1:11" s="413" customFormat="1" hidden="1" x14ac:dyDescent="0.25">
      <c r="A44" s="479">
        <v>1</v>
      </c>
      <c r="B44" s="429" t="s">
        <v>865</v>
      </c>
      <c r="C44" s="422"/>
      <c r="D44" s="412">
        <f t="shared" ref="D44:D83" si="8">+E44</f>
        <v>0</v>
      </c>
      <c r="E44" s="423"/>
      <c r="F44" s="423"/>
      <c r="G44" s="412">
        <f t="shared" ref="G44:G83" si="9">+I44</f>
        <v>0</v>
      </c>
      <c r="H44" s="412"/>
      <c r="I44" s="423"/>
      <c r="J44" s="423"/>
      <c r="K44" s="511"/>
    </row>
    <row r="45" spans="1:11" s="413" customFormat="1" hidden="1" x14ac:dyDescent="0.25">
      <c r="A45" s="479">
        <v>2</v>
      </c>
      <c r="B45" s="429" t="s">
        <v>866</v>
      </c>
      <c r="C45" s="422"/>
      <c r="D45" s="412">
        <f t="shared" si="8"/>
        <v>0</v>
      </c>
      <c r="E45" s="423"/>
      <c r="F45" s="423"/>
      <c r="G45" s="412">
        <f t="shared" si="9"/>
        <v>0</v>
      </c>
      <c r="H45" s="412"/>
      <c r="I45" s="423"/>
      <c r="J45" s="423"/>
      <c r="K45" s="511"/>
    </row>
    <row r="46" spans="1:11" s="413" customFormat="1" hidden="1" x14ac:dyDescent="0.25">
      <c r="A46" s="479">
        <v>3</v>
      </c>
      <c r="B46" s="429" t="s">
        <v>867</v>
      </c>
      <c r="C46" s="422"/>
      <c r="D46" s="412">
        <f t="shared" si="8"/>
        <v>0</v>
      </c>
      <c r="E46" s="423"/>
      <c r="F46" s="423"/>
      <c r="G46" s="412">
        <f t="shared" si="9"/>
        <v>0</v>
      </c>
      <c r="H46" s="412"/>
      <c r="I46" s="423"/>
      <c r="J46" s="423"/>
      <c r="K46" s="511"/>
    </row>
    <row r="47" spans="1:11" s="413" customFormat="1" hidden="1" x14ac:dyDescent="0.25">
      <c r="A47" s="479">
        <v>4</v>
      </c>
      <c r="B47" s="429" t="s">
        <v>868</v>
      </c>
      <c r="C47" s="422"/>
      <c r="D47" s="412">
        <f t="shared" si="8"/>
        <v>0</v>
      </c>
      <c r="E47" s="423"/>
      <c r="F47" s="423"/>
      <c r="G47" s="412">
        <f t="shared" si="9"/>
        <v>0</v>
      </c>
      <c r="H47" s="412"/>
      <c r="I47" s="423"/>
      <c r="J47" s="423"/>
      <c r="K47" s="511"/>
    </row>
    <row r="48" spans="1:11" s="413" customFormat="1" hidden="1" x14ac:dyDescent="0.25">
      <c r="A48" s="479">
        <v>5</v>
      </c>
      <c r="B48" s="429" t="s">
        <v>869</v>
      </c>
      <c r="C48" s="422"/>
      <c r="D48" s="412">
        <f t="shared" si="8"/>
        <v>0</v>
      </c>
      <c r="E48" s="423"/>
      <c r="F48" s="423"/>
      <c r="G48" s="412">
        <f t="shared" si="9"/>
        <v>0</v>
      </c>
      <c r="H48" s="412"/>
      <c r="I48" s="423"/>
      <c r="J48" s="423"/>
      <c r="K48" s="511"/>
    </row>
    <row r="49" spans="1:11" s="413" customFormat="1" hidden="1" x14ac:dyDescent="0.25">
      <c r="A49" s="479">
        <v>6</v>
      </c>
      <c r="B49" s="429" t="s">
        <v>870</v>
      </c>
      <c r="C49" s="422"/>
      <c r="D49" s="412">
        <f t="shared" si="8"/>
        <v>0</v>
      </c>
      <c r="E49" s="423"/>
      <c r="F49" s="423"/>
      <c r="G49" s="412">
        <f t="shared" si="9"/>
        <v>0</v>
      </c>
      <c r="H49" s="412"/>
      <c r="I49" s="423"/>
      <c r="J49" s="423"/>
      <c r="K49" s="511"/>
    </row>
    <row r="50" spans="1:11" s="413" customFormat="1" hidden="1" x14ac:dyDescent="0.25">
      <c r="A50" s="479">
        <v>7</v>
      </c>
      <c r="B50" s="429" t="s">
        <v>871</v>
      </c>
      <c r="C50" s="422"/>
      <c r="D50" s="412">
        <f t="shared" si="8"/>
        <v>0</v>
      </c>
      <c r="E50" s="423"/>
      <c r="F50" s="423"/>
      <c r="G50" s="412">
        <f t="shared" si="9"/>
        <v>0</v>
      </c>
      <c r="H50" s="412"/>
      <c r="I50" s="423"/>
      <c r="J50" s="423"/>
      <c r="K50" s="511"/>
    </row>
    <row r="51" spans="1:11" s="413" customFormat="1" hidden="1" x14ac:dyDescent="0.25">
      <c r="A51" s="479">
        <v>8</v>
      </c>
      <c r="B51" s="429" t="s">
        <v>851</v>
      </c>
      <c r="C51" s="422"/>
      <c r="D51" s="412">
        <f t="shared" si="8"/>
        <v>0</v>
      </c>
      <c r="E51" s="423"/>
      <c r="F51" s="423"/>
      <c r="G51" s="412">
        <f t="shared" si="9"/>
        <v>0</v>
      </c>
      <c r="H51" s="412"/>
      <c r="I51" s="423"/>
      <c r="J51" s="423"/>
      <c r="K51" s="511"/>
    </row>
    <row r="52" spans="1:11" s="434" customFormat="1" ht="31.5" hidden="1" x14ac:dyDescent="0.25">
      <c r="A52" s="289">
        <v>4</v>
      </c>
      <c r="B52" s="414" t="s">
        <v>840</v>
      </c>
      <c r="C52" s="416"/>
      <c r="D52" s="412">
        <f t="shared" si="8"/>
        <v>0</v>
      </c>
      <c r="E52" s="416">
        <f>+E53+E75</f>
        <v>0</v>
      </c>
      <c r="F52" s="416"/>
      <c r="G52" s="412">
        <f t="shared" si="9"/>
        <v>0</v>
      </c>
      <c r="H52" s="412"/>
      <c r="I52" s="416">
        <f>+I53+I75</f>
        <v>0</v>
      </c>
      <c r="J52" s="416"/>
      <c r="K52" s="514"/>
    </row>
    <row r="53" spans="1:11" s="413" customFormat="1" hidden="1" x14ac:dyDescent="0.25">
      <c r="A53" s="289" t="s">
        <v>848</v>
      </c>
      <c r="B53" s="414" t="s">
        <v>857</v>
      </c>
      <c r="C53" s="412">
        <f>+SUM(C54:C74)</f>
        <v>0</v>
      </c>
      <c r="D53" s="412">
        <f t="shared" si="8"/>
        <v>0</v>
      </c>
      <c r="E53" s="412">
        <f>+SUM(E54:E74)</f>
        <v>0</v>
      </c>
      <c r="F53" s="412"/>
      <c r="G53" s="412">
        <f t="shared" si="9"/>
        <v>0</v>
      </c>
      <c r="H53" s="412"/>
      <c r="I53" s="412">
        <f>+SUM(I54:I74)</f>
        <v>0</v>
      </c>
      <c r="J53" s="412"/>
      <c r="K53" s="412"/>
    </row>
    <row r="54" spans="1:11" s="413" customFormat="1" hidden="1" x14ac:dyDescent="0.25">
      <c r="A54" s="479">
        <v>1</v>
      </c>
      <c r="B54" s="428" t="s">
        <v>752</v>
      </c>
      <c r="C54" s="422"/>
      <c r="D54" s="412">
        <f t="shared" si="8"/>
        <v>0</v>
      </c>
      <c r="E54" s="423"/>
      <c r="F54" s="423"/>
      <c r="G54" s="412">
        <f t="shared" si="9"/>
        <v>0</v>
      </c>
      <c r="H54" s="412"/>
      <c r="I54" s="423"/>
      <c r="J54" s="423"/>
      <c r="K54" s="511"/>
    </row>
    <row r="55" spans="1:11" s="413" customFormat="1" hidden="1" x14ac:dyDescent="0.25">
      <c r="A55" s="479">
        <v>2</v>
      </c>
      <c r="B55" s="428" t="s">
        <v>858</v>
      </c>
      <c r="C55" s="422">
        <v>0</v>
      </c>
      <c r="D55" s="412">
        <f t="shared" si="8"/>
        <v>0</v>
      </c>
      <c r="E55" s="423"/>
      <c r="F55" s="423"/>
      <c r="G55" s="412">
        <f t="shared" si="9"/>
        <v>0</v>
      </c>
      <c r="H55" s="412"/>
      <c r="I55" s="423"/>
      <c r="J55" s="423"/>
      <c r="K55" s="511"/>
    </row>
    <row r="56" spans="1:11" s="413" customFormat="1" hidden="1" x14ac:dyDescent="0.25">
      <c r="A56" s="479">
        <v>3</v>
      </c>
      <c r="B56" s="428" t="s">
        <v>753</v>
      </c>
      <c r="C56" s="422">
        <v>0</v>
      </c>
      <c r="D56" s="412">
        <f t="shared" si="8"/>
        <v>0</v>
      </c>
      <c r="E56" s="423"/>
      <c r="F56" s="423"/>
      <c r="G56" s="412">
        <f t="shared" si="9"/>
        <v>0</v>
      </c>
      <c r="H56" s="412"/>
      <c r="I56" s="423"/>
      <c r="J56" s="423"/>
      <c r="K56" s="511"/>
    </row>
    <row r="57" spans="1:11" s="413" customFormat="1" hidden="1" x14ac:dyDescent="0.25">
      <c r="A57" s="479">
        <v>4</v>
      </c>
      <c r="B57" s="429" t="s">
        <v>754</v>
      </c>
      <c r="C57" s="422">
        <v>0</v>
      </c>
      <c r="D57" s="412">
        <f t="shared" si="8"/>
        <v>0</v>
      </c>
      <c r="E57" s="423"/>
      <c r="F57" s="423"/>
      <c r="G57" s="412">
        <f t="shared" si="9"/>
        <v>0</v>
      </c>
      <c r="H57" s="412"/>
      <c r="I57" s="423"/>
      <c r="J57" s="423"/>
      <c r="K57" s="511"/>
    </row>
    <row r="58" spans="1:11" s="413" customFormat="1" hidden="1" x14ac:dyDescent="0.25">
      <c r="A58" s="479">
        <v>5</v>
      </c>
      <c r="B58" s="429" t="s">
        <v>755</v>
      </c>
      <c r="C58" s="422">
        <v>0</v>
      </c>
      <c r="D58" s="412">
        <f t="shared" si="8"/>
        <v>0</v>
      </c>
      <c r="E58" s="423"/>
      <c r="F58" s="423"/>
      <c r="G58" s="412">
        <f t="shared" si="9"/>
        <v>0</v>
      </c>
      <c r="H58" s="412"/>
      <c r="I58" s="423"/>
      <c r="J58" s="423"/>
      <c r="K58" s="511"/>
    </row>
    <row r="59" spans="1:11" s="413" customFormat="1" hidden="1" x14ac:dyDescent="0.25">
      <c r="A59" s="479">
        <v>6</v>
      </c>
      <c r="B59" s="429" t="s">
        <v>859</v>
      </c>
      <c r="C59" s="422">
        <v>0</v>
      </c>
      <c r="D59" s="412">
        <f t="shared" si="8"/>
        <v>0</v>
      </c>
      <c r="E59" s="423"/>
      <c r="F59" s="423"/>
      <c r="G59" s="412">
        <f t="shared" si="9"/>
        <v>0</v>
      </c>
      <c r="H59" s="412"/>
      <c r="I59" s="423"/>
      <c r="J59" s="423"/>
      <c r="K59" s="511"/>
    </row>
    <row r="60" spans="1:11" s="413" customFormat="1" hidden="1" x14ac:dyDescent="0.25">
      <c r="A60" s="479">
        <v>7</v>
      </c>
      <c r="B60" s="429" t="s">
        <v>756</v>
      </c>
      <c r="C60" s="422">
        <v>0</v>
      </c>
      <c r="D60" s="412">
        <f t="shared" si="8"/>
        <v>0</v>
      </c>
      <c r="E60" s="423"/>
      <c r="F60" s="423"/>
      <c r="G60" s="412">
        <f t="shared" si="9"/>
        <v>0</v>
      </c>
      <c r="H60" s="412"/>
      <c r="I60" s="423"/>
      <c r="J60" s="423"/>
      <c r="K60" s="511"/>
    </row>
    <row r="61" spans="1:11" s="413" customFormat="1" hidden="1" x14ac:dyDescent="0.25">
      <c r="A61" s="479">
        <v>8</v>
      </c>
      <c r="B61" s="429" t="s">
        <v>757</v>
      </c>
      <c r="C61" s="422">
        <v>0</v>
      </c>
      <c r="D61" s="412">
        <f t="shared" si="8"/>
        <v>0</v>
      </c>
      <c r="E61" s="423"/>
      <c r="F61" s="423"/>
      <c r="G61" s="412">
        <f t="shared" si="9"/>
        <v>0</v>
      </c>
      <c r="H61" s="412"/>
      <c r="I61" s="423"/>
      <c r="J61" s="423"/>
      <c r="K61" s="511"/>
    </row>
    <row r="62" spans="1:11" s="413" customFormat="1" hidden="1" x14ac:dyDescent="0.25">
      <c r="A62" s="479">
        <v>9</v>
      </c>
      <c r="B62" s="429" t="s">
        <v>758</v>
      </c>
      <c r="C62" s="422">
        <v>0</v>
      </c>
      <c r="D62" s="412">
        <f t="shared" si="8"/>
        <v>0</v>
      </c>
      <c r="E62" s="423"/>
      <c r="F62" s="423"/>
      <c r="G62" s="412">
        <f t="shared" si="9"/>
        <v>0</v>
      </c>
      <c r="H62" s="412"/>
      <c r="I62" s="423"/>
      <c r="J62" s="423"/>
      <c r="K62" s="511"/>
    </row>
    <row r="63" spans="1:11" s="413" customFormat="1" hidden="1" x14ac:dyDescent="0.25">
      <c r="A63" s="479">
        <v>10</v>
      </c>
      <c r="B63" s="429" t="s">
        <v>759</v>
      </c>
      <c r="C63" s="422">
        <v>0</v>
      </c>
      <c r="D63" s="412">
        <f t="shared" si="8"/>
        <v>0</v>
      </c>
      <c r="E63" s="423"/>
      <c r="F63" s="423"/>
      <c r="G63" s="412">
        <f t="shared" si="9"/>
        <v>0</v>
      </c>
      <c r="H63" s="412"/>
      <c r="I63" s="423"/>
      <c r="J63" s="423"/>
      <c r="K63" s="511"/>
    </row>
    <row r="64" spans="1:11" s="413" customFormat="1" hidden="1" x14ac:dyDescent="0.25">
      <c r="A64" s="479">
        <v>11</v>
      </c>
      <c r="B64" s="429" t="s">
        <v>760</v>
      </c>
      <c r="C64" s="422">
        <v>0</v>
      </c>
      <c r="D64" s="412">
        <f t="shared" si="8"/>
        <v>0</v>
      </c>
      <c r="E64" s="423"/>
      <c r="F64" s="423"/>
      <c r="G64" s="412">
        <f t="shared" si="9"/>
        <v>0</v>
      </c>
      <c r="H64" s="412"/>
      <c r="I64" s="423"/>
      <c r="J64" s="423"/>
      <c r="K64" s="511"/>
    </row>
    <row r="65" spans="1:11" s="413" customFormat="1" hidden="1" x14ac:dyDescent="0.25">
      <c r="A65" s="479">
        <v>12</v>
      </c>
      <c r="B65" s="429" t="s">
        <v>849</v>
      </c>
      <c r="C65" s="422">
        <v>0</v>
      </c>
      <c r="D65" s="412">
        <f t="shared" si="8"/>
        <v>0</v>
      </c>
      <c r="E65" s="423"/>
      <c r="F65" s="423"/>
      <c r="G65" s="412">
        <f t="shared" si="9"/>
        <v>0</v>
      </c>
      <c r="H65" s="412"/>
      <c r="I65" s="423"/>
      <c r="J65" s="423"/>
      <c r="K65" s="511"/>
    </row>
    <row r="66" spans="1:11" s="413" customFormat="1" hidden="1" x14ac:dyDescent="0.25">
      <c r="A66" s="479">
        <v>13</v>
      </c>
      <c r="B66" s="429" t="s">
        <v>860</v>
      </c>
      <c r="C66" s="422">
        <v>0</v>
      </c>
      <c r="D66" s="412">
        <f t="shared" si="8"/>
        <v>0</v>
      </c>
      <c r="E66" s="423"/>
      <c r="F66" s="423"/>
      <c r="G66" s="412">
        <f t="shared" si="9"/>
        <v>0</v>
      </c>
      <c r="H66" s="412"/>
      <c r="I66" s="423"/>
      <c r="J66" s="423"/>
      <c r="K66" s="511"/>
    </row>
    <row r="67" spans="1:11" s="413" customFormat="1" hidden="1" x14ac:dyDescent="0.25">
      <c r="A67" s="479">
        <v>14</v>
      </c>
      <c r="B67" s="429" t="s">
        <v>861</v>
      </c>
      <c r="C67" s="422">
        <v>0</v>
      </c>
      <c r="D67" s="412">
        <f t="shared" si="8"/>
        <v>0</v>
      </c>
      <c r="E67" s="423"/>
      <c r="F67" s="423"/>
      <c r="G67" s="412">
        <f t="shared" si="9"/>
        <v>0</v>
      </c>
      <c r="H67" s="412"/>
      <c r="I67" s="423"/>
      <c r="J67" s="423"/>
      <c r="K67" s="511"/>
    </row>
    <row r="68" spans="1:11" s="413" customFormat="1" hidden="1" x14ac:dyDescent="0.25">
      <c r="A68" s="479">
        <v>15</v>
      </c>
      <c r="B68" s="429" t="s">
        <v>761</v>
      </c>
      <c r="C68" s="422">
        <v>0</v>
      </c>
      <c r="D68" s="412">
        <f t="shared" si="8"/>
        <v>0</v>
      </c>
      <c r="E68" s="423"/>
      <c r="F68" s="423"/>
      <c r="G68" s="412">
        <f t="shared" si="9"/>
        <v>0</v>
      </c>
      <c r="H68" s="412"/>
      <c r="I68" s="423"/>
      <c r="J68" s="423"/>
      <c r="K68" s="511"/>
    </row>
    <row r="69" spans="1:11" s="413" customFormat="1" hidden="1" x14ac:dyDescent="0.25">
      <c r="A69" s="479">
        <v>16</v>
      </c>
      <c r="B69" s="429" t="s">
        <v>862</v>
      </c>
      <c r="C69" s="422">
        <v>0</v>
      </c>
      <c r="D69" s="412">
        <f t="shared" si="8"/>
        <v>0</v>
      </c>
      <c r="E69" s="423"/>
      <c r="F69" s="423"/>
      <c r="G69" s="412">
        <f t="shared" si="9"/>
        <v>0</v>
      </c>
      <c r="H69" s="412"/>
      <c r="I69" s="423"/>
      <c r="J69" s="423"/>
      <c r="K69" s="511"/>
    </row>
    <row r="70" spans="1:11" s="413" customFormat="1" hidden="1" x14ac:dyDescent="0.25">
      <c r="A70" s="479">
        <v>17</v>
      </c>
      <c r="B70" s="429" t="s">
        <v>863</v>
      </c>
      <c r="C70" s="422">
        <v>0</v>
      </c>
      <c r="D70" s="412">
        <f t="shared" si="8"/>
        <v>0</v>
      </c>
      <c r="E70" s="423"/>
      <c r="F70" s="423"/>
      <c r="G70" s="412">
        <f t="shared" si="9"/>
        <v>0</v>
      </c>
      <c r="H70" s="412"/>
      <c r="I70" s="423"/>
      <c r="J70" s="423"/>
      <c r="K70" s="511"/>
    </row>
    <row r="71" spans="1:11" s="413" customFormat="1" hidden="1" x14ac:dyDescent="0.25">
      <c r="A71" s="479">
        <v>18</v>
      </c>
      <c r="B71" s="429" t="s">
        <v>762</v>
      </c>
      <c r="C71" s="422">
        <v>0</v>
      </c>
      <c r="D71" s="412">
        <f t="shared" si="8"/>
        <v>0</v>
      </c>
      <c r="E71" s="423"/>
      <c r="F71" s="423"/>
      <c r="G71" s="412">
        <f t="shared" si="9"/>
        <v>0</v>
      </c>
      <c r="H71" s="412"/>
      <c r="I71" s="423"/>
      <c r="J71" s="423"/>
      <c r="K71" s="511"/>
    </row>
    <row r="72" spans="1:11" s="413" customFormat="1" hidden="1" x14ac:dyDescent="0.25">
      <c r="A72" s="479">
        <v>19</v>
      </c>
      <c r="B72" s="429" t="s">
        <v>763</v>
      </c>
      <c r="C72" s="422">
        <v>0</v>
      </c>
      <c r="D72" s="412">
        <f t="shared" si="8"/>
        <v>0</v>
      </c>
      <c r="E72" s="423"/>
      <c r="F72" s="423"/>
      <c r="G72" s="412">
        <f t="shared" si="9"/>
        <v>0</v>
      </c>
      <c r="H72" s="412"/>
      <c r="I72" s="423"/>
      <c r="J72" s="423"/>
      <c r="K72" s="511"/>
    </row>
    <row r="73" spans="1:11" s="413" customFormat="1" hidden="1" x14ac:dyDescent="0.25">
      <c r="A73" s="479">
        <v>20</v>
      </c>
      <c r="B73" s="429" t="s">
        <v>764</v>
      </c>
      <c r="C73" s="422">
        <v>0</v>
      </c>
      <c r="D73" s="412">
        <f t="shared" si="8"/>
        <v>0</v>
      </c>
      <c r="E73" s="423"/>
      <c r="F73" s="423"/>
      <c r="G73" s="412">
        <f t="shared" si="9"/>
        <v>0</v>
      </c>
      <c r="H73" s="412"/>
      <c r="I73" s="423"/>
      <c r="J73" s="423"/>
      <c r="K73" s="511"/>
    </row>
    <row r="74" spans="1:11" s="413" customFormat="1" hidden="1" x14ac:dyDescent="0.25">
      <c r="A74" s="479">
        <v>21</v>
      </c>
      <c r="B74" s="429" t="s">
        <v>864</v>
      </c>
      <c r="C74" s="422">
        <v>0</v>
      </c>
      <c r="D74" s="412">
        <f t="shared" si="8"/>
        <v>0</v>
      </c>
      <c r="E74" s="423"/>
      <c r="F74" s="423"/>
      <c r="G74" s="412">
        <f t="shared" si="9"/>
        <v>0</v>
      </c>
      <c r="H74" s="412"/>
      <c r="I74" s="423"/>
      <c r="J74" s="423"/>
      <c r="K74" s="511"/>
    </row>
    <row r="75" spans="1:11" s="413" customFormat="1" hidden="1" x14ac:dyDescent="0.25">
      <c r="A75" s="407" t="s">
        <v>848</v>
      </c>
      <c r="B75" s="210" t="s">
        <v>853</v>
      </c>
      <c r="C75" s="415">
        <f>+SUM(C76:C83)</f>
        <v>0</v>
      </c>
      <c r="D75" s="412">
        <f t="shared" si="8"/>
        <v>0</v>
      </c>
      <c r="E75" s="415">
        <f>+SUM(E76:E83)</f>
        <v>0</v>
      </c>
      <c r="F75" s="415"/>
      <c r="G75" s="412">
        <f t="shared" si="9"/>
        <v>0</v>
      </c>
      <c r="H75" s="412"/>
      <c r="I75" s="415">
        <f>+SUM(I76:I83)</f>
        <v>0</v>
      </c>
      <c r="J75" s="415"/>
      <c r="K75" s="511"/>
    </row>
    <row r="76" spans="1:11" s="413" customFormat="1" hidden="1" x14ac:dyDescent="0.25">
      <c r="A76" s="479">
        <v>1</v>
      </c>
      <c r="B76" s="429" t="s">
        <v>865</v>
      </c>
      <c r="C76" s="422"/>
      <c r="D76" s="412">
        <f t="shared" si="8"/>
        <v>0</v>
      </c>
      <c r="E76" s="423"/>
      <c r="F76" s="423"/>
      <c r="G76" s="412">
        <f t="shared" si="9"/>
        <v>0</v>
      </c>
      <c r="H76" s="412"/>
      <c r="I76" s="423"/>
      <c r="J76" s="423"/>
      <c r="K76" s="511"/>
    </row>
    <row r="77" spans="1:11" s="413" customFormat="1" hidden="1" x14ac:dyDescent="0.25">
      <c r="A77" s="479">
        <v>2</v>
      </c>
      <c r="B77" s="429" t="s">
        <v>866</v>
      </c>
      <c r="C77" s="422"/>
      <c r="D77" s="412">
        <f t="shared" si="8"/>
        <v>0</v>
      </c>
      <c r="E77" s="423"/>
      <c r="F77" s="423"/>
      <c r="G77" s="412">
        <f t="shared" si="9"/>
        <v>0</v>
      </c>
      <c r="H77" s="412"/>
      <c r="I77" s="423"/>
      <c r="J77" s="423"/>
      <c r="K77" s="511"/>
    </row>
    <row r="78" spans="1:11" s="413" customFormat="1" hidden="1" x14ac:dyDescent="0.25">
      <c r="A78" s="479">
        <v>3</v>
      </c>
      <c r="B78" s="429" t="s">
        <v>867</v>
      </c>
      <c r="C78" s="422"/>
      <c r="D78" s="412">
        <f t="shared" si="8"/>
        <v>0</v>
      </c>
      <c r="E78" s="423"/>
      <c r="F78" s="423"/>
      <c r="G78" s="412">
        <f t="shared" si="9"/>
        <v>0</v>
      </c>
      <c r="H78" s="412"/>
      <c r="I78" s="423"/>
      <c r="J78" s="423"/>
      <c r="K78" s="511"/>
    </row>
    <row r="79" spans="1:11" s="413" customFormat="1" hidden="1" x14ac:dyDescent="0.25">
      <c r="A79" s="479">
        <v>4</v>
      </c>
      <c r="B79" s="429" t="s">
        <v>868</v>
      </c>
      <c r="C79" s="422"/>
      <c r="D79" s="412">
        <f t="shared" si="8"/>
        <v>0</v>
      </c>
      <c r="E79" s="423"/>
      <c r="F79" s="423"/>
      <c r="G79" s="412">
        <f t="shared" si="9"/>
        <v>0</v>
      </c>
      <c r="H79" s="412"/>
      <c r="I79" s="423"/>
      <c r="J79" s="423"/>
      <c r="K79" s="511"/>
    </row>
    <row r="80" spans="1:11" s="413" customFormat="1" hidden="1" x14ac:dyDescent="0.25">
      <c r="A80" s="479">
        <v>5</v>
      </c>
      <c r="B80" s="429" t="s">
        <v>869</v>
      </c>
      <c r="C80" s="422"/>
      <c r="D80" s="412">
        <f t="shared" si="8"/>
        <v>0</v>
      </c>
      <c r="E80" s="423"/>
      <c r="F80" s="423"/>
      <c r="G80" s="412">
        <f t="shared" si="9"/>
        <v>0</v>
      </c>
      <c r="H80" s="412"/>
      <c r="I80" s="423"/>
      <c r="J80" s="423"/>
      <c r="K80" s="511"/>
    </row>
    <row r="81" spans="1:11" s="413" customFormat="1" hidden="1" x14ac:dyDescent="0.25">
      <c r="A81" s="479">
        <v>6</v>
      </c>
      <c r="B81" s="429" t="s">
        <v>870</v>
      </c>
      <c r="C81" s="422"/>
      <c r="D81" s="412">
        <f t="shared" si="8"/>
        <v>0</v>
      </c>
      <c r="E81" s="423"/>
      <c r="F81" s="423"/>
      <c r="G81" s="412">
        <f t="shared" si="9"/>
        <v>0</v>
      </c>
      <c r="H81" s="412"/>
      <c r="I81" s="423"/>
      <c r="J81" s="423"/>
      <c r="K81" s="511"/>
    </row>
    <row r="82" spans="1:11" s="413" customFormat="1" hidden="1" x14ac:dyDescent="0.25">
      <c r="A82" s="479">
        <v>7</v>
      </c>
      <c r="B82" s="429" t="s">
        <v>871</v>
      </c>
      <c r="C82" s="422"/>
      <c r="D82" s="412">
        <f t="shared" si="8"/>
        <v>0</v>
      </c>
      <c r="E82" s="423"/>
      <c r="F82" s="423"/>
      <c r="G82" s="412">
        <f t="shared" si="9"/>
        <v>0</v>
      </c>
      <c r="H82" s="412"/>
      <c r="I82" s="423"/>
      <c r="J82" s="423"/>
      <c r="K82" s="511"/>
    </row>
    <row r="83" spans="1:11" s="413" customFormat="1" hidden="1" x14ac:dyDescent="0.25">
      <c r="A83" s="479">
        <v>8</v>
      </c>
      <c r="B83" s="429" t="s">
        <v>851</v>
      </c>
      <c r="C83" s="422">
        <v>0</v>
      </c>
      <c r="D83" s="412">
        <f t="shared" si="8"/>
        <v>0</v>
      </c>
      <c r="E83" s="423"/>
      <c r="F83" s="423"/>
      <c r="G83" s="412">
        <f t="shared" si="9"/>
        <v>0</v>
      </c>
      <c r="H83" s="412"/>
      <c r="I83" s="423"/>
      <c r="J83" s="423"/>
      <c r="K83" s="511"/>
    </row>
    <row r="84" spans="1:11" ht="47.25" x14ac:dyDescent="0.25">
      <c r="A84" s="289" t="s">
        <v>4</v>
      </c>
      <c r="B84" s="414" t="s">
        <v>736</v>
      </c>
      <c r="C84" s="415">
        <f>D84+G84</f>
        <v>989</v>
      </c>
      <c r="D84" s="412">
        <f>E84+F84</f>
        <v>617</v>
      </c>
      <c r="E84" s="415">
        <f>E85</f>
        <v>617</v>
      </c>
      <c r="F84" s="415"/>
      <c r="G84" s="412">
        <f>H84+I84</f>
        <v>372</v>
      </c>
      <c r="H84" s="412">
        <f>H85</f>
        <v>112</v>
      </c>
      <c r="I84" s="415">
        <f>I85</f>
        <v>260</v>
      </c>
      <c r="J84" s="415"/>
      <c r="K84" s="509"/>
    </row>
    <row r="85" spans="1:11" s="413" customFormat="1" x14ac:dyDescent="0.25">
      <c r="A85" s="407" t="s">
        <v>848</v>
      </c>
      <c r="B85" s="210" t="s">
        <v>853</v>
      </c>
      <c r="C85" s="415">
        <f>+SUM(C86:C86)</f>
        <v>989</v>
      </c>
      <c r="D85" s="412">
        <f t="shared" ref="D85:D122" si="10">+E85</f>
        <v>617</v>
      </c>
      <c r="E85" s="415">
        <f>+SUM(E86:E86)</f>
        <v>617</v>
      </c>
      <c r="F85" s="415"/>
      <c r="G85" s="412">
        <f>G86</f>
        <v>372</v>
      </c>
      <c r="H85" s="412">
        <f>H86</f>
        <v>112</v>
      </c>
      <c r="I85" s="415">
        <f>+SUM(I86:I86)</f>
        <v>260</v>
      </c>
      <c r="J85" s="415"/>
      <c r="K85" s="511"/>
    </row>
    <row r="86" spans="1:11" s="413" customFormat="1" x14ac:dyDescent="0.25">
      <c r="A86" s="479">
        <v>1</v>
      </c>
      <c r="B86" s="429" t="s">
        <v>882</v>
      </c>
      <c r="C86" s="422">
        <f>+D86+G86</f>
        <v>989</v>
      </c>
      <c r="D86" s="412">
        <f t="shared" si="10"/>
        <v>617</v>
      </c>
      <c r="E86" s="423">
        <v>617</v>
      </c>
      <c r="F86" s="423"/>
      <c r="G86" s="423">
        <f>H86+I86</f>
        <v>372</v>
      </c>
      <c r="H86" s="423">
        <v>112</v>
      </c>
      <c r="I86" s="423">
        <v>260</v>
      </c>
      <c r="J86" s="423"/>
      <c r="K86" s="511"/>
    </row>
    <row r="87" spans="1:11" ht="47.25" hidden="1" x14ac:dyDescent="0.25">
      <c r="A87" s="289" t="s">
        <v>661</v>
      </c>
      <c r="B87" s="414" t="s">
        <v>841</v>
      </c>
      <c r="C87" s="415">
        <f>+C88+C110</f>
        <v>0</v>
      </c>
      <c r="D87" s="412">
        <f t="shared" si="10"/>
        <v>0</v>
      </c>
      <c r="E87" s="415">
        <f>+E88+E110</f>
        <v>0</v>
      </c>
      <c r="F87" s="415"/>
      <c r="G87" s="412">
        <f t="shared" ref="G87:G122" si="11">+I87</f>
        <v>0</v>
      </c>
      <c r="H87" s="412"/>
      <c r="I87" s="415">
        <f>+I88+I110</f>
        <v>0</v>
      </c>
      <c r="J87" s="415"/>
      <c r="K87" s="509"/>
    </row>
    <row r="88" spans="1:11" s="413" customFormat="1" hidden="1" x14ac:dyDescent="0.25">
      <c r="A88" s="289" t="s">
        <v>848</v>
      </c>
      <c r="B88" s="414" t="s">
        <v>857</v>
      </c>
      <c r="C88" s="412">
        <f>+SUM(C89:C109)</f>
        <v>0</v>
      </c>
      <c r="D88" s="412">
        <f t="shared" si="10"/>
        <v>0</v>
      </c>
      <c r="E88" s="412">
        <f>+SUM(E89:E109)</f>
        <v>0</v>
      </c>
      <c r="F88" s="412"/>
      <c r="G88" s="412">
        <f t="shared" si="11"/>
        <v>0</v>
      </c>
      <c r="H88" s="412"/>
      <c r="I88" s="412">
        <f>+SUM(I89:I109)</f>
        <v>0</v>
      </c>
      <c r="J88" s="412"/>
      <c r="K88" s="412"/>
    </row>
    <row r="89" spans="1:11" s="413" customFormat="1" hidden="1" x14ac:dyDescent="0.25">
      <c r="A89" s="479">
        <v>1</v>
      </c>
      <c r="B89" s="428" t="s">
        <v>752</v>
      </c>
      <c r="C89" s="422">
        <v>0</v>
      </c>
      <c r="D89" s="412">
        <f t="shared" si="10"/>
        <v>0</v>
      </c>
      <c r="E89" s="423"/>
      <c r="F89" s="423"/>
      <c r="G89" s="412">
        <f t="shared" si="11"/>
        <v>0</v>
      </c>
      <c r="H89" s="412"/>
      <c r="I89" s="423"/>
      <c r="J89" s="423"/>
      <c r="K89" s="511"/>
    </row>
    <row r="90" spans="1:11" s="413" customFormat="1" hidden="1" x14ac:dyDescent="0.25">
      <c r="A90" s="479">
        <v>2</v>
      </c>
      <c r="B90" s="428" t="s">
        <v>858</v>
      </c>
      <c r="C90" s="422">
        <v>0</v>
      </c>
      <c r="D90" s="412">
        <f t="shared" si="10"/>
        <v>0</v>
      </c>
      <c r="E90" s="423"/>
      <c r="F90" s="423"/>
      <c r="G90" s="412">
        <f t="shared" si="11"/>
        <v>0</v>
      </c>
      <c r="H90" s="412"/>
      <c r="I90" s="423"/>
      <c r="J90" s="423"/>
      <c r="K90" s="511"/>
    </row>
    <row r="91" spans="1:11" s="413" customFormat="1" hidden="1" x14ac:dyDescent="0.25">
      <c r="A91" s="479">
        <v>3</v>
      </c>
      <c r="B91" s="428" t="s">
        <v>753</v>
      </c>
      <c r="C91" s="422">
        <v>0</v>
      </c>
      <c r="D91" s="412">
        <f t="shared" si="10"/>
        <v>0</v>
      </c>
      <c r="E91" s="423"/>
      <c r="F91" s="423"/>
      <c r="G91" s="412">
        <f t="shared" si="11"/>
        <v>0</v>
      </c>
      <c r="H91" s="412"/>
      <c r="I91" s="423"/>
      <c r="J91" s="423"/>
      <c r="K91" s="511"/>
    </row>
    <row r="92" spans="1:11" s="413" customFormat="1" hidden="1" x14ac:dyDescent="0.25">
      <c r="A92" s="479">
        <v>4</v>
      </c>
      <c r="B92" s="429" t="s">
        <v>754</v>
      </c>
      <c r="C92" s="422">
        <v>0</v>
      </c>
      <c r="D92" s="412">
        <f t="shared" si="10"/>
        <v>0</v>
      </c>
      <c r="E92" s="423"/>
      <c r="F92" s="423"/>
      <c r="G92" s="412">
        <f t="shared" si="11"/>
        <v>0</v>
      </c>
      <c r="H92" s="412"/>
      <c r="I92" s="423"/>
      <c r="J92" s="423"/>
      <c r="K92" s="511"/>
    </row>
    <row r="93" spans="1:11" s="413" customFormat="1" hidden="1" x14ac:dyDescent="0.25">
      <c r="A93" s="479">
        <v>5</v>
      </c>
      <c r="B93" s="429" t="s">
        <v>755</v>
      </c>
      <c r="C93" s="422">
        <v>0</v>
      </c>
      <c r="D93" s="412">
        <f t="shared" si="10"/>
        <v>0</v>
      </c>
      <c r="E93" s="423"/>
      <c r="F93" s="423"/>
      <c r="G93" s="412">
        <f t="shared" si="11"/>
        <v>0</v>
      </c>
      <c r="H93" s="412"/>
      <c r="I93" s="423"/>
      <c r="J93" s="423"/>
      <c r="K93" s="511"/>
    </row>
    <row r="94" spans="1:11" s="413" customFormat="1" hidden="1" x14ac:dyDescent="0.25">
      <c r="A94" s="479">
        <v>6</v>
      </c>
      <c r="B94" s="429" t="s">
        <v>859</v>
      </c>
      <c r="C94" s="422">
        <v>0</v>
      </c>
      <c r="D94" s="412">
        <f t="shared" si="10"/>
        <v>0</v>
      </c>
      <c r="E94" s="423"/>
      <c r="F94" s="423"/>
      <c r="G94" s="412">
        <f t="shared" si="11"/>
        <v>0</v>
      </c>
      <c r="H94" s="412"/>
      <c r="I94" s="423"/>
      <c r="J94" s="423"/>
      <c r="K94" s="511"/>
    </row>
    <row r="95" spans="1:11" s="413" customFormat="1" hidden="1" x14ac:dyDescent="0.25">
      <c r="A95" s="479">
        <v>7</v>
      </c>
      <c r="B95" s="429" t="s">
        <v>756</v>
      </c>
      <c r="C95" s="422">
        <v>0</v>
      </c>
      <c r="D95" s="412">
        <f t="shared" si="10"/>
        <v>0</v>
      </c>
      <c r="E95" s="423"/>
      <c r="F95" s="423"/>
      <c r="G95" s="412">
        <f t="shared" si="11"/>
        <v>0</v>
      </c>
      <c r="H95" s="412"/>
      <c r="I95" s="423"/>
      <c r="J95" s="423"/>
      <c r="K95" s="511"/>
    </row>
    <row r="96" spans="1:11" s="413" customFormat="1" hidden="1" x14ac:dyDescent="0.25">
      <c r="A96" s="479">
        <v>8</v>
      </c>
      <c r="B96" s="429" t="s">
        <v>757</v>
      </c>
      <c r="C96" s="422"/>
      <c r="D96" s="412">
        <f t="shared" si="10"/>
        <v>0</v>
      </c>
      <c r="E96" s="423"/>
      <c r="F96" s="423"/>
      <c r="G96" s="412">
        <f t="shared" si="11"/>
        <v>0</v>
      </c>
      <c r="H96" s="412"/>
      <c r="I96" s="423"/>
      <c r="J96" s="423"/>
      <c r="K96" s="511"/>
    </row>
    <row r="97" spans="1:11" s="413" customFormat="1" hidden="1" x14ac:dyDescent="0.25">
      <c r="A97" s="479">
        <v>9</v>
      </c>
      <c r="B97" s="429" t="s">
        <v>758</v>
      </c>
      <c r="C97" s="422">
        <v>0</v>
      </c>
      <c r="D97" s="412">
        <f t="shared" si="10"/>
        <v>0</v>
      </c>
      <c r="E97" s="423"/>
      <c r="F97" s="423"/>
      <c r="G97" s="412">
        <f t="shared" si="11"/>
        <v>0</v>
      </c>
      <c r="H97" s="412"/>
      <c r="I97" s="423"/>
      <c r="J97" s="423"/>
      <c r="K97" s="511"/>
    </row>
    <row r="98" spans="1:11" s="413" customFormat="1" hidden="1" x14ac:dyDescent="0.25">
      <c r="A98" s="479">
        <v>10</v>
      </c>
      <c r="B98" s="429" t="s">
        <v>759</v>
      </c>
      <c r="C98" s="422">
        <v>0</v>
      </c>
      <c r="D98" s="412">
        <f t="shared" si="10"/>
        <v>0</v>
      </c>
      <c r="E98" s="423"/>
      <c r="F98" s="423"/>
      <c r="G98" s="412">
        <f t="shared" si="11"/>
        <v>0</v>
      </c>
      <c r="H98" s="412"/>
      <c r="I98" s="423"/>
      <c r="J98" s="423"/>
      <c r="K98" s="511"/>
    </row>
    <row r="99" spans="1:11" s="413" customFormat="1" hidden="1" x14ac:dyDescent="0.25">
      <c r="A99" s="479">
        <v>11</v>
      </c>
      <c r="B99" s="429" t="s">
        <v>760</v>
      </c>
      <c r="C99" s="422">
        <v>0</v>
      </c>
      <c r="D99" s="412">
        <f t="shared" si="10"/>
        <v>0</v>
      </c>
      <c r="E99" s="423"/>
      <c r="F99" s="423"/>
      <c r="G99" s="412">
        <f t="shared" si="11"/>
        <v>0</v>
      </c>
      <c r="H99" s="412"/>
      <c r="I99" s="423"/>
      <c r="J99" s="423"/>
      <c r="K99" s="511"/>
    </row>
    <row r="100" spans="1:11" s="413" customFormat="1" hidden="1" x14ac:dyDescent="0.25">
      <c r="A100" s="479">
        <v>12</v>
      </c>
      <c r="B100" s="429" t="s">
        <v>849</v>
      </c>
      <c r="C100" s="422">
        <v>0</v>
      </c>
      <c r="D100" s="412">
        <f t="shared" si="10"/>
        <v>0</v>
      </c>
      <c r="E100" s="423"/>
      <c r="F100" s="423"/>
      <c r="G100" s="412">
        <f t="shared" si="11"/>
        <v>0</v>
      </c>
      <c r="H100" s="412"/>
      <c r="I100" s="423"/>
      <c r="J100" s="423"/>
      <c r="K100" s="511"/>
    </row>
    <row r="101" spans="1:11" s="413" customFormat="1" hidden="1" x14ac:dyDescent="0.25">
      <c r="A101" s="479">
        <v>13</v>
      </c>
      <c r="B101" s="429" t="s">
        <v>860</v>
      </c>
      <c r="C101" s="422">
        <v>0</v>
      </c>
      <c r="D101" s="412">
        <f t="shared" si="10"/>
        <v>0</v>
      </c>
      <c r="E101" s="423"/>
      <c r="F101" s="423"/>
      <c r="G101" s="412">
        <f t="shared" si="11"/>
        <v>0</v>
      </c>
      <c r="H101" s="412"/>
      <c r="I101" s="423"/>
      <c r="J101" s="423"/>
      <c r="K101" s="511"/>
    </row>
    <row r="102" spans="1:11" s="413" customFormat="1" hidden="1" x14ac:dyDescent="0.25">
      <c r="A102" s="479">
        <v>14</v>
      </c>
      <c r="B102" s="429" t="s">
        <v>861</v>
      </c>
      <c r="C102" s="422">
        <v>0</v>
      </c>
      <c r="D102" s="412">
        <f t="shared" si="10"/>
        <v>0</v>
      </c>
      <c r="E102" s="423"/>
      <c r="F102" s="423"/>
      <c r="G102" s="412">
        <f t="shared" si="11"/>
        <v>0</v>
      </c>
      <c r="H102" s="412"/>
      <c r="I102" s="423"/>
      <c r="J102" s="423"/>
      <c r="K102" s="511"/>
    </row>
    <row r="103" spans="1:11" s="413" customFormat="1" hidden="1" x14ac:dyDescent="0.25">
      <c r="A103" s="479">
        <v>15</v>
      </c>
      <c r="B103" s="429" t="s">
        <v>761</v>
      </c>
      <c r="C103" s="422">
        <v>0</v>
      </c>
      <c r="D103" s="412">
        <f t="shared" si="10"/>
        <v>0</v>
      </c>
      <c r="E103" s="423"/>
      <c r="F103" s="423"/>
      <c r="G103" s="412">
        <f t="shared" si="11"/>
        <v>0</v>
      </c>
      <c r="H103" s="412"/>
      <c r="I103" s="423"/>
      <c r="J103" s="423"/>
      <c r="K103" s="511"/>
    </row>
    <row r="104" spans="1:11" s="413" customFormat="1" hidden="1" x14ac:dyDescent="0.25">
      <c r="A104" s="479">
        <v>16</v>
      </c>
      <c r="B104" s="429" t="s">
        <v>862</v>
      </c>
      <c r="C104" s="422">
        <v>0</v>
      </c>
      <c r="D104" s="412">
        <f t="shared" si="10"/>
        <v>0</v>
      </c>
      <c r="E104" s="423"/>
      <c r="F104" s="423"/>
      <c r="G104" s="412">
        <f t="shared" si="11"/>
        <v>0</v>
      </c>
      <c r="H104" s="412"/>
      <c r="I104" s="423"/>
      <c r="J104" s="423"/>
      <c r="K104" s="511"/>
    </row>
    <row r="105" spans="1:11" s="413" customFormat="1" hidden="1" x14ac:dyDescent="0.25">
      <c r="A105" s="479">
        <v>17</v>
      </c>
      <c r="B105" s="429" t="s">
        <v>863</v>
      </c>
      <c r="C105" s="422">
        <v>0</v>
      </c>
      <c r="D105" s="412">
        <f t="shared" si="10"/>
        <v>0</v>
      </c>
      <c r="E105" s="423"/>
      <c r="F105" s="423"/>
      <c r="G105" s="412">
        <f t="shared" si="11"/>
        <v>0</v>
      </c>
      <c r="H105" s="412"/>
      <c r="I105" s="423"/>
      <c r="J105" s="423"/>
      <c r="K105" s="511"/>
    </row>
    <row r="106" spans="1:11" s="413" customFormat="1" hidden="1" x14ac:dyDescent="0.25">
      <c r="A106" s="479">
        <v>18</v>
      </c>
      <c r="B106" s="429" t="s">
        <v>762</v>
      </c>
      <c r="C106" s="422">
        <v>0</v>
      </c>
      <c r="D106" s="412">
        <f t="shared" si="10"/>
        <v>0</v>
      </c>
      <c r="E106" s="423"/>
      <c r="F106" s="423"/>
      <c r="G106" s="412">
        <f t="shared" si="11"/>
        <v>0</v>
      </c>
      <c r="H106" s="412"/>
      <c r="I106" s="423"/>
      <c r="J106" s="423"/>
      <c r="K106" s="511"/>
    </row>
    <row r="107" spans="1:11" s="413" customFormat="1" hidden="1" x14ac:dyDescent="0.25">
      <c r="A107" s="479">
        <v>19</v>
      </c>
      <c r="B107" s="429" t="s">
        <v>763</v>
      </c>
      <c r="C107" s="422">
        <v>0</v>
      </c>
      <c r="D107" s="412">
        <f t="shared" si="10"/>
        <v>0</v>
      </c>
      <c r="E107" s="423"/>
      <c r="F107" s="423"/>
      <c r="G107" s="412">
        <f t="shared" si="11"/>
        <v>0</v>
      </c>
      <c r="H107" s="412"/>
      <c r="I107" s="423"/>
      <c r="J107" s="423"/>
      <c r="K107" s="511"/>
    </row>
    <row r="108" spans="1:11" s="413" customFormat="1" hidden="1" x14ac:dyDescent="0.25">
      <c r="A108" s="479">
        <v>20</v>
      </c>
      <c r="B108" s="429" t="s">
        <v>764</v>
      </c>
      <c r="C108" s="422">
        <v>0</v>
      </c>
      <c r="D108" s="412">
        <f t="shared" si="10"/>
        <v>0</v>
      </c>
      <c r="E108" s="423"/>
      <c r="F108" s="423"/>
      <c r="G108" s="412">
        <f t="shared" si="11"/>
        <v>0</v>
      </c>
      <c r="H108" s="412"/>
      <c r="I108" s="423"/>
      <c r="J108" s="423"/>
      <c r="K108" s="511"/>
    </row>
    <row r="109" spans="1:11" s="413" customFormat="1" hidden="1" x14ac:dyDescent="0.25">
      <c r="A109" s="479">
        <v>21</v>
      </c>
      <c r="B109" s="429" t="s">
        <v>864</v>
      </c>
      <c r="C109" s="422">
        <v>0</v>
      </c>
      <c r="D109" s="412">
        <f t="shared" si="10"/>
        <v>0</v>
      </c>
      <c r="E109" s="423"/>
      <c r="F109" s="423"/>
      <c r="G109" s="412">
        <f t="shared" si="11"/>
        <v>0</v>
      </c>
      <c r="H109" s="412"/>
      <c r="I109" s="423"/>
      <c r="J109" s="423"/>
      <c r="K109" s="511"/>
    </row>
    <row r="110" spans="1:11" s="413" customFormat="1" hidden="1" x14ac:dyDescent="0.25">
      <c r="A110" s="407" t="s">
        <v>848</v>
      </c>
      <c r="B110" s="210" t="s">
        <v>853</v>
      </c>
      <c r="C110" s="415">
        <f>+SUM(C111:C118)</f>
        <v>0</v>
      </c>
      <c r="D110" s="412">
        <f t="shared" si="10"/>
        <v>0</v>
      </c>
      <c r="E110" s="415">
        <f>+SUM(E111:E118)</f>
        <v>0</v>
      </c>
      <c r="F110" s="415"/>
      <c r="G110" s="412">
        <f t="shared" si="11"/>
        <v>0</v>
      </c>
      <c r="H110" s="412"/>
      <c r="I110" s="415">
        <f>+SUM(I111:I118)</f>
        <v>0</v>
      </c>
      <c r="J110" s="415"/>
      <c r="K110" s="511"/>
    </row>
    <row r="111" spans="1:11" s="413" customFormat="1" hidden="1" x14ac:dyDescent="0.25">
      <c r="A111" s="479">
        <v>1</v>
      </c>
      <c r="B111" s="429" t="s">
        <v>865</v>
      </c>
      <c r="C111" s="422"/>
      <c r="D111" s="412">
        <f t="shared" si="10"/>
        <v>0</v>
      </c>
      <c r="E111" s="423"/>
      <c r="F111" s="423"/>
      <c r="G111" s="412">
        <f t="shared" si="11"/>
        <v>0</v>
      </c>
      <c r="H111" s="412"/>
      <c r="I111" s="423"/>
      <c r="J111" s="423"/>
      <c r="K111" s="511"/>
    </row>
    <row r="112" spans="1:11" s="413" customFormat="1" hidden="1" x14ac:dyDescent="0.25">
      <c r="A112" s="479">
        <v>2</v>
      </c>
      <c r="B112" s="429" t="s">
        <v>866</v>
      </c>
      <c r="C112" s="422"/>
      <c r="D112" s="412">
        <f t="shared" si="10"/>
        <v>0</v>
      </c>
      <c r="E112" s="423"/>
      <c r="F112" s="423"/>
      <c r="G112" s="412">
        <f t="shared" si="11"/>
        <v>0</v>
      </c>
      <c r="H112" s="412"/>
      <c r="I112" s="423"/>
      <c r="J112" s="423"/>
      <c r="K112" s="511"/>
    </row>
    <row r="113" spans="1:11" s="413" customFormat="1" hidden="1" x14ac:dyDescent="0.25">
      <c r="A113" s="479">
        <v>3</v>
      </c>
      <c r="B113" s="429" t="s">
        <v>867</v>
      </c>
      <c r="C113" s="422"/>
      <c r="D113" s="412">
        <f t="shared" si="10"/>
        <v>0</v>
      </c>
      <c r="E113" s="423"/>
      <c r="F113" s="423"/>
      <c r="G113" s="412">
        <f t="shared" si="11"/>
        <v>0</v>
      </c>
      <c r="H113" s="412"/>
      <c r="I113" s="423"/>
      <c r="J113" s="423"/>
      <c r="K113" s="511"/>
    </row>
    <row r="114" spans="1:11" s="413" customFormat="1" hidden="1" x14ac:dyDescent="0.25">
      <c r="A114" s="479">
        <v>4</v>
      </c>
      <c r="B114" s="429" t="s">
        <v>868</v>
      </c>
      <c r="C114" s="422"/>
      <c r="D114" s="412">
        <f t="shared" si="10"/>
        <v>0</v>
      </c>
      <c r="E114" s="423"/>
      <c r="F114" s="423"/>
      <c r="G114" s="412">
        <f t="shared" si="11"/>
        <v>0</v>
      </c>
      <c r="H114" s="412"/>
      <c r="I114" s="423"/>
      <c r="J114" s="423"/>
      <c r="K114" s="511"/>
    </row>
    <row r="115" spans="1:11" s="413" customFormat="1" hidden="1" x14ac:dyDescent="0.25">
      <c r="A115" s="479">
        <v>5</v>
      </c>
      <c r="B115" s="429" t="s">
        <v>869</v>
      </c>
      <c r="C115" s="422"/>
      <c r="D115" s="412">
        <f t="shared" si="10"/>
        <v>0</v>
      </c>
      <c r="E115" s="423"/>
      <c r="F115" s="423"/>
      <c r="G115" s="412">
        <f t="shared" si="11"/>
        <v>0</v>
      </c>
      <c r="H115" s="412"/>
      <c r="I115" s="423"/>
      <c r="J115" s="423"/>
      <c r="K115" s="511"/>
    </row>
    <row r="116" spans="1:11" s="413" customFormat="1" hidden="1" x14ac:dyDescent="0.25">
      <c r="A116" s="479">
        <v>6</v>
      </c>
      <c r="B116" s="429" t="s">
        <v>870</v>
      </c>
      <c r="C116" s="422"/>
      <c r="D116" s="412">
        <f t="shared" si="10"/>
        <v>0</v>
      </c>
      <c r="E116" s="423"/>
      <c r="F116" s="423"/>
      <c r="G116" s="412">
        <f t="shared" si="11"/>
        <v>0</v>
      </c>
      <c r="H116" s="412"/>
      <c r="I116" s="423"/>
      <c r="J116" s="423"/>
      <c r="K116" s="511"/>
    </row>
    <row r="117" spans="1:11" s="413" customFormat="1" hidden="1" x14ac:dyDescent="0.25">
      <c r="A117" s="479">
        <v>7</v>
      </c>
      <c r="B117" s="429" t="s">
        <v>871</v>
      </c>
      <c r="C117" s="422"/>
      <c r="D117" s="412">
        <f t="shared" si="10"/>
        <v>0</v>
      </c>
      <c r="E117" s="423"/>
      <c r="F117" s="423"/>
      <c r="G117" s="412">
        <f t="shared" si="11"/>
        <v>0</v>
      </c>
      <c r="H117" s="412"/>
      <c r="I117" s="423"/>
      <c r="J117" s="423"/>
      <c r="K117" s="511"/>
    </row>
    <row r="118" spans="1:11" s="413" customFormat="1" hidden="1" x14ac:dyDescent="0.25">
      <c r="A118" s="479">
        <v>8</v>
      </c>
      <c r="B118" s="429" t="s">
        <v>851</v>
      </c>
      <c r="C118" s="422"/>
      <c r="D118" s="412">
        <f t="shared" si="10"/>
        <v>0</v>
      </c>
      <c r="E118" s="423"/>
      <c r="F118" s="423"/>
      <c r="G118" s="412">
        <f t="shared" si="11"/>
        <v>0</v>
      </c>
      <c r="H118" s="412"/>
      <c r="I118" s="423"/>
      <c r="J118" s="423"/>
      <c r="K118" s="511"/>
    </row>
    <row r="119" spans="1:11" s="413" customFormat="1" ht="49.5" hidden="1" customHeight="1" x14ac:dyDescent="0.25">
      <c r="A119" s="478" t="s">
        <v>661</v>
      </c>
      <c r="B119" s="417" t="s">
        <v>842</v>
      </c>
      <c r="C119" s="415">
        <f>+C120+C142</f>
        <v>0</v>
      </c>
      <c r="D119" s="412">
        <f t="shared" si="10"/>
        <v>0</v>
      </c>
      <c r="E119" s="415">
        <f>+E120+E142</f>
        <v>0</v>
      </c>
      <c r="F119" s="415"/>
      <c r="G119" s="412">
        <f t="shared" si="11"/>
        <v>0</v>
      </c>
      <c r="H119" s="412"/>
      <c r="I119" s="415">
        <f>+I120+I142</f>
        <v>0</v>
      </c>
      <c r="J119" s="415"/>
      <c r="K119" s="415">
        <f t="shared" ref="K119" si="12">+K120+K142</f>
        <v>0</v>
      </c>
    </row>
    <row r="120" spans="1:11" s="413" customFormat="1" hidden="1" x14ac:dyDescent="0.25">
      <c r="A120" s="289" t="s">
        <v>848</v>
      </c>
      <c r="B120" s="414" t="s">
        <v>857</v>
      </c>
      <c r="C120" s="412">
        <f>+SUM(C121:C141)</f>
        <v>0</v>
      </c>
      <c r="D120" s="412">
        <f t="shared" si="10"/>
        <v>0</v>
      </c>
      <c r="E120" s="412">
        <f>+SUM(E121:E141)</f>
        <v>0</v>
      </c>
      <c r="F120" s="412"/>
      <c r="G120" s="412">
        <f t="shared" si="11"/>
        <v>0</v>
      </c>
      <c r="H120" s="412"/>
      <c r="I120" s="412">
        <f>+SUM(I121:I141)</f>
        <v>0</v>
      </c>
      <c r="J120" s="412"/>
      <c r="K120" s="412"/>
    </row>
    <row r="121" spans="1:11" s="413" customFormat="1" hidden="1" x14ac:dyDescent="0.25">
      <c r="A121" s="479">
        <v>1</v>
      </c>
      <c r="B121" s="428" t="s">
        <v>752</v>
      </c>
      <c r="C121" s="422">
        <v>0</v>
      </c>
      <c r="D121" s="412">
        <f t="shared" si="10"/>
        <v>0</v>
      </c>
      <c r="E121" s="423"/>
      <c r="F121" s="423"/>
      <c r="G121" s="412">
        <f t="shared" si="11"/>
        <v>0</v>
      </c>
      <c r="H121" s="412"/>
      <c r="I121" s="423"/>
      <c r="J121" s="423"/>
      <c r="K121" s="511"/>
    </row>
    <row r="122" spans="1:11" s="413" customFormat="1" hidden="1" x14ac:dyDescent="0.25">
      <c r="A122" s="479">
        <v>2</v>
      </c>
      <c r="B122" s="428" t="s">
        <v>858</v>
      </c>
      <c r="C122" s="422">
        <v>0</v>
      </c>
      <c r="D122" s="412">
        <f t="shared" si="10"/>
        <v>0</v>
      </c>
      <c r="E122" s="423"/>
      <c r="F122" s="423"/>
      <c r="G122" s="412">
        <f t="shared" si="11"/>
        <v>0</v>
      </c>
      <c r="H122" s="412"/>
      <c r="I122" s="423"/>
      <c r="J122" s="423"/>
      <c r="K122" s="511"/>
    </row>
    <row r="123" spans="1:11" s="413" customFormat="1" hidden="1" x14ac:dyDescent="0.25">
      <c r="A123" s="479">
        <v>3</v>
      </c>
      <c r="B123" s="428" t="s">
        <v>753</v>
      </c>
      <c r="C123" s="422">
        <v>0</v>
      </c>
      <c r="D123" s="412">
        <f t="shared" ref="D123:D186" si="13">+E123</f>
        <v>0</v>
      </c>
      <c r="E123" s="423"/>
      <c r="F123" s="423"/>
      <c r="G123" s="412">
        <f t="shared" ref="G123:G186" si="14">+I123</f>
        <v>0</v>
      </c>
      <c r="H123" s="412"/>
      <c r="I123" s="423"/>
      <c r="J123" s="423"/>
      <c r="K123" s="511"/>
    </row>
    <row r="124" spans="1:11" s="413" customFormat="1" hidden="1" x14ac:dyDescent="0.25">
      <c r="A124" s="479">
        <v>4</v>
      </c>
      <c r="B124" s="429" t="s">
        <v>754</v>
      </c>
      <c r="C124" s="422">
        <v>0</v>
      </c>
      <c r="D124" s="412">
        <f t="shared" si="13"/>
        <v>0</v>
      </c>
      <c r="E124" s="423"/>
      <c r="F124" s="423"/>
      <c r="G124" s="412">
        <f t="shared" si="14"/>
        <v>0</v>
      </c>
      <c r="H124" s="412"/>
      <c r="I124" s="423"/>
      <c r="J124" s="423"/>
      <c r="K124" s="511"/>
    </row>
    <row r="125" spans="1:11" s="413" customFormat="1" hidden="1" x14ac:dyDescent="0.25">
      <c r="A125" s="479">
        <v>5</v>
      </c>
      <c r="B125" s="429" t="s">
        <v>755</v>
      </c>
      <c r="C125" s="422">
        <v>0</v>
      </c>
      <c r="D125" s="412">
        <f t="shared" si="13"/>
        <v>0</v>
      </c>
      <c r="E125" s="423"/>
      <c r="F125" s="423"/>
      <c r="G125" s="412">
        <f t="shared" si="14"/>
        <v>0</v>
      </c>
      <c r="H125" s="412"/>
      <c r="I125" s="423"/>
      <c r="J125" s="423"/>
      <c r="K125" s="511"/>
    </row>
    <row r="126" spans="1:11" s="413" customFormat="1" hidden="1" x14ac:dyDescent="0.25">
      <c r="A126" s="479">
        <v>6</v>
      </c>
      <c r="B126" s="429" t="s">
        <v>859</v>
      </c>
      <c r="C126" s="422">
        <v>0</v>
      </c>
      <c r="D126" s="412">
        <f t="shared" si="13"/>
        <v>0</v>
      </c>
      <c r="E126" s="423"/>
      <c r="F126" s="423"/>
      <c r="G126" s="412">
        <f t="shared" si="14"/>
        <v>0</v>
      </c>
      <c r="H126" s="412"/>
      <c r="I126" s="423"/>
      <c r="J126" s="423"/>
      <c r="K126" s="511"/>
    </row>
    <row r="127" spans="1:11" s="413" customFormat="1" hidden="1" x14ac:dyDescent="0.25">
      <c r="A127" s="479">
        <v>7</v>
      </c>
      <c r="B127" s="429" t="s">
        <v>756</v>
      </c>
      <c r="C127" s="422">
        <v>0</v>
      </c>
      <c r="D127" s="412">
        <f t="shared" si="13"/>
        <v>0</v>
      </c>
      <c r="E127" s="423"/>
      <c r="F127" s="423"/>
      <c r="G127" s="412">
        <f t="shared" si="14"/>
        <v>0</v>
      </c>
      <c r="H127" s="412"/>
      <c r="I127" s="423"/>
      <c r="J127" s="423"/>
      <c r="K127" s="511"/>
    </row>
    <row r="128" spans="1:11" s="413" customFormat="1" hidden="1" x14ac:dyDescent="0.25">
      <c r="A128" s="479">
        <v>8</v>
      </c>
      <c r="B128" s="429" t="s">
        <v>757</v>
      </c>
      <c r="C128" s="422">
        <v>0</v>
      </c>
      <c r="D128" s="412">
        <f t="shared" si="13"/>
        <v>0</v>
      </c>
      <c r="E128" s="423"/>
      <c r="F128" s="423"/>
      <c r="G128" s="412">
        <f t="shared" si="14"/>
        <v>0</v>
      </c>
      <c r="H128" s="412"/>
      <c r="I128" s="423"/>
      <c r="J128" s="423"/>
      <c r="K128" s="511"/>
    </row>
    <row r="129" spans="1:11" s="413" customFormat="1" hidden="1" x14ac:dyDescent="0.25">
      <c r="A129" s="479">
        <v>9</v>
      </c>
      <c r="B129" s="429" t="s">
        <v>758</v>
      </c>
      <c r="C129" s="422">
        <v>0</v>
      </c>
      <c r="D129" s="412">
        <f t="shared" si="13"/>
        <v>0</v>
      </c>
      <c r="E129" s="423"/>
      <c r="F129" s="423"/>
      <c r="G129" s="412">
        <f t="shared" si="14"/>
        <v>0</v>
      </c>
      <c r="H129" s="412"/>
      <c r="I129" s="423"/>
      <c r="J129" s="423"/>
      <c r="K129" s="511"/>
    </row>
    <row r="130" spans="1:11" s="413" customFormat="1" hidden="1" x14ac:dyDescent="0.25">
      <c r="A130" s="479">
        <v>10</v>
      </c>
      <c r="B130" s="429" t="s">
        <v>759</v>
      </c>
      <c r="C130" s="422">
        <v>0</v>
      </c>
      <c r="D130" s="412">
        <f t="shared" si="13"/>
        <v>0</v>
      </c>
      <c r="E130" s="423"/>
      <c r="F130" s="423"/>
      <c r="G130" s="412">
        <f t="shared" si="14"/>
        <v>0</v>
      </c>
      <c r="H130" s="412"/>
      <c r="I130" s="423"/>
      <c r="J130" s="423"/>
      <c r="K130" s="511"/>
    </row>
    <row r="131" spans="1:11" s="413" customFormat="1" hidden="1" x14ac:dyDescent="0.25">
      <c r="A131" s="479">
        <v>11</v>
      </c>
      <c r="B131" s="429" t="s">
        <v>760</v>
      </c>
      <c r="C131" s="422">
        <v>0</v>
      </c>
      <c r="D131" s="412">
        <f t="shared" si="13"/>
        <v>0</v>
      </c>
      <c r="E131" s="423"/>
      <c r="F131" s="423"/>
      <c r="G131" s="412">
        <f t="shared" si="14"/>
        <v>0</v>
      </c>
      <c r="H131" s="412"/>
      <c r="I131" s="423"/>
      <c r="J131" s="423"/>
      <c r="K131" s="511"/>
    </row>
    <row r="132" spans="1:11" s="413" customFormat="1" hidden="1" x14ac:dyDescent="0.25">
      <c r="A132" s="479">
        <v>12</v>
      </c>
      <c r="B132" s="429" t="s">
        <v>849</v>
      </c>
      <c r="C132" s="422">
        <v>0</v>
      </c>
      <c r="D132" s="412">
        <f t="shared" si="13"/>
        <v>0</v>
      </c>
      <c r="E132" s="423"/>
      <c r="F132" s="423"/>
      <c r="G132" s="412">
        <f t="shared" si="14"/>
        <v>0</v>
      </c>
      <c r="H132" s="412"/>
      <c r="I132" s="423"/>
      <c r="J132" s="423"/>
      <c r="K132" s="511"/>
    </row>
    <row r="133" spans="1:11" s="413" customFormat="1" hidden="1" x14ac:dyDescent="0.25">
      <c r="A133" s="479">
        <v>13</v>
      </c>
      <c r="B133" s="429" t="s">
        <v>860</v>
      </c>
      <c r="C133" s="422"/>
      <c r="D133" s="412">
        <f t="shared" si="13"/>
        <v>0</v>
      </c>
      <c r="E133" s="423"/>
      <c r="F133" s="423"/>
      <c r="G133" s="412">
        <f t="shared" si="14"/>
        <v>0</v>
      </c>
      <c r="H133" s="412"/>
      <c r="I133" s="423"/>
      <c r="J133" s="423"/>
      <c r="K133" s="511"/>
    </row>
    <row r="134" spans="1:11" s="413" customFormat="1" hidden="1" x14ac:dyDescent="0.25">
      <c r="A134" s="479">
        <v>14</v>
      </c>
      <c r="B134" s="429" t="s">
        <v>861</v>
      </c>
      <c r="C134" s="422">
        <v>0</v>
      </c>
      <c r="D134" s="412">
        <f t="shared" si="13"/>
        <v>0</v>
      </c>
      <c r="E134" s="423"/>
      <c r="F134" s="423"/>
      <c r="G134" s="412">
        <f t="shared" si="14"/>
        <v>0</v>
      </c>
      <c r="H134" s="412"/>
      <c r="I134" s="423"/>
      <c r="J134" s="423"/>
      <c r="K134" s="511"/>
    </row>
    <row r="135" spans="1:11" s="413" customFormat="1" hidden="1" x14ac:dyDescent="0.25">
      <c r="A135" s="479">
        <v>15</v>
      </c>
      <c r="B135" s="429" t="s">
        <v>761</v>
      </c>
      <c r="C135" s="422">
        <v>0</v>
      </c>
      <c r="D135" s="412">
        <f t="shared" si="13"/>
        <v>0</v>
      </c>
      <c r="E135" s="423"/>
      <c r="F135" s="423"/>
      <c r="G135" s="412">
        <f t="shared" si="14"/>
        <v>0</v>
      </c>
      <c r="H135" s="412"/>
      <c r="I135" s="423"/>
      <c r="J135" s="423"/>
      <c r="K135" s="511"/>
    </row>
    <row r="136" spans="1:11" s="413" customFormat="1" hidden="1" x14ac:dyDescent="0.25">
      <c r="A136" s="479">
        <v>16</v>
      </c>
      <c r="B136" s="429" t="s">
        <v>862</v>
      </c>
      <c r="C136" s="422">
        <v>0</v>
      </c>
      <c r="D136" s="412">
        <f t="shared" si="13"/>
        <v>0</v>
      </c>
      <c r="E136" s="423"/>
      <c r="F136" s="423"/>
      <c r="G136" s="412">
        <f t="shared" si="14"/>
        <v>0</v>
      </c>
      <c r="H136" s="412"/>
      <c r="I136" s="423"/>
      <c r="J136" s="423"/>
      <c r="K136" s="511"/>
    </row>
    <row r="137" spans="1:11" s="413" customFormat="1" hidden="1" x14ac:dyDescent="0.25">
      <c r="A137" s="479">
        <v>17</v>
      </c>
      <c r="B137" s="429" t="s">
        <v>863</v>
      </c>
      <c r="C137" s="422">
        <v>0</v>
      </c>
      <c r="D137" s="412">
        <f t="shared" si="13"/>
        <v>0</v>
      </c>
      <c r="E137" s="423"/>
      <c r="F137" s="423"/>
      <c r="G137" s="412">
        <f t="shared" si="14"/>
        <v>0</v>
      </c>
      <c r="H137" s="412"/>
      <c r="I137" s="423"/>
      <c r="J137" s="423"/>
      <c r="K137" s="511"/>
    </row>
    <row r="138" spans="1:11" s="413" customFormat="1" hidden="1" x14ac:dyDescent="0.25">
      <c r="A138" s="479">
        <v>18</v>
      </c>
      <c r="B138" s="429" t="s">
        <v>762</v>
      </c>
      <c r="C138" s="422">
        <v>0</v>
      </c>
      <c r="D138" s="412">
        <f t="shared" si="13"/>
        <v>0</v>
      </c>
      <c r="E138" s="423"/>
      <c r="F138" s="423"/>
      <c r="G138" s="412">
        <f t="shared" si="14"/>
        <v>0</v>
      </c>
      <c r="H138" s="412"/>
      <c r="I138" s="423"/>
      <c r="J138" s="423"/>
      <c r="K138" s="511"/>
    </row>
    <row r="139" spans="1:11" s="413" customFormat="1" hidden="1" x14ac:dyDescent="0.25">
      <c r="A139" s="479">
        <v>19</v>
      </c>
      <c r="B139" s="429" t="s">
        <v>763</v>
      </c>
      <c r="C139" s="422">
        <v>0</v>
      </c>
      <c r="D139" s="412">
        <f t="shared" si="13"/>
        <v>0</v>
      </c>
      <c r="E139" s="423"/>
      <c r="F139" s="423"/>
      <c r="G139" s="412">
        <f t="shared" si="14"/>
        <v>0</v>
      </c>
      <c r="H139" s="412"/>
      <c r="I139" s="423"/>
      <c r="J139" s="423"/>
      <c r="K139" s="511"/>
    </row>
    <row r="140" spans="1:11" s="413" customFormat="1" hidden="1" x14ac:dyDescent="0.25">
      <c r="A140" s="479">
        <v>20</v>
      </c>
      <c r="B140" s="429" t="s">
        <v>764</v>
      </c>
      <c r="C140" s="422">
        <v>0</v>
      </c>
      <c r="D140" s="412">
        <f t="shared" si="13"/>
        <v>0</v>
      </c>
      <c r="E140" s="423"/>
      <c r="F140" s="423"/>
      <c r="G140" s="412">
        <f t="shared" si="14"/>
        <v>0</v>
      </c>
      <c r="H140" s="412"/>
      <c r="I140" s="423"/>
      <c r="J140" s="423"/>
      <c r="K140" s="511"/>
    </row>
    <row r="141" spans="1:11" s="413" customFormat="1" hidden="1" x14ac:dyDescent="0.25">
      <c r="A141" s="479">
        <v>21</v>
      </c>
      <c r="B141" s="429" t="s">
        <v>864</v>
      </c>
      <c r="C141" s="422">
        <v>0</v>
      </c>
      <c r="D141" s="412">
        <f t="shared" si="13"/>
        <v>0</v>
      </c>
      <c r="E141" s="423"/>
      <c r="F141" s="423"/>
      <c r="G141" s="412">
        <f t="shared" si="14"/>
        <v>0</v>
      </c>
      <c r="H141" s="412"/>
      <c r="I141" s="423"/>
      <c r="J141" s="423"/>
      <c r="K141" s="511"/>
    </row>
    <row r="142" spans="1:11" s="413" customFormat="1" hidden="1" x14ac:dyDescent="0.25">
      <c r="A142" s="407" t="s">
        <v>848</v>
      </c>
      <c r="B142" s="210" t="s">
        <v>853</v>
      </c>
      <c r="C142" s="415">
        <f>+SUM(C143:C150)</f>
        <v>0</v>
      </c>
      <c r="D142" s="412">
        <f t="shared" si="13"/>
        <v>0</v>
      </c>
      <c r="E142" s="415">
        <f>+SUM(E143:E150)</f>
        <v>0</v>
      </c>
      <c r="F142" s="415"/>
      <c r="G142" s="412">
        <f t="shared" si="14"/>
        <v>0</v>
      </c>
      <c r="H142" s="412"/>
      <c r="I142" s="415">
        <f>+SUM(I143:I150)</f>
        <v>0</v>
      </c>
      <c r="J142" s="415"/>
      <c r="K142" s="511"/>
    </row>
    <row r="143" spans="1:11" s="413" customFormat="1" hidden="1" x14ac:dyDescent="0.25">
      <c r="A143" s="479">
        <v>1</v>
      </c>
      <c r="B143" s="429" t="s">
        <v>865</v>
      </c>
      <c r="C143" s="422"/>
      <c r="D143" s="412">
        <f t="shared" si="13"/>
        <v>0</v>
      </c>
      <c r="E143" s="423"/>
      <c r="F143" s="423"/>
      <c r="G143" s="412">
        <f t="shared" si="14"/>
        <v>0</v>
      </c>
      <c r="H143" s="412"/>
      <c r="I143" s="423"/>
      <c r="J143" s="423"/>
      <c r="K143" s="511"/>
    </row>
    <row r="144" spans="1:11" s="413" customFormat="1" hidden="1" x14ac:dyDescent="0.25">
      <c r="A144" s="479">
        <v>2</v>
      </c>
      <c r="B144" s="429" t="s">
        <v>866</v>
      </c>
      <c r="C144" s="422"/>
      <c r="D144" s="412">
        <f t="shared" si="13"/>
        <v>0</v>
      </c>
      <c r="E144" s="423"/>
      <c r="F144" s="423"/>
      <c r="G144" s="412">
        <f t="shared" si="14"/>
        <v>0</v>
      </c>
      <c r="H144" s="412"/>
      <c r="I144" s="423"/>
      <c r="J144" s="423"/>
      <c r="K144" s="511"/>
    </row>
    <row r="145" spans="1:11" s="413" customFormat="1" hidden="1" x14ac:dyDescent="0.25">
      <c r="A145" s="479">
        <v>3</v>
      </c>
      <c r="B145" s="429" t="s">
        <v>867</v>
      </c>
      <c r="C145" s="422"/>
      <c r="D145" s="412">
        <f t="shared" si="13"/>
        <v>0</v>
      </c>
      <c r="E145" s="423"/>
      <c r="F145" s="423"/>
      <c r="G145" s="412">
        <f t="shared" si="14"/>
        <v>0</v>
      </c>
      <c r="H145" s="412"/>
      <c r="I145" s="423"/>
      <c r="J145" s="423"/>
      <c r="K145" s="511"/>
    </row>
    <row r="146" spans="1:11" s="413" customFormat="1" hidden="1" x14ac:dyDescent="0.25">
      <c r="A146" s="479">
        <v>4</v>
      </c>
      <c r="B146" s="429" t="s">
        <v>868</v>
      </c>
      <c r="C146" s="422"/>
      <c r="D146" s="412">
        <f t="shared" si="13"/>
        <v>0</v>
      </c>
      <c r="E146" s="423"/>
      <c r="F146" s="423"/>
      <c r="G146" s="412">
        <f t="shared" si="14"/>
        <v>0</v>
      </c>
      <c r="H146" s="412"/>
      <c r="I146" s="423"/>
      <c r="J146" s="423"/>
      <c r="K146" s="511"/>
    </row>
    <row r="147" spans="1:11" s="413" customFormat="1" hidden="1" x14ac:dyDescent="0.25">
      <c r="A147" s="479">
        <v>5</v>
      </c>
      <c r="B147" s="429" t="s">
        <v>869</v>
      </c>
      <c r="C147" s="422"/>
      <c r="D147" s="412">
        <f t="shared" si="13"/>
        <v>0</v>
      </c>
      <c r="E147" s="423"/>
      <c r="F147" s="423"/>
      <c r="G147" s="412">
        <f t="shared" si="14"/>
        <v>0</v>
      </c>
      <c r="H147" s="412"/>
      <c r="I147" s="423"/>
      <c r="J147" s="423"/>
      <c r="K147" s="511"/>
    </row>
    <row r="148" spans="1:11" s="413" customFormat="1" hidden="1" x14ac:dyDescent="0.25">
      <c r="A148" s="479">
        <v>6</v>
      </c>
      <c r="B148" s="429" t="s">
        <v>870</v>
      </c>
      <c r="C148" s="422"/>
      <c r="D148" s="412">
        <f t="shared" si="13"/>
        <v>0</v>
      </c>
      <c r="E148" s="423"/>
      <c r="F148" s="423"/>
      <c r="G148" s="412">
        <f t="shared" si="14"/>
        <v>0</v>
      </c>
      <c r="H148" s="412"/>
      <c r="I148" s="423"/>
      <c r="J148" s="423"/>
      <c r="K148" s="511"/>
    </row>
    <row r="149" spans="1:11" s="413" customFormat="1" hidden="1" x14ac:dyDescent="0.25">
      <c r="A149" s="479">
        <v>7</v>
      </c>
      <c r="B149" s="429" t="s">
        <v>871</v>
      </c>
      <c r="C149" s="422"/>
      <c r="D149" s="412">
        <f t="shared" si="13"/>
        <v>0</v>
      </c>
      <c r="E149" s="423"/>
      <c r="F149" s="423"/>
      <c r="G149" s="412">
        <f t="shared" si="14"/>
        <v>0</v>
      </c>
      <c r="H149" s="412"/>
      <c r="I149" s="423"/>
      <c r="J149" s="423"/>
      <c r="K149" s="511"/>
    </row>
    <row r="150" spans="1:11" s="413" customFormat="1" hidden="1" x14ac:dyDescent="0.25">
      <c r="A150" s="479">
        <v>8</v>
      </c>
      <c r="B150" s="429" t="s">
        <v>851</v>
      </c>
      <c r="C150" s="422"/>
      <c r="D150" s="412">
        <f t="shared" si="13"/>
        <v>0</v>
      </c>
      <c r="E150" s="423"/>
      <c r="F150" s="423"/>
      <c r="G150" s="412">
        <f t="shared" si="14"/>
        <v>0</v>
      </c>
      <c r="H150" s="412"/>
      <c r="I150" s="423"/>
      <c r="J150" s="423"/>
      <c r="K150" s="511"/>
    </row>
    <row r="151" spans="1:11" ht="31.5" hidden="1" x14ac:dyDescent="0.25">
      <c r="A151" s="289" t="s">
        <v>663</v>
      </c>
      <c r="B151" s="414" t="s">
        <v>843</v>
      </c>
      <c r="C151" s="415">
        <f>+C152+C184</f>
        <v>0</v>
      </c>
      <c r="D151" s="412">
        <f t="shared" si="13"/>
        <v>0</v>
      </c>
      <c r="E151" s="415">
        <f>+E152+E184</f>
        <v>0</v>
      </c>
      <c r="F151" s="415"/>
      <c r="G151" s="412">
        <f t="shared" si="14"/>
        <v>0</v>
      </c>
      <c r="H151" s="412"/>
      <c r="I151" s="415">
        <f>+I152+I184</f>
        <v>0</v>
      </c>
      <c r="J151" s="415"/>
      <c r="K151" s="509"/>
    </row>
    <row r="152" spans="1:11" s="431" customFormat="1" ht="47.25" hidden="1" x14ac:dyDescent="0.25">
      <c r="A152" s="289">
        <v>1</v>
      </c>
      <c r="B152" s="414" t="s">
        <v>844</v>
      </c>
      <c r="C152" s="415">
        <f>+C153+C175</f>
        <v>0</v>
      </c>
      <c r="D152" s="412">
        <f t="shared" si="13"/>
        <v>0</v>
      </c>
      <c r="E152" s="415">
        <f>+E153+E175</f>
        <v>0</v>
      </c>
      <c r="F152" s="415"/>
      <c r="G152" s="412">
        <f t="shared" si="14"/>
        <v>0</v>
      </c>
      <c r="H152" s="412"/>
      <c r="I152" s="415">
        <f>+I153+I175</f>
        <v>0</v>
      </c>
      <c r="J152" s="415"/>
      <c r="K152" s="513"/>
    </row>
    <row r="153" spans="1:11" s="413" customFormat="1" hidden="1" x14ac:dyDescent="0.25">
      <c r="A153" s="289" t="s">
        <v>848</v>
      </c>
      <c r="B153" s="414" t="s">
        <v>857</v>
      </c>
      <c r="C153" s="412">
        <f>+SUM(C154:C174)</f>
        <v>0</v>
      </c>
      <c r="D153" s="412">
        <f t="shared" si="13"/>
        <v>0</v>
      </c>
      <c r="E153" s="412">
        <f>+SUM(E154:E174)</f>
        <v>0</v>
      </c>
      <c r="F153" s="412"/>
      <c r="G153" s="412">
        <f t="shared" si="14"/>
        <v>0</v>
      </c>
      <c r="H153" s="412"/>
      <c r="I153" s="412">
        <f>+SUM(I154:I174)</f>
        <v>0</v>
      </c>
      <c r="J153" s="412"/>
      <c r="K153" s="412"/>
    </row>
    <row r="154" spans="1:11" s="413" customFormat="1" hidden="1" x14ac:dyDescent="0.25">
      <c r="A154" s="479">
        <v>1</v>
      </c>
      <c r="B154" s="428" t="s">
        <v>752</v>
      </c>
      <c r="C154" s="422">
        <v>0</v>
      </c>
      <c r="D154" s="412">
        <f t="shared" si="13"/>
        <v>0</v>
      </c>
      <c r="E154" s="423"/>
      <c r="F154" s="423"/>
      <c r="G154" s="412">
        <f t="shared" si="14"/>
        <v>0</v>
      </c>
      <c r="H154" s="412"/>
      <c r="I154" s="423"/>
      <c r="J154" s="423"/>
      <c r="K154" s="511"/>
    </row>
    <row r="155" spans="1:11" s="413" customFormat="1" hidden="1" x14ac:dyDescent="0.25">
      <c r="A155" s="479">
        <v>2</v>
      </c>
      <c r="B155" s="428" t="s">
        <v>858</v>
      </c>
      <c r="C155" s="422">
        <v>0</v>
      </c>
      <c r="D155" s="412">
        <f t="shared" si="13"/>
        <v>0</v>
      </c>
      <c r="E155" s="423"/>
      <c r="F155" s="423"/>
      <c r="G155" s="412">
        <f t="shared" si="14"/>
        <v>0</v>
      </c>
      <c r="H155" s="412"/>
      <c r="I155" s="423"/>
      <c r="J155" s="423"/>
      <c r="K155" s="511"/>
    </row>
    <row r="156" spans="1:11" s="413" customFormat="1" hidden="1" x14ac:dyDescent="0.25">
      <c r="A156" s="479">
        <v>3</v>
      </c>
      <c r="B156" s="428" t="s">
        <v>753</v>
      </c>
      <c r="C156" s="422">
        <v>0</v>
      </c>
      <c r="D156" s="412">
        <f t="shared" si="13"/>
        <v>0</v>
      </c>
      <c r="E156" s="423"/>
      <c r="F156" s="423"/>
      <c r="G156" s="412">
        <f t="shared" si="14"/>
        <v>0</v>
      </c>
      <c r="H156" s="412"/>
      <c r="I156" s="423"/>
      <c r="J156" s="423"/>
      <c r="K156" s="511"/>
    </row>
    <row r="157" spans="1:11" s="413" customFormat="1" hidden="1" x14ac:dyDescent="0.25">
      <c r="A157" s="479">
        <v>4</v>
      </c>
      <c r="B157" s="429" t="s">
        <v>754</v>
      </c>
      <c r="C157" s="422">
        <v>0</v>
      </c>
      <c r="D157" s="412">
        <f t="shared" si="13"/>
        <v>0</v>
      </c>
      <c r="E157" s="423"/>
      <c r="F157" s="423"/>
      <c r="G157" s="412">
        <f t="shared" si="14"/>
        <v>0</v>
      </c>
      <c r="H157" s="412"/>
      <c r="I157" s="423"/>
      <c r="J157" s="423"/>
      <c r="K157" s="511"/>
    </row>
    <row r="158" spans="1:11" s="413" customFormat="1" hidden="1" x14ac:dyDescent="0.25">
      <c r="A158" s="479">
        <v>5</v>
      </c>
      <c r="B158" s="429" t="s">
        <v>755</v>
      </c>
      <c r="C158" s="422">
        <v>0</v>
      </c>
      <c r="D158" s="412">
        <f t="shared" si="13"/>
        <v>0</v>
      </c>
      <c r="E158" s="423"/>
      <c r="F158" s="423"/>
      <c r="G158" s="412">
        <f t="shared" si="14"/>
        <v>0</v>
      </c>
      <c r="H158" s="412"/>
      <c r="I158" s="423"/>
      <c r="J158" s="423"/>
      <c r="K158" s="511"/>
    </row>
    <row r="159" spans="1:11" s="413" customFormat="1" hidden="1" x14ac:dyDescent="0.25">
      <c r="A159" s="479">
        <v>6</v>
      </c>
      <c r="B159" s="429" t="s">
        <v>859</v>
      </c>
      <c r="C159" s="422">
        <v>0</v>
      </c>
      <c r="D159" s="412">
        <f t="shared" si="13"/>
        <v>0</v>
      </c>
      <c r="E159" s="423"/>
      <c r="F159" s="423"/>
      <c r="G159" s="412">
        <f t="shared" si="14"/>
        <v>0</v>
      </c>
      <c r="H159" s="412"/>
      <c r="I159" s="423"/>
      <c r="J159" s="423"/>
      <c r="K159" s="511"/>
    </row>
    <row r="160" spans="1:11" s="413" customFormat="1" hidden="1" x14ac:dyDescent="0.25">
      <c r="A160" s="479">
        <v>7</v>
      </c>
      <c r="B160" s="429" t="s">
        <v>756</v>
      </c>
      <c r="C160" s="422">
        <v>0</v>
      </c>
      <c r="D160" s="412">
        <f t="shared" si="13"/>
        <v>0</v>
      </c>
      <c r="E160" s="423"/>
      <c r="F160" s="423"/>
      <c r="G160" s="412">
        <f t="shared" si="14"/>
        <v>0</v>
      </c>
      <c r="H160" s="412"/>
      <c r="I160" s="423"/>
      <c r="J160" s="423"/>
      <c r="K160" s="511"/>
    </row>
    <row r="161" spans="1:11" s="413" customFormat="1" hidden="1" x14ac:dyDescent="0.25">
      <c r="A161" s="479">
        <v>8</v>
      </c>
      <c r="B161" s="429" t="s">
        <v>757</v>
      </c>
      <c r="C161" s="422">
        <v>0</v>
      </c>
      <c r="D161" s="412">
        <f t="shared" si="13"/>
        <v>0</v>
      </c>
      <c r="E161" s="423"/>
      <c r="F161" s="423"/>
      <c r="G161" s="412">
        <f t="shared" si="14"/>
        <v>0</v>
      </c>
      <c r="H161" s="412"/>
      <c r="I161" s="423"/>
      <c r="J161" s="423"/>
      <c r="K161" s="511"/>
    </row>
    <row r="162" spans="1:11" s="413" customFormat="1" hidden="1" x14ac:dyDescent="0.25">
      <c r="A162" s="479">
        <v>9</v>
      </c>
      <c r="B162" s="429" t="s">
        <v>758</v>
      </c>
      <c r="C162" s="422">
        <v>0</v>
      </c>
      <c r="D162" s="412">
        <f t="shared" si="13"/>
        <v>0</v>
      </c>
      <c r="E162" s="423"/>
      <c r="F162" s="423"/>
      <c r="G162" s="412">
        <f t="shared" si="14"/>
        <v>0</v>
      </c>
      <c r="H162" s="412"/>
      <c r="I162" s="423"/>
      <c r="J162" s="423"/>
      <c r="K162" s="511"/>
    </row>
    <row r="163" spans="1:11" s="413" customFormat="1" hidden="1" x14ac:dyDescent="0.25">
      <c r="A163" s="479">
        <v>10</v>
      </c>
      <c r="B163" s="429" t="s">
        <v>759</v>
      </c>
      <c r="C163" s="422">
        <v>0</v>
      </c>
      <c r="D163" s="412">
        <f t="shared" si="13"/>
        <v>0</v>
      </c>
      <c r="E163" s="423"/>
      <c r="F163" s="423"/>
      <c r="G163" s="412">
        <f t="shared" si="14"/>
        <v>0</v>
      </c>
      <c r="H163" s="412"/>
      <c r="I163" s="423"/>
      <c r="J163" s="423"/>
      <c r="K163" s="511"/>
    </row>
    <row r="164" spans="1:11" s="413" customFormat="1" hidden="1" x14ac:dyDescent="0.25">
      <c r="A164" s="479">
        <v>11</v>
      </c>
      <c r="B164" s="429" t="s">
        <v>760</v>
      </c>
      <c r="C164" s="422">
        <v>0</v>
      </c>
      <c r="D164" s="412">
        <f t="shared" si="13"/>
        <v>0</v>
      </c>
      <c r="E164" s="423"/>
      <c r="F164" s="423"/>
      <c r="G164" s="412">
        <f t="shared" si="14"/>
        <v>0</v>
      </c>
      <c r="H164" s="412"/>
      <c r="I164" s="423"/>
      <c r="J164" s="423"/>
      <c r="K164" s="511"/>
    </row>
    <row r="165" spans="1:11" s="413" customFormat="1" hidden="1" x14ac:dyDescent="0.25">
      <c r="A165" s="479">
        <v>12</v>
      </c>
      <c r="B165" s="429" t="s">
        <v>849</v>
      </c>
      <c r="C165" s="422">
        <v>0</v>
      </c>
      <c r="D165" s="412">
        <f t="shared" si="13"/>
        <v>0</v>
      </c>
      <c r="E165" s="423"/>
      <c r="F165" s="423"/>
      <c r="G165" s="412">
        <f t="shared" si="14"/>
        <v>0</v>
      </c>
      <c r="H165" s="412"/>
      <c r="I165" s="423"/>
      <c r="J165" s="423"/>
      <c r="K165" s="511"/>
    </row>
    <row r="166" spans="1:11" s="413" customFormat="1" hidden="1" x14ac:dyDescent="0.25">
      <c r="A166" s="479">
        <v>13</v>
      </c>
      <c r="B166" s="429" t="s">
        <v>860</v>
      </c>
      <c r="C166" s="422">
        <v>0</v>
      </c>
      <c r="D166" s="412">
        <f t="shared" si="13"/>
        <v>0</v>
      </c>
      <c r="E166" s="423"/>
      <c r="F166" s="423"/>
      <c r="G166" s="412">
        <f t="shared" si="14"/>
        <v>0</v>
      </c>
      <c r="H166" s="412"/>
      <c r="I166" s="423"/>
      <c r="J166" s="423"/>
      <c r="K166" s="511"/>
    </row>
    <row r="167" spans="1:11" s="413" customFormat="1" hidden="1" x14ac:dyDescent="0.25">
      <c r="A167" s="479">
        <v>14</v>
      </c>
      <c r="B167" s="429" t="s">
        <v>861</v>
      </c>
      <c r="C167" s="422">
        <v>0</v>
      </c>
      <c r="D167" s="412">
        <f t="shared" si="13"/>
        <v>0</v>
      </c>
      <c r="E167" s="423"/>
      <c r="F167" s="423"/>
      <c r="G167" s="412">
        <f t="shared" si="14"/>
        <v>0</v>
      </c>
      <c r="H167" s="412"/>
      <c r="I167" s="423"/>
      <c r="J167" s="423"/>
      <c r="K167" s="511"/>
    </row>
    <row r="168" spans="1:11" s="413" customFormat="1" hidden="1" x14ac:dyDescent="0.25">
      <c r="A168" s="479">
        <v>15</v>
      </c>
      <c r="B168" s="429" t="s">
        <v>761</v>
      </c>
      <c r="C168" s="422">
        <v>0</v>
      </c>
      <c r="D168" s="412">
        <f t="shared" si="13"/>
        <v>0</v>
      </c>
      <c r="E168" s="423"/>
      <c r="F168" s="423"/>
      <c r="G168" s="412">
        <f t="shared" si="14"/>
        <v>0</v>
      </c>
      <c r="H168" s="412"/>
      <c r="I168" s="423"/>
      <c r="J168" s="423"/>
      <c r="K168" s="511"/>
    </row>
    <row r="169" spans="1:11" s="413" customFormat="1" hidden="1" x14ac:dyDescent="0.25">
      <c r="A169" s="479">
        <v>16</v>
      </c>
      <c r="B169" s="429" t="s">
        <v>862</v>
      </c>
      <c r="C169" s="422">
        <v>0</v>
      </c>
      <c r="D169" s="412">
        <f t="shared" si="13"/>
        <v>0</v>
      </c>
      <c r="E169" s="423"/>
      <c r="F169" s="423"/>
      <c r="G169" s="412">
        <f t="shared" si="14"/>
        <v>0</v>
      </c>
      <c r="H169" s="412"/>
      <c r="I169" s="423"/>
      <c r="J169" s="423"/>
      <c r="K169" s="511"/>
    </row>
    <row r="170" spans="1:11" s="413" customFormat="1" hidden="1" x14ac:dyDescent="0.25">
      <c r="A170" s="479">
        <v>17</v>
      </c>
      <c r="B170" s="429" t="s">
        <v>863</v>
      </c>
      <c r="C170" s="422">
        <v>0</v>
      </c>
      <c r="D170" s="412">
        <f t="shared" si="13"/>
        <v>0</v>
      </c>
      <c r="E170" s="423"/>
      <c r="F170" s="423"/>
      <c r="G170" s="412">
        <f t="shared" si="14"/>
        <v>0</v>
      </c>
      <c r="H170" s="412"/>
      <c r="I170" s="423"/>
      <c r="J170" s="423"/>
      <c r="K170" s="511"/>
    </row>
    <row r="171" spans="1:11" s="413" customFormat="1" hidden="1" x14ac:dyDescent="0.25">
      <c r="A171" s="479">
        <v>18</v>
      </c>
      <c r="B171" s="429" t="s">
        <v>762</v>
      </c>
      <c r="C171" s="422">
        <v>0</v>
      </c>
      <c r="D171" s="412">
        <f t="shared" si="13"/>
        <v>0</v>
      </c>
      <c r="E171" s="423"/>
      <c r="F171" s="423"/>
      <c r="G171" s="412">
        <f t="shared" si="14"/>
        <v>0</v>
      </c>
      <c r="H171" s="412"/>
      <c r="I171" s="423"/>
      <c r="J171" s="423"/>
      <c r="K171" s="511"/>
    </row>
    <row r="172" spans="1:11" s="413" customFormat="1" hidden="1" x14ac:dyDescent="0.25">
      <c r="A172" s="479">
        <v>19</v>
      </c>
      <c r="B172" s="429" t="s">
        <v>763</v>
      </c>
      <c r="C172" s="422">
        <v>0</v>
      </c>
      <c r="D172" s="412">
        <f t="shared" si="13"/>
        <v>0</v>
      </c>
      <c r="E172" s="423"/>
      <c r="F172" s="423"/>
      <c r="G172" s="412">
        <f t="shared" si="14"/>
        <v>0</v>
      </c>
      <c r="H172" s="412"/>
      <c r="I172" s="423"/>
      <c r="J172" s="423"/>
      <c r="K172" s="511"/>
    </row>
    <row r="173" spans="1:11" s="413" customFormat="1" hidden="1" x14ac:dyDescent="0.25">
      <c r="A173" s="479">
        <v>20</v>
      </c>
      <c r="B173" s="429" t="s">
        <v>764</v>
      </c>
      <c r="C173" s="422">
        <v>0</v>
      </c>
      <c r="D173" s="412">
        <f t="shared" si="13"/>
        <v>0</v>
      </c>
      <c r="E173" s="423"/>
      <c r="F173" s="423"/>
      <c r="G173" s="412">
        <f t="shared" si="14"/>
        <v>0</v>
      </c>
      <c r="H173" s="412"/>
      <c r="I173" s="423"/>
      <c r="J173" s="423"/>
      <c r="K173" s="511"/>
    </row>
    <row r="174" spans="1:11" s="413" customFormat="1" hidden="1" x14ac:dyDescent="0.25">
      <c r="A174" s="479">
        <v>21</v>
      </c>
      <c r="B174" s="429" t="s">
        <v>864</v>
      </c>
      <c r="C174" s="422">
        <v>0</v>
      </c>
      <c r="D174" s="412">
        <f t="shared" si="13"/>
        <v>0</v>
      </c>
      <c r="E174" s="423"/>
      <c r="F174" s="423"/>
      <c r="G174" s="412">
        <f t="shared" si="14"/>
        <v>0</v>
      </c>
      <c r="H174" s="412"/>
      <c r="I174" s="423"/>
      <c r="J174" s="423"/>
      <c r="K174" s="511"/>
    </row>
    <row r="175" spans="1:11" s="413" customFormat="1" hidden="1" x14ac:dyDescent="0.25">
      <c r="A175" s="407" t="s">
        <v>848</v>
      </c>
      <c r="B175" s="210" t="s">
        <v>853</v>
      </c>
      <c r="C175" s="415">
        <f>+SUM(C176:C183)</f>
        <v>0</v>
      </c>
      <c r="D175" s="412">
        <f t="shared" si="13"/>
        <v>0</v>
      </c>
      <c r="E175" s="415">
        <f>+SUM(E176:E183)</f>
        <v>0</v>
      </c>
      <c r="F175" s="415"/>
      <c r="G175" s="412">
        <f t="shared" si="14"/>
        <v>0</v>
      </c>
      <c r="H175" s="412"/>
      <c r="I175" s="415">
        <f>+SUM(I176:I183)</f>
        <v>0</v>
      </c>
      <c r="J175" s="415"/>
      <c r="K175" s="511"/>
    </row>
    <row r="176" spans="1:11" s="413" customFormat="1" hidden="1" x14ac:dyDescent="0.25">
      <c r="A176" s="479">
        <v>1</v>
      </c>
      <c r="B176" s="429" t="s">
        <v>865</v>
      </c>
      <c r="C176" s="422"/>
      <c r="D176" s="412">
        <f t="shared" si="13"/>
        <v>0</v>
      </c>
      <c r="E176" s="423"/>
      <c r="F176" s="423"/>
      <c r="G176" s="412">
        <f t="shared" si="14"/>
        <v>0</v>
      </c>
      <c r="H176" s="412"/>
      <c r="I176" s="423"/>
      <c r="J176" s="423"/>
      <c r="K176" s="511"/>
    </row>
    <row r="177" spans="1:11" s="413" customFormat="1" hidden="1" x14ac:dyDescent="0.25">
      <c r="A177" s="479">
        <v>2</v>
      </c>
      <c r="B177" s="429" t="s">
        <v>866</v>
      </c>
      <c r="C177" s="422"/>
      <c r="D177" s="412">
        <f t="shared" si="13"/>
        <v>0</v>
      </c>
      <c r="E177" s="423"/>
      <c r="F177" s="423"/>
      <c r="G177" s="412">
        <f t="shared" si="14"/>
        <v>0</v>
      </c>
      <c r="H177" s="412"/>
      <c r="I177" s="423"/>
      <c r="J177" s="423"/>
      <c r="K177" s="511"/>
    </row>
    <row r="178" spans="1:11" s="413" customFormat="1" hidden="1" x14ac:dyDescent="0.25">
      <c r="A178" s="479">
        <v>3</v>
      </c>
      <c r="B178" s="429" t="s">
        <v>867</v>
      </c>
      <c r="C178" s="422"/>
      <c r="D178" s="412">
        <f t="shared" si="13"/>
        <v>0</v>
      </c>
      <c r="E178" s="423"/>
      <c r="F178" s="423"/>
      <c r="G178" s="412">
        <f t="shared" si="14"/>
        <v>0</v>
      </c>
      <c r="H178" s="412"/>
      <c r="I178" s="423"/>
      <c r="J178" s="423"/>
      <c r="K178" s="511"/>
    </row>
    <row r="179" spans="1:11" s="413" customFormat="1" hidden="1" x14ac:dyDescent="0.25">
      <c r="A179" s="479">
        <v>4</v>
      </c>
      <c r="B179" s="429" t="s">
        <v>868</v>
      </c>
      <c r="C179" s="422"/>
      <c r="D179" s="412">
        <f t="shared" si="13"/>
        <v>0</v>
      </c>
      <c r="E179" s="423"/>
      <c r="F179" s="423"/>
      <c r="G179" s="412">
        <f t="shared" si="14"/>
        <v>0</v>
      </c>
      <c r="H179" s="412"/>
      <c r="I179" s="423"/>
      <c r="J179" s="423"/>
      <c r="K179" s="511"/>
    </row>
    <row r="180" spans="1:11" s="413" customFormat="1" hidden="1" x14ac:dyDescent="0.25">
      <c r="A180" s="479">
        <v>5</v>
      </c>
      <c r="B180" s="429" t="s">
        <v>869</v>
      </c>
      <c r="C180" s="422"/>
      <c r="D180" s="412">
        <f t="shared" si="13"/>
        <v>0</v>
      </c>
      <c r="E180" s="423"/>
      <c r="F180" s="423"/>
      <c r="G180" s="412">
        <f t="shared" si="14"/>
        <v>0</v>
      </c>
      <c r="H180" s="412"/>
      <c r="I180" s="423"/>
      <c r="J180" s="423"/>
      <c r="K180" s="511"/>
    </row>
    <row r="181" spans="1:11" s="413" customFormat="1" hidden="1" x14ac:dyDescent="0.25">
      <c r="A181" s="479">
        <v>6</v>
      </c>
      <c r="B181" s="429" t="s">
        <v>870</v>
      </c>
      <c r="C181" s="422"/>
      <c r="D181" s="412">
        <f t="shared" si="13"/>
        <v>0</v>
      </c>
      <c r="E181" s="423"/>
      <c r="F181" s="423"/>
      <c r="G181" s="412">
        <f t="shared" si="14"/>
        <v>0</v>
      </c>
      <c r="H181" s="412"/>
      <c r="I181" s="423"/>
      <c r="J181" s="423"/>
      <c r="K181" s="511"/>
    </row>
    <row r="182" spans="1:11" s="413" customFormat="1" hidden="1" x14ac:dyDescent="0.25">
      <c r="A182" s="479">
        <v>7</v>
      </c>
      <c r="B182" s="429" t="s">
        <v>871</v>
      </c>
      <c r="C182" s="422"/>
      <c r="D182" s="412">
        <f t="shared" si="13"/>
        <v>0</v>
      </c>
      <c r="E182" s="423"/>
      <c r="F182" s="423"/>
      <c r="G182" s="412">
        <f t="shared" si="14"/>
        <v>0</v>
      </c>
      <c r="H182" s="412"/>
      <c r="I182" s="423"/>
      <c r="J182" s="423"/>
      <c r="K182" s="511"/>
    </row>
    <row r="183" spans="1:11" s="413" customFormat="1" hidden="1" x14ac:dyDescent="0.25">
      <c r="A183" s="479">
        <v>8</v>
      </c>
      <c r="B183" s="429" t="s">
        <v>851</v>
      </c>
      <c r="C183" s="422">
        <v>0</v>
      </c>
      <c r="D183" s="412">
        <f t="shared" si="13"/>
        <v>0</v>
      </c>
      <c r="E183" s="423"/>
      <c r="F183" s="423"/>
      <c r="G183" s="412">
        <f t="shared" si="14"/>
        <v>0</v>
      </c>
      <c r="H183" s="412"/>
      <c r="I183" s="423"/>
      <c r="J183" s="423"/>
      <c r="K183" s="511"/>
    </row>
    <row r="184" spans="1:11" s="431" customFormat="1" ht="47.25" hidden="1" x14ac:dyDescent="0.25">
      <c r="A184" s="289">
        <v>2</v>
      </c>
      <c r="B184" s="414" t="s">
        <v>740</v>
      </c>
      <c r="C184" s="415">
        <f>+C185+C207</f>
        <v>0</v>
      </c>
      <c r="D184" s="412">
        <f t="shared" si="13"/>
        <v>0</v>
      </c>
      <c r="E184" s="415">
        <f>+E185+E207</f>
        <v>0</v>
      </c>
      <c r="F184" s="415"/>
      <c r="G184" s="412">
        <f t="shared" si="14"/>
        <v>0</v>
      </c>
      <c r="H184" s="412"/>
      <c r="I184" s="415">
        <f>+I185+I207</f>
        <v>0</v>
      </c>
      <c r="J184" s="415"/>
      <c r="K184" s="513"/>
    </row>
    <row r="185" spans="1:11" s="413" customFormat="1" hidden="1" x14ac:dyDescent="0.25">
      <c r="A185" s="289" t="s">
        <v>848</v>
      </c>
      <c r="B185" s="414" t="s">
        <v>857</v>
      </c>
      <c r="C185" s="412">
        <f>+SUM(C186:C206)</f>
        <v>0</v>
      </c>
      <c r="D185" s="412">
        <f t="shared" si="13"/>
        <v>0</v>
      </c>
      <c r="E185" s="412">
        <f>+SUM(E186:E206)</f>
        <v>0</v>
      </c>
      <c r="F185" s="412"/>
      <c r="G185" s="412">
        <f t="shared" si="14"/>
        <v>0</v>
      </c>
      <c r="H185" s="412"/>
      <c r="I185" s="412">
        <f>+SUM(I186:I206)</f>
        <v>0</v>
      </c>
      <c r="J185" s="412"/>
      <c r="K185" s="412"/>
    </row>
    <row r="186" spans="1:11" s="413" customFormat="1" hidden="1" x14ac:dyDescent="0.25">
      <c r="A186" s="479">
        <v>1</v>
      </c>
      <c r="B186" s="428" t="s">
        <v>752</v>
      </c>
      <c r="C186" s="422"/>
      <c r="D186" s="412">
        <f t="shared" si="13"/>
        <v>0</v>
      </c>
      <c r="E186" s="423"/>
      <c r="F186" s="423"/>
      <c r="G186" s="412">
        <f t="shared" si="14"/>
        <v>0</v>
      </c>
      <c r="H186" s="412"/>
      <c r="I186" s="423"/>
      <c r="J186" s="423"/>
      <c r="K186" s="511"/>
    </row>
    <row r="187" spans="1:11" s="413" customFormat="1" hidden="1" x14ac:dyDescent="0.25">
      <c r="A187" s="479">
        <v>2</v>
      </c>
      <c r="B187" s="428" t="s">
        <v>858</v>
      </c>
      <c r="C187" s="422">
        <v>0</v>
      </c>
      <c r="D187" s="412">
        <f t="shared" ref="D187:D218" si="15">+E187</f>
        <v>0</v>
      </c>
      <c r="E187" s="423"/>
      <c r="F187" s="423"/>
      <c r="G187" s="412">
        <f t="shared" ref="G187:G218" si="16">+I187</f>
        <v>0</v>
      </c>
      <c r="H187" s="412"/>
      <c r="I187" s="423"/>
      <c r="J187" s="423"/>
      <c r="K187" s="511"/>
    </row>
    <row r="188" spans="1:11" s="413" customFormat="1" hidden="1" x14ac:dyDescent="0.25">
      <c r="A188" s="479">
        <v>3</v>
      </c>
      <c r="B188" s="428" t="s">
        <v>753</v>
      </c>
      <c r="C188" s="422">
        <v>0</v>
      </c>
      <c r="D188" s="412">
        <f t="shared" si="15"/>
        <v>0</v>
      </c>
      <c r="E188" s="423"/>
      <c r="F188" s="423"/>
      <c r="G188" s="412">
        <f t="shared" si="16"/>
        <v>0</v>
      </c>
      <c r="H188" s="412"/>
      <c r="I188" s="423"/>
      <c r="J188" s="423"/>
      <c r="K188" s="511"/>
    </row>
    <row r="189" spans="1:11" s="413" customFormat="1" hidden="1" x14ac:dyDescent="0.25">
      <c r="A189" s="479">
        <v>4</v>
      </c>
      <c r="B189" s="429" t="s">
        <v>754</v>
      </c>
      <c r="C189" s="422">
        <v>0</v>
      </c>
      <c r="D189" s="412">
        <f t="shared" si="15"/>
        <v>0</v>
      </c>
      <c r="E189" s="423"/>
      <c r="F189" s="423"/>
      <c r="G189" s="412">
        <f t="shared" si="16"/>
        <v>0</v>
      </c>
      <c r="H189" s="412"/>
      <c r="I189" s="423"/>
      <c r="J189" s="423"/>
      <c r="K189" s="511"/>
    </row>
    <row r="190" spans="1:11" s="413" customFormat="1" hidden="1" x14ac:dyDescent="0.25">
      <c r="A190" s="479">
        <v>5</v>
      </c>
      <c r="B190" s="429" t="s">
        <v>755</v>
      </c>
      <c r="C190" s="422">
        <v>0</v>
      </c>
      <c r="D190" s="412">
        <f t="shared" si="15"/>
        <v>0</v>
      </c>
      <c r="E190" s="423"/>
      <c r="F190" s="423"/>
      <c r="G190" s="412">
        <f t="shared" si="16"/>
        <v>0</v>
      </c>
      <c r="H190" s="412"/>
      <c r="I190" s="423"/>
      <c r="J190" s="423"/>
      <c r="K190" s="511"/>
    </row>
    <row r="191" spans="1:11" s="413" customFormat="1" hidden="1" x14ac:dyDescent="0.25">
      <c r="A191" s="479">
        <v>6</v>
      </c>
      <c r="B191" s="429" t="s">
        <v>859</v>
      </c>
      <c r="C191" s="422">
        <v>0</v>
      </c>
      <c r="D191" s="412">
        <f t="shared" si="15"/>
        <v>0</v>
      </c>
      <c r="E191" s="423"/>
      <c r="F191" s="423"/>
      <c r="G191" s="412">
        <f t="shared" si="16"/>
        <v>0</v>
      </c>
      <c r="H191" s="412"/>
      <c r="I191" s="423"/>
      <c r="J191" s="423"/>
      <c r="K191" s="511"/>
    </row>
    <row r="192" spans="1:11" s="413" customFormat="1" hidden="1" x14ac:dyDescent="0.25">
      <c r="A192" s="479">
        <v>7</v>
      </c>
      <c r="B192" s="429" t="s">
        <v>756</v>
      </c>
      <c r="C192" s="422">
        <v>0</v>
      </c>
      <c r="D192" s="412">
        <f t="shared" si="15"/>
        <v>0</v>
      </c>
      <c r="E192" s="423"/>
      <c r="F192" s="423"/>
      <c r="G192" s="412">
        <f t="shared" si="16"/>
        <v>0</v>
      </c>
      <c r="H192" s="412"/>
      <c r="I192" s="423"/>
      <c r="J192" s="423"/>
      <c r="K192" s="511"/>
    </row>
    <row r="193" spans="1:11" s="413" customFormat="1" hidden="1" x14ac:dyDescent="0.25">
      <c r="A193" s="479">
        <v>8</v>
      </c>
      <c r="B193" s="429" t="s">
        <v>757</v>
      </c>
      <c r="C193" s="422">
        <v>0</v>
      </c>
      <c r="D193" s="412">
        <f t="shared" si="15"/>
        <v>0</v>
      </c>
      <c r="E193" s="423"/>
      <c r="F193" s="423"/>
      <c r="G193" s="412">
        <f t="shared" si="16"/>
        <v>0</v>
      </c>
      <c r="H193" s="412"/>
      <c r="I193" s="423"/>
      <c r="J193" s="423"/>
      <c r="K193" s="511"/>
    </row>
    <row r="194" spans="1:11" s="413" customFormat="1" hidden="1" x14ac:dyDescent="0.25">
      <c r="A194" s="479">
        <v>9</v>
      </c>
      <c r="B194" s="429" t="s">
        <v>758</v>
      </c>
      <c r="C194" s="422">
        <v>0</v>
      </c>
      <c r="D194" s="412">
        <f t="shared" si="15"/>
        <v>0</v>
      </c>
      <c r="E194" s="423"/>
      <c r="F194" s="423"/>
      <c r="G194" s="412">
        <f t="shared" si="16"/>
        <v>0</v>
      </c>
      <c r="H194" s="412"/>
      <c r="I194" s="423"/>
      <c r="J194" s="423"/>
      <c r="K194" s="511"/>
    </row>
    <row r="195" spans="1:11" s="413" customFormat="1" hidden="1" x14ac:dyDescent="0.25">
      <c r="A195" s="479">
        <v>10</v>
      </c>
      <c r="B195" s="429" t="s">
        <v>759</v>
      </c>
      <c r="C195" s="422">
        <v>0</v>
      </c>
      <c r="D195" s="412">
        <f t="shared" si="15"/>
        <v>0</v>
      </c>
      <c r="E195" s="423"/>
      <c r="F195" s="423"/>
      <c r="G195" s="412">
        <f t="shared" si="16"/>
        <v>0</v>
      </c>
      <c r="H195" s="412"/>
      <c r="I195" s="423"/>
      <c r="J195" s="423"/>
      <c r="K195" s="511"/>
    </row>
    <row r="196" spans="1:11" s="413" customFormat="1" hidden="1" x14ac:dyDescent="0.25">
      <c r="A196" s="479">
        <v>11</v>
      </c>
      <c r="B196" s="429" t="s">
        <v>760</v>
      </c>
      <c r="C196" s="422">
        <v>0</v>
      </c>
      <c r="D196" s="412">
        <f t="shared" si="15"/>
        <v>0</v>
      </c>
      <c r="E196" s="423"/>
      <c r="F196" s="423"/>
      <c r="G196" s="412">
        <f t="shared" si="16"/>
        <v>0</v>
      </c>
      <c r="H196" s="412"/>
      <c r="I196" s="423"/>
      <c r="J196" s="423"/>
      <c r="K196" s="511"/>
    </row>
    <row r="197" spans="1:11" s="413" customFormat="1" hidden="1" x14ac:dyDescent="0.25">
      <c r="A197" s="479">
        <v>12</v>
      </c>
      <c r="B197" s="429" t="s">
        <v>849</v>
      </c>
      <c r="C197" s="422">
        <v>0</v>
      </c>
      <c r="D197" s="412">
        <f t="shared" si="15"/>
        <v>0</v>
      </c>
      <c r="E197" s="423"/>
      <c r="F197" s="423"/>
      <c r="G197" s="412">
        <f t="shared" si="16"/>
        <v>0</v>
      </c>
      <c r="H197" s="412"/>
      <c r="I197" s="423"/>
      <c r="J197" s="423"/>
      <c r="K197" s="511"/>
    </row>
    <row r="198" spans="1:11" s="413" customFormat="1" hidden="1" x14ac:dyDescent="0.25">
      <c r="A198" s="479">
        <v>13</v>
      </c>
      <c r="B198" s="429" t="s">
        <v>860</v>
      </c>
      <c r="C198" s="422">
        <v>0</v>
      </c>
      <c r="D198" s="412">
        <f t="shared" si="15"/>
        <v>0</v>
      </c>
      <c r="E198" s="423"/>
      <c r="F198" s="423"/>
      <c r="G198" s="412">
        <f t="shared" si="16"/>
        <v>0</v>
      </c>
      <c r="H198" s="412"/>
      <c r="I198" s="423"/>
      <c r="J198" s="423"/>
      <c r="K198" s="511"/>
    </row>
    <row r="199" spans="1:11" s="413" customFormat="1" hidden="1" x14ac:dyDescent="0.25">
      <c r="A199" s="479">
        <v>14</v>
      </c>
      <c r="B199" s="429" t="s">
        <v>861</v>
      </c>
      <c r="C199" s="422">
        <v>0</v>
      </c>
      <c r="D199" s="412">
        <f t="shared" si="15"/>
        <v>0</v>
      </c>
      <c r="E199" s="423"/>
      <c r="F199" s="423"/>
      <c r="G199" s="412">
        <f t="shared" si="16"/>
        <v>0</v>
      </c>
      <c r="H199" s="412"/>
      <c r="I199" s="423"/>
      <c r="J199" s="423"/>
      <c r="K199" s="511"/>
    </row>
    <row r="200" spans="1:11" s="413" customFormat="1" hidden="1" x14ac:dyDescent="0.25">
      <c r="A200" s="479">
        <v>15</v>
      </c>
      <c r="B200" s="429" t="s">
        <v>761</v>
      </c>
      <c r="C200" s="422">
        <v>0</v>
      </c>
      <c r="D200" s="412">
        <f t="shared" si="15"/>
        <v>0</v>
      </c>
      <c r="E200" s="423"/>
      <c r="F200" s="423"/>
      <c r="G200" s="412">
        <f t="shared" si="16"/>
        <v>0</v>
      </c>
      <c r="H200" s="412"/>
      <c r="I200" s="423"/>
      <c r="J200" s="423"/>
      <c r="K200" s="511"/>
    </row>
    <row r="201" spans="1:11" s="413" customFormat="1" hidden="1" x14ac:dyDescent="0.25">
      <c r="A201" s="479">
        <v>16</v>
      </c>
      <c r="B201" s="429" t="s">
        <v>862</v>
      </c>
      <c r="C201" s="422">
        <v>0</v>
      </c>
      <c r="D201" s="412">
        <f t="shared" si="15"/>
        <v>0</v>
      </c>
      <c r="E201" s="423"/>
      <c r="F201" s="423"/>
      <c r="G201" s="412">
        <f t="shared" si="16"/>
        <v>0</v>
      </c>
      <c r="H201" s="412"/>
      <c r="I201" s="423"/>
      <c r="J201" s="423"/>
      <c r="K201" s="511"/>
    </row>
    <row r="202" spans="1:11" s="413" customFormat="1" hidden="1" x14ac:dyDescent="0.25">
      <c r="A202" s="479">
        <v>17</v>
      </c>
      <c r="B202" s="429" t="s">
        <v>863</v>
      </c>
      <c r="C202" s="422">
        <v>0</v>
      </c>
      <c r="D202" s="412">
        <f t="shared" si="15"/>
        <v>0</v>
      </c>
      <c r="E202" s="423"/>
      <c r="F202" s="423"/>
      <c r="G202" s="412">
        <f t="shared" si="16"/>
        <v>0</v>
      </c>
      <c r="H202" s="412"/>
      <c r="I202" s="423"/>
      <c r="J202" s="423"/>
      <c r="K202" s="511"/>
    </row>
    <row r="203" spans="1:11" s="413" customFormat="1" hidden="1" x14ac:dyDescent="0.25">
      <c r="A203" s="479">
        <v>18</v>
      </c>
      <c r="B203" s="429" t="s">
        <v>762</v>
      </c>
      <c r="C203" s="422">
        <v>0</v>
      </c>
      <c r="D203" s="412">
        <f t="shared" si="15"/>
        <v>0</v>
      </c>
      <c r="E203" s="423"/>
      <c r="F203" s="423"/>
      <c r="G203" s="412">
        <f t="shared" si="16"/>
        <v>0</v>
      </c>
      <c r="H203" s="412"/>
      <c r="I203" s="423"/>
      <c r="J203" s="423"/>
      <c r="K203" s="511"/>
    </row>
    <row r="204" spans="1:11" s="413" customFormat="1" hidden="1" x14ac:dyDescent="0.25">
      <c r="A204" s="479">
        <v>19</v>
      </c>
      <c r="B204" s="429" t="s">
        <v>763</v>
      </c>
      <c r="C204" s="422">
        <v>0</v>
      </c>
      <c r="D204" s="412">
        <f t="shared" si="15"/>
        <v>0</v>
      </c>
      <c r="E204" s="423"/>
      <c r="F204" s="423"/>
      <c r="G204" s="412">
        <f t="shared" si="16"/>
        <v>0</v>
      </c>
      <c r="H204" s="412"/>
      <c r="I204" s="423"/>
      <c r="J204" s="423"/>
      <c r="K204" s="511"/>
    </row>
    <row r="205" spans="1:11" s="413" customFormat="1" hidden="1" x14ac:dyDescent="0.25">
      <c r="A205" s="479">
        <v>20</v>
      </c>
      <c r="B205" s="429" t="s">
        <v>764</v>
      </c>
      <c r="C205" s="422">
        <v>0</v>
      </c>
      <c r="D205" s="412">
        <f t="shared" si="15"/>
        <v>0</v>
      </c>
      <c r="E205" s="423"/>
      <c r="F205" s="423"/>
      <c r="G205" s="412">
        <f t="shared" si="16"/>
        <v>0</v>
      </c>
      <c r="H205" s="412"/>
      <c r="I205" s="423"/>
      <c r="J205" s="423"/>
      <c r="K205" s="511"/>
    </row>
    <row r="206" spans="1:11" s="413" customFormat="1" hidden="1" x14ac:dyDescent="0.25">
      <c r="A206" s="479">
        <v>21</v>
      </c>
      <c r="B206" s="429" t="s">
        <v>864</v>
      </c>
      <c r="C206" s="422">
        <v>0</v>
      </c>
      <c r="D206" s="412">
        <f t="shared" si="15"/>
        <v>0</v>
      </c>
      <c r="E206" s="423"/>
      <c r="F206" s="423"/>
      <c r="G206" s="412">
        <f t="shared" si="16"/>
        <v>0</v>
      </c>
      <c r="H206" s="412"/>
      <c r="I206" s="423"/>
      <c r="J206" s="423"/>
      <c r="K206" s="511"/>
    </row>
    <row r="207" spans="1:11" s="413" customFormat="1" hidden="1" x14ac:dyDescent="0.25">
      <c r="A207" s="407" t="s">
        <v>848</v>
      </c>
      <c r="B207" s="210" t="s">
        <v>853</v>
      </c>
      <c r="C207" s="415">
        <f>+SUM(C208:C215)</f>
        <v>0</v>
      </c>
      <c r="D207" s="412">
        <f t="shared" si="15"/>
        <v>0</v>
      </c>
      <c r="E207" s="415">
        <f>+SUM(E208:E215)</f>
        <v>0</v>
      </c>
      <c r="F207" s="415"/>
      <c r="G207" s="412">
        <f t="shared" si="16"/>
        <v>0</v>
      </c>
      <c r="H207" s="412"/>
      <c r="I207" s="415">
        <f>+SUM(I208:I215)</f>
        <v>0</v>
      </c>
      <c r="J207" s="415"/>
      <c r="K207" s="511"/>
    </row>
    <row r="208" spans="1:11" s="413" customFormat="1" hidden="1" x14ac:dyDescent="0.25">
      <c r="A208" s="479">
        <v>1</v>
      </c>
      <c r="B208" s="429" t="s">
        <v>865</v>
      </c>
      <c r="C208" s="422"/>
      <c r="D208" s="412">
        <f t="shared" si="15"/>
        <v>0</v>
      </c>
      <c r="E208" s="423"/>
      <c r="F208" s="423"/>
      <c r="G208" s="412">
        <f t="shared" si="16"/>
        <v>0</v>
      </c>
      <c r="H208" s="412"/>
      <c r="I208" s="423"/>
      <c r="J208" s="423"/>
      <c r="K208" s="511"/>
    </row>
    <row r="209" spans="1:11" s="413" customFormat="1" hidden="1" x14ac:dyDescent="0.25">
      <c r="A209" s="479">
        <v>2</v>
      </c>
      <c r="B209" s="429" t="s">
        <v>866</v>
      </c>
      <c r="C209" s="422"/>
      <c r="D209" s="412">
        <f t="shared" si="15"/>
        <v>0</v>
      </c>
      <c r="E209" s="423"/>
      <c r="F209" s="423"/>
      <c r="G209" s="412">
        <f t="shared" si="16"/>
        <v>0</v>
      </c>
      <c r="H209" s="412"/>
      <c r="I209" s="423"/>
      <c r="J209" s="423"/>
      <c r="K209" s="511"/>
    </row>
    <row r="210" spans="1:11" s="413" customFormat="1" hidden="1" x14ac:dyDescent="0.25">
      <c r="A210" s="479">
        <v>3</v>
      </c>
      <c r="B210" s="429" t="s">
        <v>867</v>
      </c>
      <c r="C210" s="422"/>
      <c r="D210" s="412">
        <f t="shared" si="15"/>
        <v>0</v>
      </c>
      <c r="E210" s="423"/>
      <c r="F210" s="423"/>
      <c r="G210" s="412">
        <f t="shared" si="16"/>
        <v>0</v>
      </c>
      <c r="H210" s="412"/>
      <c r="I210" s="423"/>
      <c r="J210" s="423"/>
      <c r="K210" s="511"/>
    </row>
    <row r="211" spans="1:11" s="413" customFormat="1" hidden="1" x14ac:dyDescent="0.25">
      <c r="A211" s="479">
        <v>4</v>
      </c>
      <c r="B211" s="429" t="s">
        <v>868</v>
      </c>
      <c r="C211" s="422"/>
      <c r="D211" s="412">
        <f t="shared" si="15"/>
        <v>0</v>
      </c>
      <c r="E211" s="423"/>
      <c r="F211" s="423"/>
      <c r="G211" s="412">
        <f t="shared" si="16"/>
        <v>0</v>
      </c>
      <c r="H211" s="412"/>
      <c r="I211" s="423"/>
      <c r="J211" s="423"/>
      <c r="K211" s="511"/>
    </row>
    <row r="212" spans="1:11" s="413" customFormat="1" hidden="1" x14ac:dyDescent="0.25">
      <c r="A212" s="479">
        <v>5</v>
      </c>
      <c r="B212" s="429" t="s">
        <v>869</v>
      </c>
      <c r="C212" s="422"/>
      <c r="D212" s="412">
        <f t="shared" si="15"/>
        <v>0</v>
      </c>
      <c r="E212" s="423"/>
      <c r="F212" s="423"/>
      <c r="G212" s="412">
        <f t="shared" si="16"/>
        <v>0</v>
      </c>
      <c r="H212" s="412"/>
      <c r="I212" s="423"/>
      <c r="J212" s="423"/>
      <c r="K212" s="511"/>
    </row>
    <row r="213" spans="1:11" s="413" customFormat="1" hidden="1" x14ac:dyDescent="0.25">
      <c r="A213" s="479">
        <v>6</v>
      </c>
      <c r="B213" s="429" t="s">
        <v>870</v>
      </c>
      <c r="C213" s="422"/>
      <c r="D213" s="412">
        <f t="shared" si="15"/>
        <v>0</v>
      </c>
      <c r="E213" s="423"/>
      <c r="F213" s="423"/>
      <c r="G213" s="412">
        <f t="shared" si="16"/>
        <v>0</v>
      </c>
      <c r="H213" s="412"/>
      <c r="I213" s="423"/>
      <c r="J213" s="423"/>
      <c r="K213" s="511"/>
    </row>
    <row r="214" spans="1:11" s="413" customFormat="1" hidden="1" x14ac:dyDescent="0.25">
      <c r="A214" s="479">
        <v>7</v>
      </c>
      <c r="B214" s="429" t="s">
        <v>871</v>
      </c>
      <c r="C214" s="422"/>
      <c r="D214" s="412">
        <f t="shared" si="15"/>
        <v>0</v>
      </c>
      <c r="E214" s="423"/>
      <c r="F214" s="423"/>
      <c r="G214" s="412">
        <f t="shared" si="16"/>
        <v>0</v>
      </c>
      <c r="H214" s="412"/>
      <c r="I214" s="423"/>
      <c r="J214" s="423"/>
      <c r="K214" s="511"/>
    </row>
    <row r="215" spans="1:11" s="413" customFormat="1" hidden="1" x14ac:dyDescent="0.25">
      <c r="A215" s="479">
        <v>8</v>
      </c>
      <c r="B215" s="429" t="s">
        <v>851</v>
      </c>
      <c r="C215" s="422"/>
      <c r="D215" s="412">
        <f t="shared" si="15"/>
        <v>0</v>
      </c>
      <c r="E215" s="423"/>
      <c r="F215" s="423"/>
      <c r="G215" s="412">
        <f t="shared" si="16"/>
        <v>0</v>
      </c>
      <c r="H215" s="412"/>
      <c r="I215" s="423"/>
      <c r="J215" s="423"/>
      <c r="K215" s="511"/>
    </row>
    <row r="216" spans="1:11" s="431" customFormat="1" ht="63" x14ac:dyDescent="0.25">
      <c r="A216" s="289" t="s">
        <v>659</v>
      </c>
      <c r="B216" s="414" t="s">
        <v>738</v>
      </c>
      <c r="C216" s="415">
        <f>D216+G216</f>
        <v>120</v>
      </c>
      <c r="D216" s="412">
        <f>E216+F216</f>
        <v>120</v>
      </c>
      <c r="E216" s="415">
        <f>E217</f>
        <v>120</v>
      </c>
      <c r="F216" s="415"/>
      <c r="G216" s="412">
        <f>I216+J216</f>
        <v>0</v>
      </c>
      <c r="H216" s="412"/>
      <c r="I216" s="415">
        <f>I217</f>
        <v>0</v>
      </c>
      <c r="J216" s="415"/>
      <c r="K216" s="513"/>
    </row>
    <row r="217" spans="1:11" s="413" customFormat="1" x14ac:dyDescent="0.25">
      <c r="A217" s="407" t="s">
        <v>848</v>
      </c>
      <c r="B217" s="210" t="s">
        <v>853</v>
      </c>
      <c r="C217" s="415">
        <f>+SUM(C218:C218)</f>
        <v>120</v>
      </c>
      <c r="D217" s="412">
        <f t="shared" si="15"/>
        <v>120</v>
      </c>
      <c r="E217" s="415">
        <f>+SUM(E218:E218)</f>
        <v>120</v>
      </c>
      <c r="F217" s="415"/>
      <c r="G217" s="412">
        <f t="shared" si="16"/>
        <v>0</v>
      </c>
      <c r="H217" s="412"/>
      <c r="I217" s="415">
        <f>+SUM(I218:I218)</f>
        <v>0</v>
      </c>
      <c r="J217" s="415"/>
      <c r="K217" s="511"/>
    </row>
    <row r="218" spans="1:11" s="413" customFormat="1" x14ac:dyDescent="0.25">
      <c r="A218" s="479">
        <v>1</v>
      </c>
      <c r="B218" s="429" t="s">
        <v>883</v>
      </c>
      <c r="C218" s="422">
        <f>D218+G218</f>
        <v>120</v>
      </c>
      <c r="D218" s="412">
        <f t="shared" si="15"/>
        <v>120</v>
      </c>
      <c r="E218" s="423">
        <v>120</v>
      </c>
      <c r="F218" s="423"/>
      <c r="G218" s="412">
        <f t="shared" si="16"/>
        <v>0</v>
      </c>
      <c r="H218" s="412"/>
      <c r="I218" s="423">
        <v>0</v>
      </c>
      <c r="J218" s="423"/>
      <c r="K218" s="511"/>
    </row>
  </sheetData>
  <mergeCells count="19">
    <mergeCell ref="A1:J1"/>
    <mergeCell ref="A2:J2"/>
    <mergeCell ref="A3:J3"/>
    <mergeCell ref="B4:J4"/>
    <mergeCell ref="C5:J5"/>
    <mergeCell ref="K6:K10"/>
    <mergeCell ref="A6:A10"/>
    <mergeCell ref="B6:B10"/>
    <mergeCell ref="C6:J6"/>
    <mergeCell ref="D8:F8"/>
    <mergeCell ref="G8:J8"/>
    <mergeCell ref="D9:D10"/>
    <mergeCell ref="E9:E10"/>
    <mergeCell ref="F9:F10"/>
    <mergeCell ref="G9:G10"/>
    <mergeCell ref="J9:J10"/>
    <mergeCell ref="H9:I9"/>
    <mergeCell ref="C7:C10"/>
    <mergeCell ref="D7:I7"/>
  </mergeCells>
  <conditionalFormatting sqref="B43">
    <cfRule type="duplicateValues" dxfId="69" priority="6"/>
  </conditionalFormatting>
  <conditionalFormatting sqref="B43">
    <cfRule type="duplicateValues" dxfId="68" priority="5"/>
  </conditionalFormatting>
  <conditionalFormatting sqref="B15:B16">
    <cfRule type="duplicateValues" dxfId="67" priority="4"/>
  </conditionalFormatting>
  <conditionalFormatting sqref="B15:B16">
    <cfRule type="duplicateValues" dxfId="66" priority="3"/>
  </conditionalFormatting>
  <conditionalFormatting sqref="B17">
    <cfRule type="duplicateValues" dxfId="65" priority="84"/>
  </conditionalFormatting>
  <conditionalFormatting sqref="B19">
    <cfRule type="duplicateValues" dxfId="64" priority="2"/>
  </conditionalFormatting>
  <conditionalFormatting sqref="B19">
    <cfRule type="duplicateValues" dxfId="63" priority="1"/>
  </conditionalFormatting>
  <conditionalFormatting sqref="B34:B42">
    <cfRule type="duplicateValues" dxfId="62" priority="85"/>
  </conditionalFormatting>
  <pageMargins left="0.24" right="0.16" top="0.22" bottom="0.26" header="0.2" footer="0.2"/>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ABF07-A2A2-444E-BA85-F5A3DF7015E4}">
  <dimension ref="A1:AZ75"/>
  <sheetViews>
    <sheetView topLeftCell="B1" workbookViewId="0">
      <selection activeCell="AP69" sqref="AP69"/>
    </sheetView>
  </sheetViews>
  <sheetFormatPr defaultRowHeight="19.5" x14ac:dyDescent="0.25"/>
  <cols>
    <col min="1" max="1" width="6.125" style="355" customWidth="1"/>
    <col min="2" max="2" width="36.625" style="356" customWidth="1"/>
    <col min="3" max="3" width="7.5" style="356" hidden="1" customWidth="1"/>
    <col min="4" max="4" width="17.5" style="400" hidden="1" customWidth="1"/>
    <col min="5" max="5" width="12.5" style="400" hidden="1" customWidth="1"/>
    <col min="6" max="8" width="17.375" style="400" hidden="1" customWidth="1"/>
    <col min="9" max="10" width="24.875" style="400" hidden="1" customWidth="1"/>
    <col min="11" max="11" width="18.625" style="400" hidden="1" customWidth="1"/>
    <col min="12" max="12" width="17.25" style="400" hidden="1" customWidth="1"/>
    <col min="13" max="14" width="14.5" style="400" hidden="1" customWidth="1"/>
    <col min="15" max="16" width="14.75" style="400" hidden="1" customWidth="1"/>
    <col min="17" max="18" width="14.875" style="400" hidden="1" customWidth="1"/>
    <col min="19" max="22" width="15.5" style="400" hidden="1" customWidth="1"/>
    <col min="23" max="23" width="16.625" style="400" hidden="1" customWidth="1"/>
    <col min="24" max="24" width="15" style="400" hidden="1" customWidth="1"/>
    <col min="25" max="25" width="14.125" style="400" hidden="1" customWidth="1"/>
    <col min="26" max="26" width="12.75" style="401" hidden="1" customWidth="1"/>
    <col min="27" max="28" width="14.375" style="401" hidden="1" customWidth="1"/>
    <col min="29" max="29" width="13.25" style="401" hidden="1" customWidth="1"/>
    <col min="30" max="31" width="14.375" style="401" hidden="1" customWidth="1"/>
    <col min="32" max="32" width="13.875" style="401" hidden="1" customWidth="1"/>
    <col min="33" max="33" width="18" style="401" hidden="1" customWidth="1"/>
    <col min="34" max="34" width="16.625" style="401" hidden="1" customWidth="1"/>
    <col min="35" max="35" width="29.5" style="401" hidden="1" customWidth="1"/>
    <col min="36" max="36" width="28.875" style="401" hidden="1" customWidth="1"/>
    <col min="37" max="38" width="18.75" style="401" hidden="1" customWidth="1"/>
    <col min="39" max="39" width="7.125" style="401" hidden="1" customWidth="1"/>
    <col min="40" max="40" width="8.375" style="401" customWidth="1"/>
    <col min="41" max="41" width="7.875" style="401" customWidth="1"/>
    <col min="42" max="42" width="11" style="401" customWidth="1"/>
    <col min="43" max="43" width="9.125" style="401" customWidth="1"/>
    <col min="44" max="44" width="9" style="401" customWidth="1"/>
    <col min="45" max="45" width="8.5" style="401" customWidth="1"/>
    <col min="46" max="46" width="8.75" style="401" customWidth="1"/>
    <col min="47" max="47" width="6.5" style="401" customWidth="1"/>
    <col min="48" max="48" width="7.875" style="401" customWidth="1"/>
    <col min="49" max="49" width="7.125" style="401" customWidth="1"/>
    <col min="50" max="50" width="7.875" style="401" customWidth="1"/>
    <col min="51" max="243" width="9" style="355"/>
    <col min="244" max="244" width="11.625" style="355" customWidth="1"/>
    <col min="245" max="245" width="70.125" style="355" customWidth="1"/>
    <col min="246" max="278" width="0" style="355" hidden="1" customWidth="1"/>
    <col min="279" max="279" width="28.875" style="355" customWidth="1"/>
    <col min="280" max="282" width="0" style="355" hidden="1" customWidth="1"/>
    <col min="283" max="283" width="17.5" style="355" customWidth="1"/>
    <col min="284" max="285" width="0" style="355" hidden="1" customWidth="1"/>
    <col min="286" max="286" width="17.25" style="355" customWidth="1"/>
    <col min="287" max="289" width="16.875" style="355" customWidth="1"/>
    <col min="290" max="304" width="15.875" style="355" customWidth="1"/>
    <col min="305" max="305" width="42.875" style="355" customWidth="1"/>
    <col min="306" max="306" width="10.75" style="355" bestFit="1" customWidth="1"/>
    <col min="307" max="499" width="9" style="355"/>
    <col min="500" max="500" width="11.625" style="355" customWidth="1"/>
    <col min="501" max="501" width="70.125" style="355" customWidth="1"/>
    <col min="502" max="534" width="0" style="355" hidden="1" customWidth="1"/>
    <col min="535" max="535" width="28.875" style="355" customWidth="1"/>
    <col min="536" max="538" width="0" style="355" hidden="1" customWidth="1"/>
    <col min="539" max="539" width="17.5" style="355" customWidth="1"/>
    <col min="540" max="541" width="0" style="355" hidden="1" customWidth="1"/>
    <col min="542" max="542" width="17.25" style="355" customWidth="1"/>
    <col min="543" max="545" width="16.875" style="355" customWidth="1"/>
    <col min="546" max="560" width="15.875" style="355" customWidth="1"/>
    <col min="561" max="561" width="42.875" style="355" customWidth="1"/>
    <col min="562" max="562" width="10.75" style="355" bestFit="1" customWidth="1"/>
    <col min="563" max="755" width="9" style="355"/>
    <col min="756" max="756" width="11.625" style="355" customWidth="1"/>
    <col min="757" max="757" width="70.125" style="355" customWidth="1"/>
    <col min="758" max="790" width="0" style="355" hidden="1" customWidth="1"/>
    <col min="791" max="791" width="28.875" style="355" customWidth="1"/>
    <col min="792" max="794" width="0" style="355" hidden="1" customWidth="1"/>
    <col min="795" max="795" width="17.5" style="355" customWidth="1"/>
    <col min="796" max="797" width="0" style="355" hidden="1" customWidth="1"/>
    <col min="798" max="798" width="17.25" style="355" customWidth="1"/>
    <col min="799" max="801" width="16.875" style="355" customWidth="1"/>
    <col min="802" max="816" width="15.875" style="355" customWidth="1"/>
    <col min="817" max="817" width="42.875" style="355" customWidth="1"/>
    <col min="818" max="818" width="10.75" style="355" bestFit="1" customWidth="1"/>
    <col min="819" max="1011" width="9" style="355"/>
    <col min="1012" max="1012" width="11.625" style="355" customWidth="1"/>
    <col min="1013" max="1013" width="70.125" style="355" customWidth="1"/>
    <col min="1014" max="1046" width="0" style="355" hidden="1" customWidth="1"/>
    <col min="1047" max="1047" width="28.875" style="355" customWidth="1"/>
    <col min="1048" max="1050" width="0" style="355" hidden="1" customWidth="1"/>
    <col min="1051" max="1051" width="17.5" style="355" customWidth="1"/>
    <col min="1052" max="1053" width="0" style="355" hidden="1" customWidth="1"/>
    <col min="1054" max="1054" width="17.25" style="355" customWidth="1"/>
    <col min="1055" max="1057" width="16.875" style="355" customWidth="1"/>
    <col min="1058" max="1072" width="15.875" style="355" customWidth="1"/>
    <col min="1073" max="1073" width="42.875" style="355" customWidth="1"/>
    <col min="1074" max="1074" width="10.75" style="355" bestFit="1" customWidth="1"/>
    <col min="1075" max="1267" width="9" style="355"/>
    <col min="1268" max="1268" width="11.625" style="355" customWidth="1"/>
    <col min="1269" max="1269" width="70.125" style="355" customWidth="1"/>
    <col min="1270" max="1302" width="0" style="355" hidden="1" customWidth="1"/>
    <col min="1303" max="1303" width="28.875" style="355" customWidth="1"/>
    <col min="1304" max="1306" width="0" style="355" hidden="1" customWidth="1"/>
    <col min="1307" max="1307" width="17.5" style="355" customWidth="1"/>
    <col min="1308" max="1309" width="0" style="355" hidden="1" customWidth="1"/>
    <col min="1310" max="1310" width="17.25" style="355" customWidth="1"/>
    <col min="1311" max="1313" width="16.875" style="355" customWidth="1"/>
    <col min="1314" max="1328" width="15.875" style="355" customWidth="1"/>
    <col min="1329" max="1329" width="42.875" style="355" customWidth="1"/>
    <col min="1330" max="1330" width="10.75" style="355" bestFit="1" customWidth="1"/>
    <col min="1331" max="1523" width="9" style="355"/>
    <col min="1524" max="1524" width="11.625" style="355" customWidth="1"/>
    <col min="1525" max="1525" width="70.125" style="355" customWidth="1"/>
    <col min="1526" max="1558" width="0" style="355" hidden="1" customWidth="1"/>
    <col min="1559" max="1559" width="28.875" style="355" customWidth="1"/>
    <col min="1560" max="1562" width="0" style="355" hidden="1" customWidth="1"/>
    <col min="1563" max="1563" width="17.5" style="355" customWidth="1"/>
    <col min="1564" max="1565" width="0" style="355" hidden="1" customWidth="1"/>
    <col min="1566" max="1566" width="17.25" style="355" customWidth="1"/>
    <col min="1567" max="1569" width="16.875" style="355" customWidth="1"/>
    <col min="1570" max="1584" width="15.875" style="355" customWidth="1"/>
    <col min="1585" max="1585" width="42.875" style="355" customWidth="1"/>
    <col min="1586" max="1586" width="10.75" style="355" bestFit="1" customWidth="1"/>
    <col min="1587" max="1779" width="9" style="355"/>
    <col min="1780" max="1780" width="11.625" style="355" customWidth="1"/>
    <col min="1781" max="1781" width="70.125" style="355" customWidth="1"/>
    <col min="1782" max="1814" width="0" style="355" hidden="1" customWidth="1"/>
    <col min="1815" max="1815" width="28.875" style="355" customWidth="1"/>
    <col min="1816" max="1818" width="0" style="355" hidden="1" customWidth="1"/>
    <col min="1819" max="1819" width="17.5" style="355" customWidth="1"/>
    <col min="1820" max="1821" width="0" style="355" hidden="1" customWidth="1"/>
    <col min="1822" max="1822" width="17.25" style="355" customWidth="1"/>
    <col min="1823" max="1825" width="16.875" style="355" customWidth="1"/>
    <col min="1826" max="1840" width="15.875" style="355" customWidth="1"/>
    <col min="1841" max="1841" width="42.875" style="355" customWidth="1"/>
    <col min="1842" max="1842" width="10.75" style="355" bestFit="1" customWidth="1"/>
    <col min="1843" max="2035" width="9" style="355"/>
    <col min="2036" max="2036" width="11.625" style="355" customWidth="1"/>
    <col min="2037" max="2037" width="70.125" style="355" customWidth="1"/>
    <col min="2038" max="2070" width="0" style="355" hidden="1" customWidth="1"/>
    <col min="2071" max="2071" width="28.875" style="355" customWidth="1"/>
    <col min="2072" max="2074" width="0" style="355" hidden="1" customWidth="1"/>
    <col min="2075" max="2075" width="17.5" style="355" customWidth="1"/>
    <col min="2076" max="2077" width="0" style="355" hidden="1" customWidth="1"/>
    <col min="2078" max="2078" width="17.25" style="355" customWidth="1"/>
    <col min="2079" max="2081" width="16.875" style="355" customWidth="1"/>
    <col min="2082" max="2096" width="15.875" style="355" customWidth="1"/>
    <col min="2097" max="2097" width="42.875" style="355" customWidth="1"/>
    <col min="2098" max="2098" width="10.75" style="355" bestFit="1" customWidth="1"/>
    <col min="2099" max="2291" width="9" style="355"/>
    <col min="2292" max="2292" width="11.625" style="355" customWidth="1"/>
    <col min="2293" max="2293" width="70.125" style="355" customWidth="1"/>
    <col min="2294" max="2326" width="0" style="355" hidden="1" customWidth="1"/>
    <col min="2327" max="2327" width="28.875" style="355" customWidth="1"/>
    <col min="2328" max="2330" width="0" style="355" hidden="1" customWidth="1"/>
    <col min="2331" max="2331" width="17.5" style="355" customWidth="1"/>
    <col min="2332" max="2333" width="0" style="355" hidden="1" customWidth="1"/>
    <col min="2334" max="2334" width="17.25" style="355" customWidth="1"/>
    <col min="2335" max="2337" width="16.875" style="355" customWidth="1"/>
    <col min="2338" max="2352" width="15.875" style="355" customWidth="1"/>
    <col min="2353" max="2353" width="42.875" style="355" customWidth="1"/>
    <col min="2354" max="2354" width="10.75" style="355" bestFit="1" customWidth="1"/>
    <col min="2355" max="2547" width="9" style="355"/>
    <col min="2548" max="2548" width="11.625" style="355" customWidth="1"/>
    <col min="2549" max="2549" width="70.125" style="355" customWidth="1"/>
    <col min="2550" max="2582" width="0" style="355" hidden="1" customWidth="1"/>
    <col min="2583" max="2583" width="28.875" style="355" customWidth="1"/>
    <col min="2584" max="2586" width="0" style="355" hidden="1" customWidth="1"/>
    <col min="2587" max="2587" width="17.5" style="355" customWidth="1"/>
    <col min="2588" max="2589" width="0" style="355" hidden="1" customWidth="1"/>
    <col min="2590" max="2590" width="17.25" style="355" customWidth="1"/>
    <col min="2591" max="2593" width="16.875" style="355" customWidth="1"/>
    <col min="2594" max="2608" width="15.875" style="355" customWidth="1"/>
    <col min="2609" max="2609" width="42.875" style="355" customWidth="1"/>
    <col min="2610" max="2610" width="10.75" style="355" bestFit="1" customWidth="1"/>
    <col min="2611" max="2803" width="9" style="355"/>
    <col min="2804" max="2804" width="11.625" style="355" customWidth="1"/>
    <col min="2805" max="2805" width="70.125" style="355" customWidth="1"/>
    <col min="2806" max="2838" width="0" style="355" hidden="1" customWidth="1"/>
    <col min="2839" max="2839" width="28.875" style="355" customWidth="1"/>
    <col min="2840" max="2842" width="0" style="355" hidden="1" customWidth="1"/>
    <col min="2843" max="2843" width="17.5" style="355" customWidth="1"/>
    <col min="2844" max="2845" width="0" style="355" hidden="1" customWidth="1"/>
    <col min="2846" max="2846" width="17.25" style="355" customWidth="1"/>
    <col min="2847" max="2849" width="16.875" style="355" customWidth="1"/>
    <col min="2850" max="2864" width="15.875" style="355" customWidth="1"/>
    <col min="2865" max="2865" width="42.875" style="355" customWidth="1"/>
    <col min="2866" max="2866" width="10.75" style="355" bestFit="1" customWidth="1"/>
    <col min="2867" max="3059" width="9" style="355"/>
    <col min="3060" max="3060" width="11.625" style="355" customWidth="1"/>
    <col min="3061" max="3061" width="70.125" style="355" customWidth="1"/>
    <col min="3062" max="3094" width="0" style="355" hidden="1" customWidth="1"/>
    <col min="3095" max="3095" width="28.875" style="355" customWidth="1"/>
    <col min="3096" max="3098" width="0" style="355" hidden="1" customWidth="1"/>
    <col min="3099" max="3099" width="17.5" style="355" customWidth="1"/>
    <col min="3100" max="3101" width="0" style="355" hidden="1" customWidth="1"/>
    <col min="3102" max="3102" width="17.25" style="355" customWidth="1"/>
    <col min="3103" max="3105" width="16.875" style="355" customWidth="1"/>
    <col min="3106" max="3120" width="15.875" style="355" customWidth="1"/>
    <col min="3121" max="3121" width="42.875" style="355" customWidth="1"/>
    <col min="3122" max="3122" width="10.75" style="355" bestFit="1" customWidth="1"/>
    <col min="3123" max="3315" width="9" style="355"/>
    <col min="3316" max="3316" width="11.625" style="355" customWidth="1"/>
    <col min="3317" max="3317" width="70.125" style="355" customWidth="1"/>
    <col min="3318" max="3350" width="0" style="355" hidden="1" customWidth="1"/>
    <col min="3351" max="3351" width="28.875" style="355" customWidth="1"/>
    <col min="3352" max="3354" width="0" style="355" hidden="1" customWidth="1"/>
    <col min="3355" max="3355" width="17.5" style="355" customWidth="1"/>
    <col min="3356" max="3357" width="0" style="355" hidden="1" customWidth="1"/>
    <col min="3358" max="3358" width="17.25" style="355" customWidth="1"/>
    <col min="3359" max="3361" width="16.875" style="355" customWidth="1"/>
    <col min="3362" max="3376" width="15.875" style="355" customWidth="1"/>
    <col min="3377" max="3377" width="42.875" style="355" customWidth="1"/>
    <col min="3378" max="3378" width="10.75" style="355" bestFit="1" customWidth="1"/>
    <col min="3379" max="3571" width="9" style="355"/>
    <col min="3572" max="3572" width="11.625" style="355" customWidth="1"/>
    <col min="3573" max="3573" width="70.125" style="355" customWidth="1"/>
    <col min="3574" max="3606" width="0" style="355" hidden="1" customWidth="1"/>
    <col min="3607" max="3607" width="28.875" style="355" customWidth="1"/>
    <col min="3608" max="3610" width="0" style="355" hidden="1" customWidth="1"/>
    <col min="3611" max="3611" width="17.5" style="355" customWidth="1"/>
    <col min="3612" max="3613" width="0" style="355" hidden="1" customWidth="1"/>
    <col min="3614" max="3614" width="17.25" style="355" customWidth="1"/>
    <col min="3615" max="3617" width="16.875" style="355" customWidth="1"/>
    <col min="3618" max="3632" width="15.875" style="355" customWidth="1"/>
    <col min="3633" max="3633" width="42.875" style="355" customWidth="1"/>
    <col min="3634" max="3634" width="10.75" style="355" bestFit="1" customWidth="1"/>
    <col min="3635" max="3827" width="9" style="355"/>
    <col min="3828" max="3828" width="11.625" style="355" customWidth="1"/>
    <col min="3829" max="3829" width="70.125" style="355" customWidth="1"/>
    <col min="3830" max="3862" width="0" style="355" hidden="1" customWidth="1"/>
    <col min="3863" max="3863" width="28.875" style="355" customWidth="1"/>
    <col min="3864" max="3866" width="0" style="355" hidden="1" customWidth="1"/>
    <col min="3867" max="3867" width="17.5" style="355" customWidth="1"/>
    <col min="3868" max="3869" width="0" style="355" hidden="1" customWidth="1"/>
    <col min="3870" max="3870" width="17.25" style="355" customWidth="1"/>
    <col min="3871" max="3873" width="16.875" style="355" customWidth="1"/>
    <col min="3874" max="3888" width="15.875" style="355" customWidth="1"/>
    <col min="3889" max="3889" width="42.875" style="355" customWidth="1"/>
    <col min="3890" max="3890" width="10.75" style="355" bestFit="1" customWidth="1"/>
    <col min="3891" max="4083" width="9" style="355"/>
    <col min="4084" max="4084" width="11.625" style="355" customWidth="1"/>
    <col min="4085" max="4085" width="70.125" style="355" customWidth="1"/>
    <col min="4086" max="4118" width="0" style="355" hidden="1" customWidth="1"/>
    <col min="4119" max="4119" width="28.875" style="355" customWidth="1"/>
    <col min="4120" max="4122" width="0" style="355" hidden="1" customWidth="1"/>
    <col min="4123" max="4123" width="17.5" style="355" customWidth="1"/>
    <col min="4124" max="4125" width="0" style="355" hidden="1" customWidth="1"/>
    <col min="4126" max="4126" width="17.25" style="355" customWidth="1"/>
    <col min="4127" max="4129" width="16.875" style="355" customWidth="1"/>
    <col min="4130" max="4144" width="15.875" style="355" customWidth="1"/>
    <col min="4145" max="4145" width="42.875" style="355" customWidth="1"/>
    <col min="4146" max="4146" width="10.75" style="355" bestFit="1" customWidth="1"/>
    <col min="4147" max="4339" width="9" style="355"/>
    <col min="4340" max="4340" width="11.625" style="355" customWidth="1"/>
    <col min="4341" max="4341" width="70.125" style="355" customWidth="1"/>
    <col min="4342" max="4374" width="0" style="355" hidden="1" customWidth="1"/>
    <col min="4375" max="4375" width="28.875" style="355" customWidth="1"/>
    <col min="4376" max="4378" width="0" style="355" hidden="1" customWidth="1"/>
    <col min="4379" max="4379" width="17.5" style="355" customWidth="1"/>
    <col min="4380" max="4381" width="0" style="355" hidden="1" customWidth="1"/>
    <col min="4382" max="4382" width="17.25" style="355" customWidth="1"/>
    <col min="4383" max="4385" width="16.875" style="355" customWidth="1"/>
    <col min="4386" max="4400" width="15.875" style="355" customWidth="1"/>
    <col min="4401" max="4401" width="42.875" style="355" customWidth="1"/>
    <col min="4402" max="4402" width="10.75" style="355" bestFit="1" customWidth="1"/>
    <col min="4403" max="4595" width="9" style="355"/>
    <col min="4596" max="4596" width="11.625" style="355" customWidth="1"/>
    <col min="4597" max="4597" width="70.125" style="355" customWidth="1"/>
    <col min="4598" max="4630" width="0" style="355" hidden="1" customWidth="1"/>
    <col min="4631" max="4631" width="28.875" style="355" customWidth="1"/>
    <col min="4632" max="4634" width="0" style="355" hidden="1" customWidth="1"/>
    <col min="4635" max="4635" width="17.5" style="355" customWidth="1"/>
    <col min="4636" max="4637" width="0" style="355" hidden="1" customWidth="1"/>
    <col min="4638" max="4638" width="17.25" style="355" customWidth="1"/>
    <col min="4639" max="4641" width="16.875" style="355" customWidth="1"/>
    <col min="4642" max="4656" width="15.875" style="355" customWidth="1"/>
    <col min="4657" max="4657" width="42.875" style="355" customWidth="1"/>
    <col min="4658" max="4658" width="10.75" style="355" bestFit="1" customWidth="1"/>
    <col min="4659" max="4851" width="9" style="355"/>
    <col min="4852" max="4852" width="11.625" style="355" customWidth="1"/>
    <col min="4853" max="4853" width="70.125" style="355" customWidth="1"/>
    <col min="4854" max="4886" width="0" style="355" hidden="1" customWidth="1"/>
    <col min="4887" max="4887" width="28.875" style="355" customWidth="1"/>
    <col min="4888" max="4890" width="0" style="355" hidden="1" customWidth="1"/>
    <col min="4891" max="4891" width="17.5" style="355" customWidth="1"/>
    <col min="4892" max="4893" width="0" style="355" hidden="1" customWidth="1"/>
    <col min="4894" max="4894" width="17.25" style="355" customWidth="1"/>
    <col min="4895" max="4897" width="16.875" style="355" customWidth="1"/>
    <col min="4898" max="4912" width="15.875" style="355" customWidth="1"/>
    <col min="4913" max="4913" width="42.875" style="355" customWidth="1"/>
    <col min="4914" max="4914" width="10.75" style="355" bestFit="1" customWidth="1"/>
    <col min="4915" max="5107" width="9" style="355"/>
    <col min="5108" max="5108" width="11.625" style="355" customWidth="1"/>
    <col min="5109" max="5109" width="70.125" style="355" customWidth="1"/>
    <col min="5110" max="5142" width="0" style="355" hidden="1" customWidth="1"/>
    <col min="5143" max="5143" width="28.875" style="355" customWidth="1"/>
    <col min="5144" max="5146" width="0" style="355" hidden="1" customWidth="1"/>
    <col min="5147" max="5147" width="17.5" style="355" customWidth="1"/>
    <col min="5148" max="5149" width="0" style="355" hidden="1" customWidth="1"/>
    <col min="5150" max="5150" width="17.25" style="355" customWidth="1"/>
    <col min="5151" max="5153" width="16.875" style="355" customWidth="1"/>
    <col min="5154" max="5168" width="15.875" style="355" customWidth="1"/>
    <col min="5169" max="5169" width="42.875" style="355" customWidth="1"/>
    <col min="5170" max="5170" width="10.75" style="355" bestFit="1" customWidth="1"/>
    <col min="5171" max="5363" width="9" style="355"/>
    <col min="5364" max="5364" width="11.625" style="355" customWidth="1"/>
    <col min="5365" max="5365" width="70.125" style="355" customWidth="1"/>
    <col min="5366" max="5398" width="0" style="355" hidden="1" customWidth="1"/>
    <col min="5399" max="5399" width="28.875" style="355" customWidth="1"/>
    <col min="5400" max="5402" width="0" style="355" hidden="1" customWidth="1"/>
    <col min="5403" max="5403" width="17.5" style="355" customWidth="1"/>
    <col min="5404" max="5405" width="0" style="355" hidden="1" customWidth="1"/>
    <col min="5406" max="5406" width="17.25" style="355" customWidth="1"/>
    <col min="5407" max="5409" width="16.875" style="355" customWidth="1"/>
    <col min="5410" max="5424" width="15.875" style="355" customWidth="1"/>
    <col min="5425" max="5425" width="42.875" style="355" customWidth="1"/>
    <col min="5426" max="5426" width="10.75" style="355" bestFit="1" customWidth="1"/>
    <col min="5427" max="5619" width="9" style="355"/>
    <col min="5620" max="5620" width="11.625" style="355" customWidth="1"/>
    <col min="5621" max="5621" width="70.125" style="355" customWidth="1"/>
    <col min="5622" max="5654" width="0" style="355" hidden="1" customWidth="1"/>
    <col min="5655" max="5655" width="28.875" style="355" customWidth="1"/>
    <col min="5656" max="5658" width="0" style="355" hidden="1" customWidth="1"/>
    <col min="5659" max="5659" width="17.5" style="355" customWidth="1"/>
    <col min="5660" max="5661" width="0" style="355" hidden="1" customWidth="1"/>
    <col min="5662" max="5662" width="17.25" style="355" customWidth="1"/>
    <col min="5663" max="5665" width="16.875" style="355" customWidth="1"/>
    <col min="5666" max="5680" width="15.875" style="355" customWidth="1"/>
    <col min="5681" max="5681" width="42.875" style="355" customWidth="1"/>
    <col min="5682" max="5682" width="10.75" style="355" bestFit="1" customWidth="1"/>
    <col min="5683" max="5875" width="9" style="355"/>
    <col min="5876" max="5876" width="11.625" style="355" customWidth="1"/>
    <col min="5877" max="5877" width="70.125" style="355" customWidth="1"/>
    <col min="5878" max="5910" width="0" style="355" hidden="1" customWidth="1"/>
    <col min="5911" max="5911" width="28.875" style="355" customWidth="1"/>
    <col min="5912" max="5914" width="0" style="355" hidden="1" customWidth="1"/>
    <col min="5915" max="5915" width="17.5" style="355" customWidth="1"/>
    <col min="5916" max="5917" width="0" style="355" hidden="1" customWidth="1"/>
    <col min="5918" max="5918" width="17.25" style="355" customWidth="1"/>
    <col min="5919" max="5921" width="16.875" style="355" customWidth="1"/>
    <col min="5922" max="5936" width="15.875" style="355" customWidth="1"/>
    <col min="5937" max="5937" width="42.875" style="355" customWidth="1"/>
    <col min="5938" max="5938" width="10.75" style="355" bestFit="1" customWidth="1"/>
    <col min="5939" max="6131" width="9" style="355"/>
    <col min="6132" max="6132" width="11.625" style="355" customWidth="1"/>
    <col min="6133" max="6133" width="70.125" style="355" customWidth="1"/>
    <col min="6134" max="6166" width="0" style="355" hidden="1" customWidth="1"/>
    <col min="6167" max="6167" width="28.875" style="355" customWidth="1"/>
    <col min="6168" max="6170" width="0" style="355" hidden="1" customWidth="1"/>
    <col min="6171" max="6171" width="17.5" style="355" customWidth="1"/>
    <col min="6172" max="6173" width="0" style="355" hidden="1" customWidth="1"/>
    <col min="6174" max="6174" width="17.25" style="355" customWidth="1"/>
    <col min="6175" max="6177" width="16.875" style="355" customWidth="1"/>
    <col min="6178" max="6192" width="15.875" style="355" customWidth="1"/>
    <col min="6193" max="6193" width="42.875" style="355" customWidth="1"/>
    <col min="6194" max="6194" width="10.75" style="355" bestFit="1" customWidth="1"/>
    <col min="6195" max="6387" width="9" style="355"/>
    <col min="6388" max="6388" width="11.625" style="355" customWidth="1"/>
    <col min="6389" max="6389" width="70.125" style="355" customWidth="1"/>
    <col min="6390" max="6422" width="0" style="355" hidden="1" customWidth="1"/>
    <col min="6423" max="6423" width="28.875" style="355" customWidth="1"/>
    <col min="6424" max="6426" width="0" style="355" hidden="1" customWidth="1"/>
    <col min="6427" max="6427" width="17.5" style="355" customWidth="1"/>
    <col min="6428" max="6429" width="0" style="355" hidden="1" customWidth="1"/>
    <col min="6430" max="6430" width="17.25" style="355" customWidth="1"/>
    <col min="6431" max="6433" width="16.875" style="355" customWidth="1"/>
    <col min="6434" max="6448" width="15.875" style="355" customWidth="1"/>
    <col min="6449" max="6449" width="42.875" style="355" customWidth="1"/>
    <col min="6450" max="6450" width="10.75" style="355" bestFit="1" customWidth="1"/>
    <col min="6451" max="6643" width="9" style="355"/>
    <col min="6644" max="6644" width="11.625" style="355" customWidth="1"/>
    <col min="6645" max="6645" width="70.125" style="355" customWidth="1"/>
    <col min="6646" max="6678" width="0" style="355" hidden="1" customWidth="1"/>
    <col min="6679" max="6679" width="28.875" style="355" customWidth="1"/>
    <col min="6680" max="6682" width="0" style="355" hidden="1" customWidth="1"/>
    <col min="6683" max="6683" width="17.5" style="355" customWidth="1"/>
    <col min="6684" max="6685" width="0" style="355" hidden="1" customWidth="1"/>
    <col min="6686" max="6686" width="17.25" style="355" customWidth="1"/>
    <col min="6687" max="6689" width="16.875" style="355" customWidth="1"/>
    <col min="6690" max="6704" width="15.875" style="355" customWidth="1"/>
    <col min="6705" max="6705" width="42.875" style="355" customWidth="1"/>
    <col min="6706" max="6706" width="10.75" style="355" bestFit="1" customWidth="1"/>
    <col min="6707" max="6899" width="9" style="355"/>
    <col min="6900" max="6900" width="11.625" style="355" customWidth="1"/>
    <col min="6901" max="6901" width="70.125" style="355" customWidth="1"/>
    <col min="6902" max="6934" width="0" style="355" hidden="1" customWidth="1"/>
    <col min="6935" max="6935" width="28.875" style="355" customWidth="1"/>
    <col min="6936" max="6938" width="0" style="355" hidden="1" customWidth="1"/>
    <col min="6939" max="6939" width="17.5" style="355" customWidth="1"/>
    <col min="6940" max="6941" width="0" style="355" hidden="1" customWidth="1"/>
    <col min="6942" max="6942" width="17.25" style="355" customWidth="1"/>
    <col min="6943" max="6945" width="16.875" style="355" customWidth="1"/>
    <col min="6946" max="6960" width="15.875" style="355" customWidth="1"/>
    <col min="6961" max="6961" width="42.875" style="355" customWidth="1"/>
    <col min="6962" max="6962" width="10.75" style="355" bestFit="1" customWidth="1"/>
    <col min="6963" max="7155" width="9" style="355"/>
    <col min="7156" max="7156" width="11.625" style="355" customWidth="1"/>
    <col min="7157" max="7157" width="70.125" style="355" customWidth="1"/>
    <col min="7158" max="7190" width="0" style="355" hidden="1" customWidth="1"/>
    <col min="7191" max="7191" width="28.875" style="355" customWidth="1"/>
    <col min="7192" max="7194" width="0" style="355" hidden="1" customWidth="1"/>
    <col min="7195" max="7195" width="17.5" style="355" customWidth="1"/>
    <col min="7196" max="7197" width="0" style="355" hidden="1" customWidth="1"/>
    <col min="7198" max="7198" width="17.25" style="355" customWidth="1"/>
    <col min="7199" max="7201" width="16.875" style="355" customWidth="1"/>
    <col min="7202" max="7216" width="15.875" style="355" customWidth="1"/>
    <col min="7217" max="7217" width="42.875" style="355" customWidth="1"/>
    <col min="7218" max="7218" width="10.75" style="355" bestFit="1" customWidth="1"/>
    <col min="7219" max="7411" width="9" style="355"/>
    <col min="7412" max="7412" width="11.625" style="355" customWidth="1"/>
    <col min="7413" max="7413" width="70.125" style="355" customWidth="1"/>
    <col min="7414" max="7446" width="0" style="355" hidden="1" customWidth="1"/>
    <col min="7447" max="7447" width="28.875" style="355" customWidth="1"/>
    <col min="7448" max="7450" width="0" style="355" hidden="1" customWidth="1"/>
    <col min="7451" max="7451" width="17.5" style="355" customWidth="1"/>
    <col min="7452" max="7453" width="0" style="355" hidden="1" customWidth="1"/>
    <col min="7454" max="7454" width="17.25" style="355" customWidth="1"/>
    <col min="7455" max="7457" width="16.875" style="355" customWidth="1"/>
    <col min="7458" max="7472" width="15.875" style="355" customWidth="1"/>
    <col min="7473" max="7473" width="42.875" style="355" customWidth="1"/>
    <col min="7474" max="7474" width="10.75" style="355" bestFit="1" customWidth="1"/>
    <col min="7475" max="7667" width="9" style="355"/>
    <col min="7668" max="7668" width="11.625" style="355" customWidth="1"/>
    <col min="7669" max="7669" width="70.125" style="355" customWidth="1"/>
    <col min="7670" max="7702" width="0" style="355" hidden="1" customWidth="1"/>
    <col min="7703" max="7703" width="28.875" style="355" customWidth="1"/>
    <col min="7704" max="7706" width="0" style="355" hidden="1" customWidth="1"/>
    <col min="7707" max="7707" width="17.5" style="355" customWidth="1"/>
    <col min="7708" max="7709" width="0" style="355" hidden="1" customWidth="1"/>
    <col min="7710" max="7710" width="17.25" style="355" customWidth="1"/>
    <col min="7711" max="7713" width="16.875" style="355" customWidth="1"/>
    <col min="7714" max="7728" width="15.875" style="355" customWidth="1"/>
    <col min="7729" max="7729" width="42.875" style="355" customWidth="1"/>
    <col min="7730" max="7730" width="10.75" style="355" bestFit="1" customWidth="1"/>
    <col min="7731" max="7923" width="9" style="355"/>
    <col min="7924" max="7924" width="11.625" style="355" customWidth="1"/>
    <col min="7925" max="7925" width="70.125" style="355" customWidth="1"/>
    <col min="7926" max="7958" width="0" style="355" hidden="1" customWidth="1"/>
    <col min="7959" max="7959" width="28.875" style="355" customWidth="1"/>
    <col min="7960" max="7962" width="0" style="355" hidden="1" customWidth="1"/>
    <col min="7963" max="7963" width="17.5" style="355" customWidth="1"/>
    <col min="7964" max="7965" width="0" style="355" hidden="1" customWidth="1"/>
    <col min="7966" max="7966" width="17.25" style="355" customWidth="1"/>
    <col min="7967" max="7969" width="16.875" style="355" customWidth="1"/>
    <col min="7970" max="7984" width="15.875" style="355" customWidth="1"/>
    <col min="7985" max="7985" width="42.875" style="355" customWidth="1"/>
    <col min="7986" max="7986" width="10.75" style="355" bestFit="1" customWidth="1"/>
    <col min="7987" max="8179" width="9" style="355"/>
    <col min="8180" max="8180" width="11.625" style="355" customWidth="1"/>
    <col min="8181" max="8181" width="70.125" style="355" customWidth="1"/>
    <col min="8182" max="8214" width="0" style="355" hidden="1" customWidth="1"/>
    <col min="8215" max="8215" width="28.875" style="355" customWidth="1"/>
    <col min="8216" max="8218" width="0" style="355" hidden="1" customWidth="1"/>
    <col min="8219" max="8219" width="17.5" style="355" customWidth="1"/>
    <col min="8220" max="8221" width="0" style="355" hidden="1" customWidth="1"/>
    <col min="8222" max="8222" width="17.25" style="355" customWidth="1"/>
    <col min="8223" max="8225" width="16.875" style="355" customWidth="1"/>
    <col min="8226" max="8240" width="15.875" style="355" customWidth="1"/>
    <col min="8241" max="8241" width="42.875" style="355" customWidth="1"/>
    <col min="8242" max="8242" width="10.75" style="355" bestFit="1" customWidth="1"/>
    <col min="8243" max="8435" width="9" style="355"/>
    <col min="8436" max="8436" width="11.625" style="355" customWidth="1"/>
    <col min="8437" max="8437" width="70.125" style="355" customWidth="1"/>
    <col min="8438" max="8470" width="0" style="355" hidden="1" customWidth="1"/>
    <col min="8471" max="8471" width="28.875" style="355" customWidth="1"/>
    <col min="8472" max="8474" width="0" style="355" hidden="1" customWidth="1"/>
    <col min="8475" max="8475" width="17.5" style="355" customWidth="1"/>
    <col min="8476" max="8477" width="0" style="355" hidden="1" customWidth="1"/>
    <col min="8478" max="8478" width="17.25" style="355" customWidth="1"/>
    <col min="8479" max="8481" width="16.875" style="355" customWidth="1"/>
    <col min="8482" max="8496" width="15.875" style="355" customWidth="1"/>
    <col min="8497" max="8497" width="42.875" style="355" customWidth="1"/>
    <col min="8498" max="8498" width="10.75" style="355" bestFit="1" customWidth="1"/>
    <col min="8499" max="8691" width="9" style="355"/>
    <col min="8692" max="8692" width="11.625" style="355" customWidth="1"/>
    <col min="8693" max="8693" width="70.125" style="355" customWidth="1"/>
    <col min="8694" max="8726" width="0" style="355" hidden="1" customWidth="1"/>
    <col min="8727" max="8727" width="28.875" style="355" customWidth="1"/>
    <col min="8728" max="8730" width="0" style="355" hidden="1" customWidth="1"/>
    <col min="8731" max="8731" width="17.5" style="355" customWidth="1"/>
    <col min="8732" max="8733" width="0" style="355" hidden="1" customWidth="1"/>
    <col min="8734" max="8734" width="17.25" style="355" customWidth="1"/>
    <col min="8735" max="8737" width="16.875" style="355" customWidth="1"/>
    <col min="8738" max="8752" width="15.875" style="355" customWidth="1"/>
    <col min="8753" max="8753" width="42.875" style="355" customWidth="1"/>
    <col min="8754" max="8754" width="10.75" style="355" bestFit="1" customWidth="1"/>
    <col min="8755" max="8947" width="9" style="355"/>
    <col min="8948" max="8948" width="11.625" style="355" customWidth="1"/>
    <col min="8949" max="8949" width="70.125" style="355" customWidth="1"/>
    <col min="8950" max="8982" width="0" style="355" hidden="1" customWidth="1"/>
    <col min="8983" max="8983" width="28.875" style="355" customWidth="1"/>
    <col min="8984" max="8986" width="0" style="355" hidden="1" customWidth="1"/>
    <col min="8987" max="8987" width="17.5" style="355" customWidth="1"/>
    <col min="8988" max="8989" width="0" style="355" hidden="1" customWidth="1"/>
    <col min="8990" max="8990" width="17.25" style="355" customWidth="1"/>
    <col min="8991" max="8993" width="16.875" style="355" customWidth="1"/>
    <col min="8994" max="9008" width="15.875" style="355" customWidth="1"/>
    <col min="9009" max="9009" width="42.875" style="355" customWidth="1"/>
    <col min="9010" max="9010" width="10.75" style="355" bestFit="1" customWidth="1"/>
    <col min="9011" max="9203" width="9" style="355"/>
    <col min="9204" max="9204" width="11.625" style="355" customWidth="1"/>
    <col min="9205" max="9205" width="70.125" style="355" customWidth="1"/>
    <col min="9206" max="9238" width="0" style="355" hidden="1" customWidth="1"/>
    <col min="9239" max="9239" width="28.875" style="355" customWidth="1"/>
    <col min="9240" max="9242" width="0" style="355" hidden="1" customWidth="1"/>
    <col min="9243" max="9243" width="17.5" style="355" customWidth="1"/>
    <col min="9244" max="9245" width="0" style="355" hidden="1" customWidth="1"/>
    <col min="9246" max="9246" width="17.25" style="355" customWidth="1"/>
    <col min="9247" max="9249" width="16.875" style="355" customWidth="1"/>
    <col min="9250" max="9264" width="15.875" style="355" customWidth="1"/>
    <col min="9265" max="9265" width="42.875" style="355" customWidth="1"/>
    <col min="9266" max="9266" width="10.75" style="355" bestFit="1" customWidth="1"/>
    <col min="9267" max="9459" width="9" style="355"/>
    <col min="9460" max="9460" width="11.625" style="355" customWidth="1"/>
    <col min="9461" max="9461" width="70.125" style="355" customWidth="1"/>
    <col min="9462" max="9494" width="0" style="355" hidden="1" customWidth="1"/>
    <col min="9495" max="9495" width="28.875" style="355" customWidth="1"/>
    <col min="9496" max="9498" width="0" style="355" hidden="1" customWidth="1"/>
    <col min="9499" max="9499" width="17.5" style="355" customWidth="1"/>
    <col min="9500" max="9501" width="0" style="355" hidden="1" customWidth="1"/>
    <col min="9502" max="9502" width="17.25" style="355" customWidth="1"/>
    <col min="9503" max="9505" width="16.875" style="355" customWidth="1"/>
    <col min="9506" max="9520" width="15.875" style="355" customWidth="1"/>
    <col min="9521" max="9521" width="42.875" style="355" customWidth="1"/>
    <col min="9522" max="9522" width="10.75" style="355" bestFit="1" customWidth="1"/>
    <col min="9523" max="9715" width="9" style="355"/>
    <col min="9716" max="9716" width="11.625" style="355" customWidth="1"/>
    <col min="9717" max="9717" width="70.125" style="355" customWidth="1"/>
    <col min="9718" max="9750" width="0" style="355" hidden="1" customWidth="1"/>
    <col min="9751" max="9751" width="28.875" style="355" customWidth="1"/>
    <col min="9752" max="9754" width="0" style="355" hidden="1" customWidth="1"/>
    <col min="9755" max="9755" width="17.5" style="355" customWidth="1"/>
    <col min="9756" max="9757" width="0" style="355" hidden="1" customWidth="1"/>
    <col min="9758" max="9758" width="17.25" style="355" customWidth="1"/>
    <col min="9759" max="9761" width="16.875" style="355" customWidth="1"/>
    <col min="9762" max="9776" width="15.875" style="355" customWidth="1"/>
    <col min="9777" max="9777" width="42.875" style="355" customWidth="1"/>
    <col min="9778" max="9778" width="10.75" style="355" bestFit="1" customWidth="1"/>
    <col min="9779" max="9971" width="9" style="355"/>
    <col min="9972" max="9972" width="11.625" style="355" customWidth="1"/>
    <col min="9973" max="9973" width="70.125" style="355" customWidth="1"/>
    <col min="9974" max="10006" width="0" style="355" hidden="1" customWidth="1"/>
    <col min="10007" max="10007" width="28.875" style="355" customWidth="1"/>
    <col min="10008" max="10010" width="0" style="355" hidden="1" customWidth="1"/>
    <col min="10011" max="10011" width="17.5" style="355" customWidth="1"/>
    <col min="10012" max="10013" width="0" style="355" hidden="1" customWidth="1"/>
    <col min="10014" max="10014" width="17.25" style="355" customWidth="1"/>
    <col min="10015" max="10017" width="16.875" style="355" customWidth="1"/>
    <col min="10018" max="10032" width="15.875" style="355" customWidth="1"/>
    <col min="10033" max="10033" width="42.875" style="355" customWidth="1"/>
    <col min="10034" max="10034" width="10.75" style="355" bestFit="1" customWidth="1"/>
    <col min="10035" max="10227" width="9" style="355"/>
    <col min="10228" max="10228" width="11.625" style="355" customWidth="1"/>
    <col min="10229" max="10229" width="70.125" style="355" customWidth="1"/>
    <col min="10230" max="10262" width="0" style="355" hidden="1" customWidth="1"/>
    <col min="10263" max="10263" width="28.875" style="355" customWidth="1"/>
    <col min="10264" max="10266" width="0" style="355" hidden="1" customWidth="1"/>
    <col min="10267" max="10267" width="17.5" style="355" customWidth="1"/>
    <col min="10268" max="10269" width="0" style="355" hidden="1" customWidth="1"/>
    <col min="10270" max="10270" width="17.25" style="355" customWidth="1"/>
    <col min="10271" max="10273" width="16.875" style="355" customWidth="1"/>
    <col min="10274" max="10288" width="15.875" style="355" customWidth="1"/>
    <col min="10289" max="10289" width="42.875" style="355" customWidth="1"/>
    <col min="10290" max="10290" width="10.75" style="355" bestFit="1" customWidth="1"/>
    <col min="10291" max="10483" width="9" style="355"/>
    <col min="10484" max="10484" width="11.625" style="355" customWidth="1"/>
    <col min="10485" max="10485" width="70.125" style="355" customWidth="1"/>
    <col min="10486" max="10518" width="0" style="355" hidden="1" customWidth="1"/>
    <col min="10519" max="10519" width="28.875" style="355" customWidth="1"/>
    <col min="10520" max="10522" width="0" style="355" hidden="1" customWidth="1"/>
    <col min="10523" max="10523" width="17.5" style="355" customWidth="1"/>
    <col min="10524" max="10525" width="0" style="355" hidden="1" customWidth="1"/>
    <col min="10526" max="10526" width="17.25" style="355" customWidth="1"/>
    <col min="10527" max="10529" width="16.875" style="355" customWidth="1"/>
    <col min="10530" max="10544" width="15.875" style="355" customWidth="1"/>
    <col min="10545" max="10545" width="42.875" style="355" customWidth="1"/>
    <col min="10546" max="10546" width="10.75" style="355" bestFit="1" customWidth="1"/>
    <col min="10547" max="10739" width="9" style="355"/>
    <col min="10740" max="10740" width="11.625" style="355" customWidth="1"/>
    <col min="10741" max="10741" width="70.125" style="355" customWidth="1"/>
    <col min="10742" max="10774" width="0" style="355" hidden="1" customWidth="1"/>
    <col min="10775" max="10775" width="28.875" style="355" customWidth="1"/>
    <col min="10776" max="10778" width="0" style="355" hidden="1" customWidth="1"/>
    <col min="10779" max="10779" width="17.5" style="355" customWidth="1"/>
    <col min="10780" max="10781" width="0" style="355" hidden="1" customWidth="1"/>
    <col min="10782" max="10782" width="17.25" style="355" customWidth="1"/>
    <col min="10783" max="10785" width="16.875" style="355" customWidth="1"/>
    <col min="10786" max="10800" width="15.875" style="355" customWidth="1"/>
    <col min="10801" max="10801" width="42.875" style="355" customWidth="1"/>
    <col min="10802" max="10802" width="10.75" style="355" bestFit="1" customWidth="1"/>
    <col min="10803" max="10995" width="9" style="355"/>
    <col min="10996" max="10996" width="11.625" style="355" customWidth="1"/>
    <col min="10997" max="10997" width="70.125" style="355" customWidth="1"/>
    <col min="10998" max="11030" width="0" style="355" hidden="1" customWidth="1"/>
    <col min="11031" max="11031" width="28.875" style="355" customWidth="1"/>
    <col min="11032" max="11034" width="0" style="355" hidden="1" customWidth="1"/>
    <col min="11035" max="11035" width="17.5" style="355" customWidth="1"/>
    <col min="11036" max="11037" width="0" style="355" hidden="1" customWidth="1"/>
    <col min="11038" max="11038" width="17.25" style="355" customWidth="1"/>
    <col min="11039" max="11041" width="16.875" style="355" customWidth="1"/>
    <col min="11042" max="11056" width="15.875" style="355" customWidth="1"/>
    <col min="11057" max="11057" width="42.875" style="355" customWidth="1"/>
    <col min="11058" max="11058" width="10.75" style="355" bestFit="1" customWidth="1"/>
    <col min="11059" max="11251" width="9" style="355"/>
    <col min="11252" max="11252" width="11.625" style="355" customWidth="1"/>
    <col min="11253" max="11253" width="70.125" style="355" customWidth="1"/>
    <col min="11254" max="11286" width="0" style="355" hidden="1" customWidth="1"/>
    <col min="11287" max="11287" width="28.875" style="355" customWidth="1"/>
    <col min="11288" max="11290" width="0" style="355" hidden="1" customWidth="1"/>
    <col min="11291" max="11291" width="17.5" style="355" customWidth="1"/>
    <col min="11292" max="11293" width="0" style="355" hidden="1" customWidth="1"/>
    <col min="11294" max="11294" width="17.25" style="355" customWidth="1"/>
    <col min="11295" max="11297" width="16.875" style="355" customWidth="1"/>
    <col min="11298" max="11312" width="15.875" style="355" customWidth="1"/>
    <col min="11313" max="11313" width="42.875" style="355" customWidth="1"/>
    <col min="11314" max="11314" width="10.75" style="355" bestFit="1" customWidth="1"/>
    <col min="11315" max="11507" width="9" style="355"/>
    <col min="11508" max="11508" width="11.625" style="355" customWidth="1"/>
    <col min="11509" max="11509" width="70.125" style="355" customWidth="1"/>
    <col min="11510" max="11542" width="0" style="355" hidden="1" customWidth="1"/>
    <col min="11543" max="11543" width="28.875" style="355" customWidth="1"/>
    <col min="11544" max="11546" width="0" style="355" hidden="1" customWidth="1"/>
    <col min="11547" max="11547" width="17.5" style="355" customWidth="1"/>
    <col min="11548" max="11549" width="0" style="355" hidden="1" customWidth="1"/>
    <col min="11550" max="11550" width="17.25" style="355" customWidth="1"/>
    <col min="11551" max="11553" width="16.875" style="355" customWidth="1"/>
    <col min="11554" max="11568" width="15.875" style="355" customWidth="1"/>
    <col min="11569" max="11569" width="42.875" style="355" customWidth="1"/>
    <col min="11570" max="11570" width="10.75" style="355" bestFit="1" customWidth="1"/>
    <col min="11571" max="11763" width="9" style="355"/>
    <col min="11764" max="11764" width="11.625" style="355" customWidth="1"/>
    <col min="11765" max="11765" width="70.125" style="355" customWidth="1"/>
    <col min="11766" max="11798" width="0" style="355" hidden="1" customWidth="1"/>
    <col min="11799" max="11799" width="28.875" style="355" customWidth="1"/>
    <col min="11800" max="11802" width="0" style="355" hidden="1" customWidth="1"/>
    <col min="11803" max="11803" width="17.5" style="355" customWidth="1"/>
    <col min="11804" max="11805" width="0" style="355" hidden="1" customWidth="1"/>
    <col min="11806" max="11806" width="17.25" style="355" customWidth="1"/>
    <col min="11807" max="11809" width="16.875" style="355" customWidth="1"/>
    <col min="11810" max="11824" width="15.875" style="355" customWidth="1"/>
    <col min="11825" max="11825" width="42.875" style="355" customWidth="1"/>
    <col min="11826" max="11826" width="10.75" style="355" bestFit="1" customWidth="1"/>
    <col min="11827" max="12019" width="9" style="355"/>
    <col min="12020" max="12020" width="11.625" style="355" customWidth="1"/>
    <col min="12021" max="12021" width="70.125" style="355" customWidth="1"/>
    <col min="12022" max="12054" width="0" style="355" hidden="1" customWidth="1"/>
    <col min="12055" max="12055" width="28.875" style="355" customWidth="1"/>
    <col min="12056" max="12058" width="0" style="355" hidden="1" customWidth="1"/>
    <col min="12059" max="12059" width="17.5" style="355" customWidth="1"/>
    <col min="12060" max="12061" width="0" style="355" hidden="1" customWidth="1"/>
    <col min="12062" max="12062" width="17.25" style="355" customWidth="1"/>
    <col min="12063" max="12065" width="16.875" style="355" customWidth="1"/>
    <col min="12066" max="12080" width="15.875" style="355" customWidth="1"/>
    <col min="12081" max="12081" width="42.875" style="355" customWidth="1"/>
    <col min="12082" max="12082" width="10.75" style="355" bestFit="1" customWidth="1"/>
    <col min="12083" max="12275" width="9" style="355"/>
    <col min="12276" max="12276" width="11.625" style="355" customWidth="1"/>
    <col min="12277" max="12277" width="70.125" style="355" customWidth="1"/>
    <col min="12278" max="12310" width="0" style="355" hidden="1" customWidth="1"/>
    <col min="12311" max="12311" width="28.875" style="355" customWidth="1"/>
    <col min="12312" max="12314" width="0" style="355" hidden="1" customWidth="1"/>
    <col min="12315" max="12315" width="17.5" style="355" customWidth="1"/>
    <col min="12316" max="12317" width="0" style="355" hidden="1" customWidth="1"/>
    <col min="12318" max="12318" width="17.25" style="355" customWidth="1"/>
    <col min="12319" max="12321" width="16.875" style="355" customWidth="1"/>
    <col min="12322" max="12336" width="15.875" style="355" customWidth="1"/>
    <col min="12337" max="12337" width="42.875" style="355" customWidth="1"/>
    <col min="12338" max="12338" width="10.75" style="355" bestFit="1" customWidth="1"/>
    <col min="12339" max="12531" width="9" style="355"/>
    <col min="12532" max="12532" width="11.625" style="355" customWidth="1"/>
    <col min="12533" max="12533" width="70.125" style="355" customWidth="1"/>
    <col min="12534" max="12566" width="0" style="355" hidden="1" customWidth="1"/>
    <col min="12567" max="12567" width="28.875" style="355" customWidth="1"/>
    <col min="12568" max="12570" width="0" style="355" hidden="1" customWidth="1"/>
    <col min="12571" max="12571" width="17.5" style="355" customWidth="1"/>
    <col min="12572" max="12573" width="0" style="355" hidden="1" customWidth="1"/>
    <col min="12574" max="12574" width="17.25" style="355" customWidth="1"/>
    <col min="12575" max="12577" width="16.875" style="355" customWidth="1"/>
    <col min="12578" max="12592" width="15.875" style="355" customWidth="1"/>
    <col min="12593" max="12593" width="42.875" style="355" customWidth="1"/>
    <col min="12594" max="12594" width="10.75" style="355" bestFit="1" customWidth="1"/>
    <col min="12595" max="12787" width="9" style="355"/>
    <col min="12788" max="12788" width="11.625" style="355" customWidth="1"/>
    <col min="12789" max="12789" width="70.125" style="355" customWidth="1"/>
    <col min="12790" max="12822" width="0" style="355" hidden="1" customWidth="1"/>
    <col min="12823" max="12823" width="28.875" style="355" customWidth="1"/>
    <col min="12824" max="12826" width="0" style="355" hidden="1" customWidth="1"/>
    <col min="12827" max="12827" width="17.5" style="355" customWidth="1"/>
    <col min="12828" max="12829" width="0" style="355" hidden="1" customWidth="1"/>
    <col min="12830" max="12830" width="17.25" style="355" customWidth="1"/>
    <col min="12831" max="12833" width="16.875" style="355" customWidth="1"/>
    <col min="12834" max="12848" width="15.875" style="355" customWidth="1"/>
    <col min="12849" max="12849" width="42.875" style="355" customWidth="1"/>
    <col min="12850" max="12850" width="10.75" style="355" bestFit="1" customWidth="1"/>
    <col min="12851" max="13043" width="9" style="355"/>
    <col min="13044" max="13044" width="11.625" style="355" customWidth="1"/>
    <col min="13045" max="13045" width="70.125" style="355" customWidth="1"/>
    <col min="13046" max="13078" width="0" style="355" hidden="1" customWidth="1"/>
    <col min="13079" max="13079" width="28.875" style="355" customWidth="1"/>
    <col min="13080" max="13082" width="0" style="355" hidden="1" customWidth="1"/>
    <col min="13083" max="13083" width="17.5" style="355" customWidth="1"/>
    <col min="13084" max="13085" width="0" style="355" hidden="1" customWidth="1"/>
    <col min="13086" max="13086" width="17.25" style="355" customWidth="1"/>
    <col min="13087" max="13089" width="16.875" style="355" customWidth="1"/>
    <col min="13090" max="13104" width="15.875" style="355" customWidth="1"/>
    <col min="13105" max="13105" width="42.875" style="355" customWidth="1"/>
    <col min="13106" max="13106" width="10.75" style="355" bestFit="1" customWidth="1"/>
    <col min="13107" max="13299" width="9" style="355"/>
    <col min="13300" max="13300" width="11.625" style="355" customWidth="1"/>
    <col min="13301" max="13301" width="70.125" style="355" customWidth="1"/>
    <col min="13302" max="13334" width="0" style="355" hidden="1" customWidth="1"/>
    <col min="13335" max="13335" width="28.875" style="355" customWidth="1"/>
    <col min="13336" max="13338" width="0" style="355" hidden="1" customWidth="1"/>
    <col min="13339" max="13339" width="17.5" style="355" customWidth="1"/>
    <col min="13340" max="13341" width="0" style="355" hidden="1" customWidth="1"/>
    <col min="13342" max="13342" width="17.25" style="355" customWidth="1"/>
    <col min="13343" max="13345" width="16.875" style="355" customWidth="1"/>
    <col min="13346" max="13360" width="15.875" style="355" customWidth="1"/>
    <col min="13361" max="13361" width="42.875" style="355" customWidth="1"/>
    <col min="13362" max="13362" width="10.75" style="355" bestFit="1" customWidth="1"/>
    <col min="13363" max="13555" width="9" style="355"/>
    <col min="13556" max="13556" width="11.625" style="355" customWidth="1"/>
    <col min="13557" max="13557" width="70.125" style="355" customWidth="1"/>
    <col min="13558" max="13590" width="0" style="355" hidden="1" customWidth="1"/>
    <col min="13591" max="13591" width="28.875" style="355" customWidth="1"/>
    <col min="13592" max="13594" width="0" style="355" hidden="1" customWidth="1"/>
    <col min="13595" max="13595" width="17.5" style="355" customWidth="1"/>
    <col min="13596" max="13597" width="0" style="355" hidden="1" customWidth="1"/>
    <col min="13598" max="13598" width="17.25" style="355" customWidth="1"/>
    <col min="13599" max="13601" width="16.875" style="355" customWidth="1"/>
    <col min="13602" max="13616" width="15.875" style="355" customWidth="1"/>
    <col min="13617" max="13617" width="42.875" style="355" customWidth="1"/>
    <col min="13618" max="13618" width="10.75" style="355" bestFit="1" customWidth="1"/>
    <col min="13619" max="13811" width="9" style="355"/>
    <col min="13812" max="13812" width="11.625" style="355" customWidth="1"/>
    <col min="13813" max="13813" width="70.125" style="355" customWidth="1"/>
    <col min="13814" max="13846" width="0" style="355" hidden="1" customWidth="1"/>
    <col min="13847" max="13847" width="28.875" style="355" customWidth="1"/>
    <col min="13848" max="13850" width="0" style="355" hidden="1" customWidth="1"/>
    <col min="13851" max="13851" width="17.5" style="355" customWidth="1"/>
    <col min="13852" max="13853" width="0" style="355" hidden="1" customWidth="1"/>
    <col min="13854" max="13854" width="17.25" style="355" customWidth="1"/>
    <col min="13855" max="13857" width="16.875" style="355" customWidth="1"/>
    <col min="13858" max="13872" width="15.875" style="355" customWidth="1"/>
    <col min="13873" max="13873" width="42.875" style="355" customWidth="1"/>
    <col min="13874" max="13874" width="10.75" style="355" bestFit="1" customWidth="1"/>
    <col min="13875" max="14067" width="9" style="355"/>
    <col min="14068" max="14068" width="11.625" style="355" customWidth="1"/>
    <col min="14069" max="14069" width="70.125" style="355" customWidth="1"/>
    <col min="14070" max="14102" width="0" style="355" hidden="1" customWidth="1"/>
    <col min="14103" max="14103" width="28.875" style="355" customWidth="1"/>
    <col min="14104" max="14106" width="0" style="355" hidden="1" customWidth="1"/>
    <col min="14107" max="14107" width="17.5" style="355" customWidth="1"/>
    <col min="14108" max="14109" width="0" style="355" hidden="1" customWidth="1"/>
    <col min="14110" max="14110" width="17.25" style="355" customWidth="1"/>
    <col min="14111" max="14113" width="16.875" style="355" customWidth="1"/>
    <col min="14114" max="14128" width="15.875" style="355" customWidth="1"/>
    <col min="14129" max="14129" width="42.875" style="355" customWidth="1"/>
    <col min="14130" max="14130" width="10.75" style="355" bestFit="1" customWidth="1"/>
    <col min="14131" max="14323" width="9" style="355"/>
    <col min="14324" max="14324" width="11.625" style="355" customWidth="1"/>
    <col min="14325" max="14325" width="70.125" style="355" customWidth="1"/>
    <col min="14326" max="14358" width="0" style="355" hidden="1" customWidth="1"/>
    <col min="14359" max="14359" width="28.875" style="355" customWidth="1"/>
    <col min="14360" max="14362" width="0" style="355" hidden="1" customWidth="1"/>
    <col min="14363" max="14363" width="17.5" style="355" customWidth="1"/>
    <col min="14364" max="14365" width="0" style="355" hidden="1" customWidth="1"/>
    <col min="14366" max="14366" width="17.25" style="355" customWidth="1"/>
    <col min="14367" max="14369" width="16.875" style="355" customWidth="1"/>
    <col min="14370" max="14384" width="15.875" style="355" customWidth="1"/>
    <col min="14385" max="14385" width="42.875" style="355" customWidth="1"/>
    <col min="14386" max="14386" width="10.75" style="355" bestFit="1" customWidth="1"/>
    <col min="14387" max="14579" width="9" style="355"/>
    <col min="14580" max="14580" width="11.625" style="355" customWidth="1"/>
    <col min="14581" max="14581" width="70.125" style="355" customWidth="1"/>
    <col min="14582" max="14614" width="0" style="355" hidden="1" customWidth="1"/>
    <col min="14615" max="14615" width="28.875" style="355" customWidth="1"/>
    <col min="14616" max="14618" width="0" style="355" hidden="1" customWidth="1"/>
    <col min="14619" max="14619" width="17.5" style="355" customWidth="1"/>
    <col min="14620" max="14621" width="0" style="355" hidden="1" customWidth="1"/>
    <col min="14622" max="14622" width="17.25" style="355" customWidth="1"/>
    <col min="14623" max="14625" width="16.875" style="355" customWidth="1"/>
    <col min="14626" max="14640" width="15.875" style="355" customWidth="1"/>
    <col min="14641" max="14641" width="42.875" style="355" customWidth="1"/>
    <col min="14642" max="14642" width="10.75" style="355" bestFit="1" customWidth="1"/>
    <col min="14643" max="14835" width="9" style="355"/>
    <col min="14836" max="14836" width="11.625" style="355" customWidth="1"/>
    <col min="14837" max="14837" width="70.125" style="355" customWidth="1"/>
    <col min="14838" max="14870" width="0" style="355" hidden="1" customWidth="1"/>
    <col min="14871" max="14871" width="28.875" style="355" customWidth="1"/>
    <col min="14872" max="14874" width="0" style="355" hidden="1" customWidth="1"/>
    <col min="14875" max="14875" width="17.5" style="355" customWidth="1"/>
    <col min="14876" max="14877" width="0" style="355" hidden="1" customWidth="1"/>
    <col min="14878" max="14878" width="17.25" style="355" customWidth="1"/>
    <col min="14879" max="14881" width="16.875" style="355" customWidth="1"/>
    <col min="14882" max="14896" width="15.875" style="355" customWidth="1"/>
    <col min="14897" max="14897" width="42.875" style="355" customWidth="1"/>
    <col min="14898" max="14898" width="10.75" style="355" bestFit="1" customWidth="1"/>
    <col min="14899" max="15091" width="9" style="355"/>
    <col min="15092" max="15092" width="11.625" style="355" customWidth="1"/>
    <col min="15093" max="15093" width="70.125" style="355" customWidth="1"/>
    <col min="15094" max="15126" width="0" style="355" hidden="1" customWidth="1"/>
    <col min="15127" max="15127" width="28.875" style="355" customWidth="1"/>
    <col min="15128" max="15130" width="0" style="355" hidden="1" customWidth="1"/>
    <col min="15131" max="15131" width="17.5" style="355" customWidth="1"/>
    <col min="15132" max="15133" width="0" style="355" hidden="1" customWidth="1"/>
    <col min="15134" max="15134" width="17.25" style="355" customWidth="1"/>
    <col min="15135" max="15137" width="16.875" style="355" customWidth="1"/>
    <col min="15138" max="15152" width="15.875" style="355" customWidth="1"/>
    <col min="15153" max="15153" width="42.875" style="355" customWidth="1"/>
    <col min="15154" max="15154" width="10.75" style="355" bestFit="1" customWidth="1"/>
    <col min="15155" max="15347" width="9" style="355"/>
    <col min="15348" max="15348" width="11.625" style="355" customWidth="1"/>
    <col min="15349" max="15349" width="70.125" style="355" customWidth="1"/>
    <col min="15350" max="15382" width="0" style="355" hidden="1" customWidth="1"/>
    <col min="15383" max="15383" width="28.875" style="355" customWidth="1"/>
    <col min="15384" max="15386" width="0" style="355" hidden="1" customWidth="1"/>
    <col min="15387" max="15387" width="17.5" style="355" customWidth="1"/>
    <col min="15388" max="15389" width="0" style="355" hidden="1" customWidth="1"/>
    <col min="15390" max="15390" width="17.25" style="355" customWidth="1"/>
    <col min="15391" max="15393" width="16.875" style="355" customWidth="1"/>
    <col min="15394" max="15408" width="15.875" style="355" customWidth="1"/>
    <col min="15409" max="15409" width="42.875" style="355" customWidth="1"/>
    <col min="15410" max="15410" width="10.75" style="355" bestFit="1" customWidth="1"/>
    <col min="15411" max="15603" width="9" style="355"/>
    <col min="15604" max="15604" width="11.625" style="355" customWidth="1"/>
    <col min="15605" max="15605" width="70.125" style="355" customWidth="1"/>
    <col min="15606" max="15638" width="0" style="355" hidden="1" customWidth="1"/>
    <col min="15639" max="15639" width="28.875" style="355" customWidth="1"/>
    <col min="15640" max="15642" width="0" style="355" hidden="1" customWidth="1"/>
    <col min="15643" max="15643" width="17.5" style="355" customWidth="1"/>
    <col min="15644" max="15645" width="0" style="355" hidden="1" customWidth="1"/>
    <col min="15646" max="15646" width="17.25" style="355" customWidth="1"/>
    <col min="15647" max="15649" width="16.875" style="355" customWidth="1"/>
    <col min="15650" max="15664" width="15.875" style="355" customWidth="1"/>
    <col min="15665" max="15665" width="42.875" style="355" customWidth="1"/>
    <col min="15666" max="15666" width="10.75" style="355" bestFit="1" customWidth="1"/>
    <col min="15667" max="15859" width="9" style="355"/>
    <col min="15860" max="15860" width="11.625" style="355" customWidth="1"/>
    <col min="15861" max="15861" width="70.125" style="355" customWidth="1"/>
    <col min="15862" max="15894" width="0" style="355" hidden="1" customWidth="1"/>
    <col min="15895" max="15895" width="28.875" style="355" customWidth="1"/>
    <col min="15896" max="15898" width="0" style="355" hidden="1" customWidth="1"/>
    <col min="15899" max="15899" width="17.5" style="355" customWidth="1"/>
    <col min="15900" max="15901" width="0" style="355" hidden="1" customWidth="1"/>
    <col min="15902" max="15902" width="17.25" style="355" customWidth="1"/>
    <col min="15903" max="15905" width="16.875" style="355" customWidth="1"/>
    <col min="15906" max="15920" width="15.875" style="355" customWidth="1"/>
    <col min="15921" max="15921" width="42.875" style="355" customWidth="1"/>
    <col min="15922" max="15922" width="10.75" style="355" bestFit="1" customWidth="1"/>
    <col min="15923" max="16115" width="9" style="355"/>
    <col min="16116" max="16116" width="11.625" style="355" customWidth="1"/>
    <col min="16117" max="16117" width="70.125" style="355" customWidth="1"/>
    <col min="16118" max="16150" width="0" style="355" hidden="1" customWidth="1"/>
    <col min="16151" max="16151" width="28.875" style="355" customWidth="1"/>
    <col min="16152" max="16154" width="0" style="355" hidden="1" customWidth="1"/>
    <col min="16155" max="16155" width="17.5" style="355" customWidth="1"/>
    <col min="16156" max="16157" width="0" style="355" hidden="1" customWidth="1"/>
    <col min="16158" max="16158" width="17.25" style="355" customWidth="1"/>
    <col min="16159" max="16161" width="16.875" style="355" customWidth="1"/>
    <col min="16162" max="16176" width="15.875" style="355" customWidth="1"/>
    <col min="16177" max="16177" width="42.875" style="355" customWidth="1"/>
    <col min="16178" max="16178" width="10.75" style="355" bestFit="1" customWidth="1"/>
    <col min="16179" max="16384" width="9" style="355"/>
  </cols>
  <sheetData>
    <row r="1" spans="1:50" x14ac:dyDescent="0.25">
      <c r="A1" s="710" t="s">
        <v>1013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row>
    <row r="2" spans="1:50" ht="36" customHeight="1" x14ac:dyDescent="0.25">
      <c r="A2" s="710" t="s">
        <v>805</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row>
    <row r="3" spans="1:50" x14ac:dyDescent="0.25">
      <c r="A3" s="713" t="s">
        <v>854</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row>
    <row r="4" spans="1:50" x14ac:dyDescent="0.25">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716" t="s">
        <v>806</v>
      </c>
      <c r="AK4" s="716"/>
      <c r="AL4" s="716"/>
      <c r="AM4" s="716"/>
      <c r="AN4" s="716"/>
      <c r="AO4" s="716"/>
      <c r="AP4" s="716"/>
      <c r="AQ4" s="716"/>
      <c r="AR4" s="716"/>
      <c r="AS4" s="716"/>
      <c r="AT4" s="716"/>
      <c r="AU4" s="716"/>
      <c r="AV4" s="716"/>
      <c r="AW4" s="716"/>
      <c r="AX4" s="716"/>
    </row>
    <row r="5" spans="1:50" s="359" customFormat="1" ht="24.75" customHeight="1" x14ac:dyDescent="0.25">
      <c r="A5" s="717" t="s">
        <v>6</v>
      </c>
      <c r="B5" s="718" t="s">
        <v>807</v>
      </c>
      <c r="C5" s="718" t="s">
        <v>808</v>
      </c>
      <c r="D5" s="715" t="s">
        <v>809</v>
      </c>
      <c r="E5" s="715"/>
      <c r="F5" s="715"/>
      <c r="G5" s="715"/>
      <c r="H5" s="715"/>
      <c r="I5" s="715"/>
      <c r="J5" s="715"/>
      <c r="K5" s="715"/>
      <c r="L5" s="715"/>
      <c r="M5" s="715"/>
      <c r="N5" s="715"/>
      <c r="O5" s="715"/>
      <c r="P5" s="715"/>
      <c r="Q5" s="715"/>
      <c r="R5" s="715"/>
      <c r="S5" s="715"/>
      <c r="T5" s="715"/>
      <c r="U5" s="715"/>
      <c r="V5" s="715"/>
      <c r="W5" s="715"/>
      <c r="X5" s="715" t="s">
        <v>810</v>
      </c>
      <c r="Y5" s="715"/>
      <c r="Z5" s="715"/>
      <c r="AA5" s="715" t="s">
        <v>811</v>
      </c>
      <c r="AB5" s="715"/>
      <c r="AC5" s="715"/>
      <c r="AD5" s="715" t="s">
        <v>812</v>
      </c>
      <c r="AE5" s="715"/>
      <c r="AF5" s="715"/>
      <c r="AG5" s="715" t="s">
        <v>813</v>
      </c>
      <c r="AH5" s="715" t="s">
        <v>814</v>
      </c>
      <c r="AI5" s="715" t="s">
        <v>815</v>
      </c>
      <c r="AJ5" s="715" t="s">
        <v>816</v>
      </c>
      <c r="AK5" s="715" t="s">
        <v>817</v>
      </c>
      <c r="AL5" s="715"/>
      <c r="AM5" s="715"/>
      <c r="AN5" s="715" t="s">
        <v>818</v>
      </c>
      <c r="AO5" s="715"/>
      <c r="AP5" s="715"/>
      <c r="AQ5" s="715"/>
      <c r="AR5" s="715"/>
      <c r="AS5" s="715"/>
      <c r="AT5" s="715"/>
      <c r="AU5" s="715"/>
      <c r="AV5" s="715"/>
      <c r="AW5" s="715"/>
      <c r="AX5" s="715"/>
    </row>
    <row r="6" spans="1:50" s="359" customFormat="1" ht="16.5" x14ac:dyDescent="0.25">
      <c r="A6" s="717"/>
      <c r="B6" s="718"/>
      <c r="C6" s="718"/>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715"/>
      <c r="AH6" s="715"/>
      <c r="AI6" s="715"/>
      <c r="AJ6" s="715"/>
      <c r="AK6" s="715"/>
      <c r="AL6" s="715"/>
      <c r="AM6" s="715"/>
      <c r="AN6" s="715" t="s">
        <v>8</v>
      </c>
      <c r="AO6" s="715" t="s">
        <v>745</v>
      </c>
      <c r="AP6" s="715"/>
      <c r="AQ6" s="715"/>
      <c r="AR6" s="715"/>
      <c r="AS6" s="715"/>
      <c r="AT6" s="715"/>
      <c r="AU6" s="715"/>
      <c r="AV6" s="715"/>
      <c r="AW6" s="715"/>
      <c r="AX6" s="715"/>
    </row>
    <row r="7" spans="1:50" s="359" customFormat="1" ht="16.5" x14ac:dyDescent="0.25">
      <c r="A7" s="717"/>
      <c r="B7" s="718"/>
      <c r="C7" s="718"/>
      <c r="D7" s="715" t="s">
        <v>8</v>
      </c>
      <c r="E7" s="360"/>
      <c r="F7" s="360"/>
      <c r="G7" s="360"/>
      <c r="H7" s="360"/>
      <c r="I7" s="360"/>
      <c r="J7" s="542"/>
      <c r="K7" s="715" t="s">
        <v>17</v>
      </c>
      <c r="L7" s="715"/>
      <c r="M7" s="715"/>
      <c r="N7" s="715"/>
      <c r="O7" s="715"/>
      <c r="P7" s="715"/>
      <c r="Q7" s="715"/>
      <c r="R7" s="715"/>
      <c r="S7" s="715"/>
      <c r="T7" s="715"/>
      <c r="U7" s="715"/>
      <c r="V7" s="715"/>
      <c r="W7" s="715"/>
      <c r="X7" s="715" t="s">
        <v>8</v>
      </c>
      <c r="Y7" s="715" t="s">
        <v>17</v>
      </c>
      <c r="Z7" s="715"/>
      <c r="AA7" s="715" t="s">
        <v>8</v>
      </c>
      <c r="AB7" s="715" t="s">
        <v>17</v>
      </c>
      <c r="AC7" s="715"/>
      <c r="AD7" s="715" t="s">
        <v>8</v>
      </c>
      <c r="AE7" s="715" t="s">
        <v>17</v>
      </c>
      <c r="AF7" s="715"/>
      <c r="AG7" s="715"/>
      <c r="AH7" s="715"/>
      <c r="AI7" s="715"/>
      <c r="AJ7" s="715"/>
      <c r="AK7" s="715"/>
      <c r="AL7" s="715"/>
      <c r="AM7" s="715"/>
      <c r="AN7" s="715"/>
      <c r="AO7" s="715" t="s">
        <v>820</v>
      </c>
      <c r="AP7" s="715"/>
      <c r="AQ7" s="715"/>
      <c r="AR7" s="715" t="s">
        <v>821</v>
      </c>
      <c r="AS7" s="715"/>
      <c r="AT7" s="715"/>
      <c r="AU7" s="715"/>
      <c r="AV7" s="715"/>
      <c r="AW7" s="715"/>
      <c r="AX7" s="715"/>
    </row>
    <row r="8" spans="1:50" s="359" customFormat="1" ht="27.75" customHeight="1" x14ac:dyDescent="0.25">
      <c r="A8" s="717"/>
      <c r="B8" s="718"/>
      <c r="C8" s="718"/>
      <c r="D8" s="715"/>
      <c r="E8" s="360"/>
      <c r="F8" s="360"/>
      <c r="G8" s="360"/>
      <c r="H8" s="360"/>
      <c r="I8" s="360"/>
      <c r="J8" s="542"/>
      <c r="K8" s="715" t="s">
        <v>822</v>
      </c>
      <c r="L8" s="715" t="s">
        <v>17</v>
      </c>
      <c r="M8" s="715"/>
      <c r="N8" s="715"/>
      <c r="O8" s="715"/>
      <c r="P8" s="715"/>
      <c r="Q8" s="715"/>
      <c r="R8" s="715"/>
      <c r="S8" s="715"/>
      <c r="T8" s="715"/>
      <c r="U8" s="715"/>
      <c r="V8" s="542"/>
      <c r="W8" s="715" t="s">
        <v>823</v>
      </c>
      <c r="X8" s="715"/>
      <c r="Y8" s="715" t="s">
        <v>824</v>
      </c>
      <c r="Z8" s="715" t="s">
        <v>825</v>
      </c>
      <c r="AA8" s="715"/>
      <c r="AB8" s="715" t="s">
        <v>824</v>
      </c>
      <c r="AC8" s="715" t="s">
        <v>825</v>
      </c>
      <c r="AD8" s="715"/>
      <c r="AE8" s="715" t="s">
        <v>824</v>
      </c>
      <c r="AF8" s="715" t="s">
        <v>825</v>
      </c>
      <c r="AG8" s="715"/>
      <c r="AH8" s="715"/>
      <c r="AI8" s="715"/>
      <c r="AJ8" s="715"/>
      <c r="AK8" s="715"/>
      <c r="AL8" s="715"/>
      <c r="AM8" s="715"/>
      <c r="AN8" s="715"/>
      <c r="AO8" s="715" t="s">
        <v>693</v>
      </c>
      <c r="AP8" s="715" t="s">
        <v>826</v>
      </c>
      <c r="AQ8" s="715" t="s">
        <v>794</v>
      </c>
      <c r="AR8" s="715" t="s">
        <v>693</v>
      </c>
      <c r="AS8" s="715" t="s">
        <v>826</v>
      </c>
      <c r="AT8" s="715"/>
      <c r="AU8" s="715" t="s">
        <v>693</v>
      </c>
      <c r="AV8" s="715" t="s">
        <v>794</v>
      </c>
      <c r="AW8" s="715"/>
      <c r="AX8" s="715"/>
    </row>
    <row r="9" spans="1:50" s="359" customFormat="1" ht="30" customHeight="1" x14ac:dyDescent="0.25">
      <c r="A9" s="717"/>
      <c r="B9" s="718"/>
      <c r="C9" s="718"/>
      <c r="D9" s="715"/>
      <c r="E9" s="360"/>
      <c r="F9" s="360"/>
      <c r="G9" s="360"/>
      <c r="H9" s="360"/>
      <c r="I9" s="360"/>
      <c r="J9" s="542"/>
      <c r="K9" s="715"/>
      <c r="L9" s="542"/>
      <c r="M9" s="360"/>
      <c r="N9" s="360"/>
      <c r="O9" s="360"/>
      <c r="P9" s="360"/>
      <c r="Q9" s="360"/>
      <c r="R9" s="360"/>
      <c r="S9" s="360"/>
      <c r="T9" s="360"/>
      <c r="U9" s="542"/>
      <c r="V9" s="542"/>
      <c r="W9" s="715"/>
      <c r="X9" s="715"/>
      <c r="Y9" s="715"/>
      <c r="Z9" s="715"/>
      <c r="AA9" s="715"/>
      <c r="AB9" s="715"/>
      <c r="AC9" s="715"/>
      <c r="AD9" s="715"/>
      <c r="AE9" s="715"/>
      <c r="AF9" s="715"/>
      <c r="AG9" s="715"/>
      <c r="AH9" s="715"/>
      <c r="AI9" s="715"/>
      <c r="AJ9" s="715"/>
      <c r="AK9" s="715"/>
      <c r="AL9" s="715"/>
      <c r="AM9" s="715"/>
      <c r="AN9" s="715"/>
      <c r="AO9" s="715"/>
      <c r="AP9" s="715"/>
      <c r="AQ9" s="715"/>
      <c r="AR9" s="715"/>
      <c r="AS9" s="634" t="s">
        <v>14</v>
      </c>
      <c r="AT9" s="634" t="s">
        <v>825</v>
      </c>
      <c r="AU9" s="715"/>
      <c r="AV9" s="634" t="s">
        <v>824</v>
      </c>
      <c r="AW9" s="634" t="s">
        <v>825</v>
      </c>
      <c r="AX9" s="634" t="s">
        <v>921</v>
      </c>
    </row>
    <row r="10" spans="1:50" s="365" customFormat="1" ht="16.5" x14ac:dyDescent="0.25">
      <c r="A10" s="363">
        <v>1</v>
      </c>
      <c r="B10" s="364" t="s">
        <v>827</v>
      </c>
      <c r="C10" s="364"/>
      <c r="D10" s="364">
        <v>3</v>
      </c>
      <c r="E10" s="364"/>
      <c r="F10" s="364">
        <v>4</v>
      </c>
      <c r="G10" s="364">
        <v>4</v>
      </c>
      <c r="H10" s="364">
        <v>5</v>
      </c>
      <c r="I10" s="364">
        <v>6</v>
      </c>
      <c r="J10" s="364"/>
      <c r="K10" s="364">
        <v>4</v>
      </c>
      <c r="L10" s="364">
        <v>5</v>
      </c>
      <c r="M10" s="364">
        <v>5</v>
      </c>
      <c r="N10" s="364"/>
      <c r="O10" s="364">
        <v>6</v>
      </c>
      <c r="P10" s="364"/>
      <c r="Q10" s="364">
        <v>7</v>
      </c>
      <c r="R10" s="364"/>
      <c r="S10" s="364">
        <v>8</v>
      </c>
      <c r="T10" s="364"/>
      <c r="U10" s="364">
        <v>6</v>
      </c>
      <c r="V10" s="364"/>
      <c r="W10" s="364">
        <v>7</v>
      </c>
      <c r="X10" s="364">
        <v>10</v>
      </c>
      <c r="Y10" s="364">
        <v>11</v>
      </c>
      <c r="Z10" s="364">
        <v>12</v>
      </c>
      <c r="AA10" s="364">
        <v>13</v>
      </c>
      <c r="AB10" s="364">
        <v>14</v>
      </c>
      <c r="AC10" s="364">
        <v>15</v>
      </c>
      <c r="AD10" s="364">
        <v>10</v>
      </c>
      <c r="AE10" s="364">
        <v>11</v>
      </c>
      <c r="AF10" s="364">
        <v>12</v>
      </c>
      <c r="AG10" s="364">
        <v>8</v>
      </c>
      <c r="AH10" s="364">
        <v>9</v>
      </c>
      <c r="AI10" s="364">
        <v>3</v>
      </c>
      <c r="AJ10" s="364">
        <v>4</v>
      </c>
      <c r="AK10" s="364"/>
      <c r="AL10" s="364"/>
      <c r="AM10" s="364"/>
      <c r="AN10" s="364">
        <v>3</v>
      </c>
      <c r="AO10" s="364"/>
      <c r="AP10" s="364">
        <v>4</v>
      </c>
      <c r="AQ10" s="364">
        <v>5</v>
      </c>
      <c r="AR10" s="364">
        <v>5</v>
      </c>
      <c r="AS10" s="364"/>
      <c r="AT10" s="364">
        <v>6</v>
      </c>
      <c r="AU10" s="364"/>
      <c r="AV10" s="364"/>
      <c r="AW10" s="364"/>
      <c r="AX10" s="364">
        <v>7</v>
      </c>
    </row>
    <row r="11" spans="1:50" s="371" customFormat="1" ht="36" hidden="1" customHeight="1" x14ac:dyDescent="0.25">
      <c r="A11" s="366"/>
      <c r="B11" s="367" t="s">
        <v>828</v>
      </c>
      <c r="C11" s="368" t="e">
        <f t="shared" ref="C11:AK11" si="0">+C13+C48</f>
        <v>#REF!</v>
      </c>
      <c r="D11" s="368" t="e">
        <f t="shared" si="0"/>
        <v>#REF!</v>
      </c>
      <c r="E11" s="368" t="e">
        <f t="shared" si="0"/>
        <v>#REF!</v>
      </c>
      <c r="F11" s="368" t="e">
        <f t="shared" si="0"/>
        <v>#REF!</v>
      </c>
      <c r="G11" s="368" t="e">
        <f t="shared" si="0"/>
        <v>#REF!</v>
      </c>
      <c r="H11" s="368" t="e">
        <f t="shared" si="0"/>
        <v>#REF!</v>
      </c>
      <c r="I11" s="368" t="e">
        <f t="shared" si="0"/>
        <v>#REF!</v>
      </c>
      <c r="J11" s="368" t="e">
        <f t="shared" si="0"/>
        <v>#REF!</v>
      </c>
      <c r="K11" s="368" t="e">
        <f t="shared" si="0"/>
        <v>#REF!</v>
      </c>
      <c r="L11" s="368" t="e">
        <f t="shared" si="0"/>
        <v>#REF!</v>
      </c>
      <c r="M11" s="368" t="e">
        <f t="shared" si="0"/>
        <v>#REF!</v>
      </c>
      <c r="N11" s="368" t="e">
        <f t="shared" si="0"/>
        <v>#REF!</v>
      </c>
      <c r="O11" s="368" t="e">
        <f t="shared" si="0"/>
        <v>#REF!</v>
      </c>
      <c r="P11" s="368" t="e">
        <f t="shared" si="0"/>
        <v>#REF!</v>
      </c>
      <c r="Q11" s="368" t="e">
        <f t="shared" si="0"/>
        <v>#REF!</v>
      </c>
      <c r="R11" s="368" t="e">
        <f t="shared" si="0"/>
        <v>#REF!</v>
      </c>
      <c r="S11" s="368" t="e">
        <f t="shared" si="0"/>
        <v>#REF!</v>
      </c>
      <c r="T11" s="368" t="e">
        <f t="shared" si="0"/>
        <v>#REF!</v>
      </c>
      <c r="U11" s="368" t="e">
        <f t="shared" si="0"/>
        <v>#REF!</v>
      </c>
      <c r="V11" s="368" t="e">
        <f t="shared" si="0"/>
        <v>#REF!</v>
      </c>
      <c r="W11" s="368" t="e">
        <f t="shared" si="0"/>
        <v>#REF!</v>
      </c>
      <c r="X11" s="368" t="e">
        <f t="shared" si="0"/>
        <v>#REF!</v>
      </c>
      <c r="Y11" s="368" t="e">
        <f t="shared" si="0"/>
        <v>#REF!</v>
      </c>
      <c r="Z11" s="368" t="e">
        <f t="shared" si="0"/>
        <v>#REF!</v>
      </c>
      <c r="AA11" s="368" t="e">
        <f t="shared" si="0"/>
        <v>#REF!</v>
      </c>
      <c r="AB11" s="368" t="e">
        <f t="shared" si="0"/>
        <v>#REF!</v>
      </c>
      <c r="AC11" s="368" t="e">
        <f t="shared" si="0"/>
        <v>#REF!</v>
      </c>
      <c r="AD11" s="368" t="e">
        <f t="shared" si="0"/>
        <v>#REF!</v>
      </c>
      <c r="AE11" s="368" t="e">
        <f t="shared" si="0"/>
        <v>#REF!</v>
      </c>
      <c r="AF11" s="368" t="e">
        <f t="shared" si="0"/>
        <v>#REF!</v>
      </c>
      <c r="AG11" s="368" t="e">
        <f t="shared" si="0"/>
        <v>#REF!</v>
      </c>
      <c r="AH11" s="368" t="e">
        <f t="shared" si="0"/>
        <v>#REF!</v>
      </c>
      <c r="AI11" s="368" t="e">
        <f t="shared" si="0"/>
        <v>#REF!</v>
      </c>
      <c r="AJ11" s="368" t="e">
        <f t="shared" si="0"/>
        <v>#REF!</v>
      </c>
      <c r="AK11" s="368" t="e">
        <f t="shared" si="0"/>
        <v>#REF!</v>
      </c>
      <c r="AL11" s="368"/>
      <c r="AM11" s="368"/>
      <c r="AN11" s="368" t="e">
        <f>+AN12+AN67+#REF!</f>
        <v>#REF!</v>
      </c>
      <c r="AO11" s="368"/>
      <c r="AP11" s="368" t="e">
        <f>+AP12+AP67+#REF!</f>
        <v>#REF!</v>
      </c>
      <c r="AQ11" s="368" t="e">
        <f>+AQ12+AQ67+#REF!</f>
        <v>#REF!</v>
      </c>
      <c r="AR11" s="368"/>
      <c r="AS11" s="368"/>
      <c r="AT11" s="368"/>
      <c r="AU11" s="368"/>
      <c r="AV11" s="368"/>
      <c r="AW11" s="368"/>
      <c r="AX11" s="368"/>
    </row>
    <row r="12" spans="1:50" s="371" customFormat="1" ht="66" hidden="1" x14ac:dyDescent="0.25">
      <c r="A12" s="366" t="s">
        <v>829</v>
      </c>
      <c r="B12" s="372" t="s">
        <v>24</v>
      </c>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f>+AN13+AN44+AN45+AN49+AN52+AN57+AN58+AN59+AN60+AN63</f>
        <v>1062193</v>
      </c>
      <c r="AO12" s="368">
        <f>+AP12+AQ12</f>
        <v>1062193</v>
      </c>
      <c r="AP12" s="368">
        <f t="shared" ref="AP12:AT12" si="1">+AP13+AP44+AP45+AP49+AP52+AP57+AP58+AP59+AP60+AP63</f>
        <v>1062193</v>
      </c>
      <c r="AQ12" s="368"/>
      <c r="AR12" s="368">
        <f>+AT12+AX12</f>
        <v>0</v>
      </c>
      <c r="AS12" s="368"/>
      <c r="AT12" s="368">
        <f t="shared" si="1"/>
        <v>0</v>
      </c>
      <c r="AU12" s="368"/>
      <c r="AV12" s="368"/>
      <c r="AW12" s="368"/>
      <c r="AX12" s="368"/>
    </row>
    <row r="13" spans="1:50" s="371" customFormat="1" ht="49.5" hidden="1" x14ac:dyDescent="0.25">
      <c r="A13" s="366" t="s">
        <v>3</v>
      </c>
      <c r="B13" s="373" t="s">
        <v>724</v>
      </c>
      <c r="C13" s="368" t="e">
        <f>+C44+#REF!</f>
        <v>#REF!</v>
      </c>
      <c r="D13" s="368" t="e">
        <f>+D44+#REF!+#REF!+#REF!</f>
        <v>#REF!</v>
      </c>
      <c r="E13" s="368" t="e">
        <f>+E44+#REF!+#REF!+#REF!</f>
        <v>#REF!</v>
      </c>
      <c r="F13" s="368" t="e">
        <f>+F44+#REF!+#REF!+#REF!</f>
        <v>#REF!</v>
      </c>
      <c r="G13" s="368" t="e">
        <f>+G44+#REF!+#REF!+#REF!</f>
        <v>#REF!</v>
      </c>
      <c r="H13" s="368" t="e">
        <f>+H44+#REF!+#REF!+#REF!</f>
        <v>#REF!</v>
      </c>
      <c r="I13" s="368" t="e">
        <f>+I44+#REF!+#REF!+#REF!</f>
        <v>#REF!</v>
      </c>
      <c r="J13" s="368" t="e">
        <f>+J44+#REF!+#REF!+#REF!</f>
        <v>#REF!</v>
      </c>
      <c r="K13" s="368" t="e">
        <f>+K44+#REF!+#REF!+#REF!+#REF!</f>
        <v>#REF!</v>
      </c>
      <c r="L13" s="368" t="e">
        <f>+L44+#REF!+#REF!+#REF!+#REF!</f>
        <v>#REF!</v>
      </c>
      <c r="M13" s="368" t="e">
        <f>+M44+#REF!+#REF!+#REF!+#REF!</f>
        <v>#REF!</v>
      </c>
      <c r="N13" s="368" t="e">
        <f>+N44+#REF!+#REF!+#REF!+#REF!</f>
        <v>#REF!</v>
      </c>
      <c r="O13" s="368" t="e">
        <f>+O44+#REF!+#REF!+#REF!+#REF!</f>
        <v>#REF!</v>
      </c>
      <c r="P13" s="368" t="e">
        <f>+P44+#REF!+#REF!+#REF!+#REF!</f>
        <v>#REF!</v>
      </c>
      <c r="Q13" s="368" t="e">
        <f>+Q44+#REF!+#REF!+#REF!+#REF!</f>
        <v>#REF!</v>
      </c>
      <c r="R13" s="368" t="e">
        <f>+R44+#REF!+#REF!+#REF!+#REF!</f>
        <v>#REF!</v>
      </c>
      <c r="S13" s="368" t="e">
        <f>+S44+#REF!+#REF!+#REF!+#REF!</f>
        <v>#REF!</v>
      </c>
      <c r="T13" s="368" t="e">
        <f>+T44+#REF!+#REF!+#REF!+#REF!</f>
        <v>#REF!</v>
      </c>
      <c r="U13" s="368" t="e">
        <f>+U44+#REF!+#REF!+#REF!+#REF!</f>
        <v>#REF!</v>
      </c>
      <c r="V13" s="368" t="e">
        <f>+V44+#REF!+#REF!+#REF!+#REF!</f>
        <v>#REF!</v>
      </c>
      <c r="W13" s="368" t="e">
        <f>+W44+#REF!+#REF!+#REF!+#REF!</f>
        <v>#REF!</v>
      </c>
      <c r="X13" s="368" t="e">
        <f>+X44+#REF!+#REF!+#REF!+#REF!</f>
        <v>#REF!</v>
      </c>
      <c r="Y13" s="368" t="e">
        <f>+Y44+#REF!+#REF!+#REF!+#REF!</f>
        <v>#REF!</v>
      </c>
      <c r="Z13" s="368" t="e">
        <f>+Z44+#REF!+#REF!+#REF!+#REF!</f>
        <v>#REF!</v>
      </c>
      <c r="AA13" s="368" t="e">
        <f>+AA44+#REF!+#REF!+#REF!+#REF!</f>
        <v>#REF!</v>
      </c>
      <c r="AB13" s="368" t="e">
        <f>+AB44+#REF!+#REF!+#REF!+#REF!</f>
        <v>#REF!</v>
      </c>
      <c r="AC13" s="368" t="e">
        <f>+AC44+#REF!+#REF!+#REF!+#REF!</f>
        <v>#REF!</v>
      </c>
      <c r="AD13" s="368" t="e">
        <f>+AD44+#REF!+#REF!+#REF!+#REF!</f>
        <v>#REF!</v>
      </c>
      <c r="AE13" s="368" t="e">
        <f>+AE44+#REF!+#REF!+#REF!+#REF!</f>
        <v>#REF!</v>
      </c>
      <c r="AF13" s="374">
        <v>0</v>
      </c>
      <c r="AG13" s="374" t="e">
        <f>+AG44+#REF!+#REF!+#REF!+#REF!</f>
        <v>#REF!</v>
      </c>
      <c r="AH13" s="374" t="e">
        <f>+AH44+#REF!+#REF!+#REF!+#REF!</f>
        <v>#REF!</v>
      </c>
      <c r="AI13" s="368" t="e">
        <f>+AI44+AI45+#REF!</f>
        <v>#REF!</v>
      </c>
      <c r="AJ13" s="368" t="e">
        <f>+AJ44+AJ45+#REF!</f>
        <v>#REF!</v>
      </c>
      <c r="AK13" s="368" t="e">
        <f>+AK44+AK45+#REF!</f>
        <v>#REF!</v>
      </c>
      <c r="AL13" s="368" t="e">
        <f>+AL44+AL45+#REF!</f>
        <v>#REF!</v>
      </c>
      <c r="AM13" s="368" t="e">
        <f>+AM44+AM45+#REF!</f>
        <v>#REF!</v>
      </c>
      <c r="AN13" s="374">
        <f>+AP13+AQ13</f>
        <v>83588</v>
      </c>
      <c r="AO13" s="375"/>
      <c r="AP13" s="376">
        <v>83588</v>
      </c>
      <c r="AQ13" s="368"/>
      <c r="AR13" s="368"/>
      <c r="AS13" s="368"/>
      <c r="AT13" s="368"/>
      <c r="AU13" s="368"/>
      <c r="AV13" s="368"/>
      <c r="AW13" s="368"/>
      <c r="AX13" s="368"/>
    </row>
    <row r="14" spans="1:50" s="371" customFormat="1" ht="16.5" hidden="1" x14ac:dyDescent="0.25">
      <c r="A14" s="366"/>
      <c r="B14" s="373"/>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74"/>
      <c r="AG14" s="374"/>
      <c r="AH14" s="374"/>
      <c r="AI14" s="368"/>
      <c r="AJ14" s="368"/>
      <c r="AK14" s="368"/>
      <c r="AL14" s="368"/>
      <c r="AM14" s="368"/>
      <c r="AN14" s="374"/>
      <c r="AO14" s="375"/>
      <c r="AP14" s="376"/>
      <c r="AQ14" s="368"/>
      <c r="AR14" s="368"/>
      <c r="AS14" s="368"/>
      <c r="AT14" s="368"/>
      <c r="AU14" s="368"/>
      <c r="AV14" s="368"/>
      <c r="AW14" s="368"/>
      <c r="AX14" s="368"/>
    </row>
    <row r="15" spans="1:50" s="371" customFormat="1" ht="16.5" hidden="1" x14ac:dyDescent="0.25">
      <c r="A15" s="366"/>
      <c r="B15" s="373"/>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74"/>
      <c r="AG15" s="374"/>
      <c r="AH15" s="374"/>
      <c r="AI15" s="368"/>
      <c r="AJ15" s="368"/>
      <c r="AK15" s="368"/>
      <c r="AL15" s="368"/>
      <c r="AM15" s="368"/>
      <c r="AN15" s="374"/>
      <c r="AO15" s="375"/>
      <c r="AP15" s="376"/>
      <c r="AQ15" s="368"/>
      <c r="AR15" s="368"/>
      <c r="AS15" s="368"/>
      <c r="AT15" s="368"/>
      <c r="AU15" s="368"/>
      <c r="AV15" s="368"/>
      <c r="AW15" s="368"/>
      <c r="AX15" s="368"/>
    </row>
    <row r="16" spans="1:50" s="371" customFormat="1" ht="16.5" hidden="1" x14ac:dyDescent="0.25">
      <c r="A16" s="366"/>
      <c r="B16" s="373"/>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74"/>
      <c r="AG16" s="374"/>
      <c r="AH16" s="374"/>
      <c r="AI16" s="368"/>
      <c r="AJ16" s="368"/>
      <c r="AK16" s="368"/>
      <c r="AL16" s="368"/>
      <c r="AM16" s="368"/>
      <c r="AN16" s="374"/>
      <c r="AO16" s="375"/>
      <c r="AP16" s="376"/>
      <c r="AQ16" s="368"/>
      <c r="AR16" s="368"/>
      <c r="AS16" s="368"/>
      <c r="AT16" s="368"/>
      <c r="AU16" s="368"/>
      <c r="AV16" s="368"/>
      <c r="AW16" s="368"/>
      <c r="AX16" s="368"/>
    </row>
    <row r="17" spans="1:50" s="371" customFormat="1" ht="16.5" hidden="1" x14ac:dyDescent="0.25">
      <c r="A17" s="366"/>
      <c r="B17" s="373"/>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74"/>
      <c r="AG17" s="374"/>
      <c r="AH17" s="374"/>
      <c r="AI17" s="368"/>
      <c r="AJ17" s="368"/>
      <c r="AK17" s="368"/>
      <c r="AL17" s="368"/>
      <c r="AM17" s="368"/>
      <c r="AN17" s="374"/>
      <c r="AO17" s="375"/>
      <c r="AP17" s="376"/>
      <c r="AQ17" s="368"/>
      <c r="AR17" s="368"/>
      <c r="AS17" s="368"/>
      <c r="AT17" s="368"/>
      <c r="AU17" s="368"/>
      <c r="AV17" s="368"/>
      <c r="AW17" s="368"/>
      <c r="AX17" s="368"/>
    </row>
    <row r="18" spans="1:50" s="371" customFormat="1" ht="16.5" hidden="1" x14ac:dyDescent="0.25">
      <c r="A18" s="366"/>
      <c r="B18" s="373"/>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74"/>
      <c r="AG18" s="374"/>
      <c r="AH18" s="374"/>
      <c r="AI18" s="368"/>
      <c r="AJ18" s="368"/>
      <c r="AK18" s="368"/>
      <c r="AL18" s="368"/>
      <c r="AM18" s="368"/>
      <c r="AN18" s="374"/>
      <c r="AO18" s="375"/>
      <c r="AP18" s="376"/>
      <c r="AQ18" s="368"/>
      <c r="AR18" s="368"/>
      <c r="AS18" s="368"/>
      <c r="AT18" s="368"/>
      <c r="AU18" s="368"/>
      <c r="AV18" s="368"/>
      <c r="AW18" s="368"/>
      <c r="AX18" s="368"/>
    </row>
    <row r="19" spans="1:50" s="371" customFormat="1" ht="16.5" hidden="1" x14ac:dyDescent="0.25">
      <c r="A19" s="366"/>
      <c r="B19" s="373"/>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74"/>
      <c r="AG19" s="374"/>
      <c r="AH19" s="374"/>
      <c r="AI19" s="368"/>
      <c r="AJ19" s="368"/>
      <c r="AK19" s="368"/>
      <c r="AL19" s="368"/>
      <c r="AM19" s="368"/>
      <c r="AN19" s="374"/>
      <c r="AO19" s="375"/>
      <c r="AP19" s="376"/>
      <c r="AQ19" s="368"/>
      <c r="AR19" s="368"/>
      <c r="AS19" s="368"/>
      <c r="AT19" s="368"/>
      <c r="AU19" s="368"/>
      <c r="AV19" s="368"/>
      <c r="AW19" s="368"/>
      <c r="AX19" s="368"/>
    </row>
    <row r="20" spans="1:50" s="371" customFormat="1" ht="16.5" hidden="1" x14ac:dyDescent="0.25">
      <c r="A20" s="366"/>
      <c r="B20" s="373"/>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74"/>
      <c r="AG20" s="374"/>
      <c r="AH20" s="374"/>
      <c r="AI20" s="368"/>
      <c r="AJ20" s="368"/>
      <c r="AK20" s="368"/>
      <c r="AL20" s="368"/>
      <c r="AM20" s="368"/>
      <c r="AN20" s="374"/>
      <c r="AO20" s="375"/>
      <c r="AP20" s="376"/>
      <c r="AQ20" s="368"/>
      <c r="AR20" s="368"/>
      <c r="AS20" s="368"/>
      <c r="AT20" s="368"/>
      <c r="AU20" s="368"/>
      <c r="AV20" s="368"/>
      <c r="AW20" s="368"/>
      <c r="AX20" s="368"/>
    </row>
    <row r="21" spans="1:50" s="371" customFormat="1" ht="16.5" hidden="1" x14ac:dyDescent="0.25">
      <c r="A21" s="366"/>
      <c r="B21" s="373"/>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74"/>
      <c r="AG21" s="374"/>
      <c r="AH21" s="374"/>
      <c r="AI21" s="368"/>
      <c r="AJ21" s="368"/>
      <c r="AK21" s="368"/>
      <c r="AL21" s="368"/>
      <c r="AM21" s="368"/>
      <c r="AN21" s="374"/>
      <c r="AO21" s="375"/>
      <c r="AP21" s="376"/>
      <c r="AQ21" s="368"/>
      <c r="AR21" s="368"/>
      <c r="AS21" s="368"/>
      <c r="AT21" s="368"/>
      <c r="AU21" s="368"/>
      <c r="AV21" s="368"/>
      <c r="AW21" s="368"/>
      <c r="AX21" s="368"/>
    </row>
    <row r="22" spans="1:50" s="371" customFormat="1" ht="16.5" hidden="1" x14ac:dyDescent="0.25">
      <c r="A22" s="366"/>
      <c r="B22" s="373"/>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74"/>
      <c r="AG22" s="374"/>
      <c r="AH22" s="374"/>
      <c r="AI22" s="368"/>
      <c r="AJ22" s="368"/>
      <c r="AK22" s="368"/>
      <c r="AL22" s="368"/>
      <c r="AM22" s="368"/>
      <c r="AN22" s="374"/>
      <c r="AO22" s="375"/>
      <c r="AP22" s="376"/>
      <c r="AQ22" s="368"/>
      <c r="AR22" s="368"/>
      <c r="AS22" s="368"/>
      <c r="AT22" s="368"/>
      <c r="AU22" s="368"/>
      <c r="AV22" s="368"/>
      <c r="AW22" s="368"/>
      <c r="AX22" s="368"/>
    </row>
    <row r="23" spans="1:50" s="371" customFormat="1" ht="16.5" hidden="1" x14ac:dyDescent="0.25">
      <c r="A23" s="366"/>
      <c r="B23" s="373"/>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74"/>
      <c r="AG23" s="374"/>
      <c r="AH23" s="374"/>
      <c r="AI23" s="368"/>
      <c r="AJ23" s="368"/>
      <c r="AK23" s="368"/>
      <c r="AL23" s="368"/>
      <c r="AM23" s="368"/>
      <c r="AN23" s="374"/>
      <c r="AO23" s="375"/>
      <c r="AP23" s="376"/>
      <c r="AQ23" s="368"/>
      <c r="AR23" s="368"/>
      <c r="AS23" s="368"/>
      <c r="AT23" s="368"/>
      <c r="AU23" s="368"/>
      <c r="AV23" s="368"/>
      <c r="AW23" s="368"/>
      <c r="AX23" s="368"/>
    </row>
    <row r="24" spans="1:50" s="371" customFormat="1" ht="16.5" hidden="1" x14ac:dyDescent="0.25">
      <c r="A24" s="366"/>
      <c r="B24" s="373"/>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74"/>
      <c r="AG24" s="374"/>
      <c r="AH24" s="374"/>
      <c r="AI24" s="368"/>
      <c r="AJ24" s="368"/>
      <c r="AK24" s="368"/>
      <c r="AL24" s="368"/>
      <c r="AM24" s="368"/>
      <c r="AN24" s="374"/>
      <c r="AO24" s="375"/>
      <c r="AP24" s="376"/>
      <c r="AQ24" s="368"/>
      <c r="AR24" s="368"/>
      <c r="AS24" s="368"/>
      <c r="AT24" s="368"/>
      <c r="AU24" s="368"/>
      <c r="AV24" s="368"/>
      <c r="AW24" s="368"/>
      <c r="AX24" s="368"/>
    </row>
    <row r="25" spans="1:50" s="371" customFormat="1" ht="16.5" hidden="1" x14ac:dyDescent="0.25">
      <c r="A25" s="366"/>
      <c r="B25" s="373"/>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74"/>
      <c r="AG25" s="374"/>
      <c r="AH25" s="374"/>
      <c r="AI25" s="368"/>
      <c r="AJ25" s="368"/>
      <c r="AK25" s="368"/>
      <c r="AL25" s="368"/>
      <c r="AM25" s="368"/>
      <c r="AN25" s="374"/>
      <c r="AO25" s="375"/>
      <c r="AP25" s="376"/>
      <c r="AQ25" s="368"/>
      <c r="AR25" s="368"/>
      <c r="AS25" s="368"/>
      <c r="AT25" s="368"/>
      <c r="AU25" s="368"/>
      <c r="AV25" s="368"/>
      <c r="AW25" s="368"/>
      <c r="AX25" s="368"/>
    </row>
    <row r="26" spans="1:50" s="371" customFormat="1" ht="16.5" hidden="1" x14ac:dyDescent="0.25">
      <c r="A26" s="366"/>
      <c r="B26" s="373"/>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74"/>
      <c r="AG26" s="374"/>
      <c r="AH26" s="374"/>
      <c r="AI26" s="368"/>
      <c r="AJ26" s="368"/>
      <c r="AK26" s="368"/>
      <c r="AL26" s="368"/>
      <c r="AM26" s="368"/>
      <c r="AN26" s="374"/>
      <c r="AO26" s="375"/>
      <c r="AP26" s="376"/>
      <c r="AQ26" s="368"/>
      <c r="AR26" s="368"/>
      <c r="AS26" s="368"/>
      <c r="AT26" s="368"/>
      <c r="AU26" s="368"/>
      <c r="AV26" s="368"/>
      <c r="AW26" s="368"/>
      <c r="AX26" s="368"/>
    </row>
    <row r="27" spans="1:50" s="371" customFormat="1" ht="16.5" hidden="1" x14ac:dyDescent="0.25">
      <c r="A27" s="366"/>
      <c r="B27" s="373"/>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74"/>
      <c r="AG27" s="374"/>
      <c r="AH27" s="374"/>
      <c r="AI27" s="368"/>
      <c r="AJ27" s="368"/>
      <c r="AK27" s="368"/>
      <c r="AL27" s="368"/>
      <c r="AM27" s="368"/>
      <c r="AN27" s="374"/>
      <c r="AO27" s="375"/>
      <c r="AP27" s="376"/>
      <c r="AQ27" s="368"/>
      <c r="AR27" s="368"/>
      <c r="AS27" s="368"/>
      <c r="AT27" s="368"/>
      <c r="AU27" s="368"/>
      <c r="AV27" s="368"/>
      <c r="AW27" s="368"/>
      <c r="AX27" s="368"/>
    </row>
    <row r="28" spans="1:50" s="371" customFormat="1" ht="16.5" hidden="1" x14ac:dyDescent="0.25">
      <c r="A28" s="366"/>
      <c r="B28" s="373"/>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74"/>
      <c r="AG28" s="374"/>
      <c r="AH28" s="374"/>
      <c r="AI28" s="368"/>
      <c r="AJ28" s="368"/>
      <c r="AK28" s="368"/>
      <c r="AL28" s="368"/>
      <c r="AM28" s="368"/>
      <c r="AN28" s="374"/>
      <c r="AO28" s="375"/>
      <c r="AP28" s="376"/>
      <c r="AQ28" s="368"/>
      <c r="AR28" s="368"/>
      <c r="AS28" s="368"/>
      <c r="AT28" s="368"/>
      <c r="AU28" s="368"/>
      <c r="AV28" s="368"/>
      <c r="AW28" s="368"/>
      <c r="AX28" s="368"/>
    </row>
    <row r="29" spans="1:50" s="371" customFormat="1" ht="16.5" hidden="1" x14ac:dyDescent="0.25">
      <c r="A29" s="366"/>
      <c r="B29" s="373"/>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74"/>
      <c r="AG29" s="374"/>
      <c r="AH29" s="374"/>
      <c r="AI29" s="368"/>
      <c r="AJ29" s="368"/>
      <c r="AK29" s="368"/>
      <c r="AL29" s="368"/>
      <c r="AM29" s="368"/>
      <c r="AN29" s="374"/>
      <c r="AO29" s="375"/>
      <c r="AP29" s="376"/>
      <c r="AQ29" s="368"/>
      <c r="AR29" s="368"/>
      <c r="AS29" s="368"/>
      <c r="AT29" s="368"/>
      <c r="AU29" s="368"/>
      <c r="AV29" s="368"/>
      <c r="AW29" s="368"/>
      <c r="AX29" s="368"/>
    </row>
    <row r="30" spans="1:50" s="371" customFormat="1" ht="16.5" hidden="1" x14ac:dyDescent="0.25">
      <c r="A30" s="366"/>
      <c r="B30" s="373"/>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74"/>
      <c r="AG30" s="374"/>
      <c r="AH30" s="374"/>
      <c r="AI30" s="368"/>
      <c r="AJ30" s="368"/>
      <c r="AK30" s="368"/>
      <c r="AL30" s="368"/>
      <c r="AM30" s="368"/>
      <c r="AN30" s="374"/>
      <c r="AO30" s="375"/>
      <c r="AP30" s="376"/>
      <c r="AQ30" s="368"/>
      <c r="AR30" s="368"/>
      <c r="AS30" s="368"/>
      <c r="AT30" s="368"/>
      <c r="AU30" s="368"/>
      <c r="AV30" s="368"/>
      <c r="AW30" s="368"/>
      <c r="AX30" s="368"/>
    </row>
    <row r="31" spans="1:50" s="371" customFormat="1" ht="16.5" hidden="1" x14ac:dyDescent="0.25">
      <c r="A31" s="366"/>
      <c r="B31" s="373"/>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74"/>
      <c r="AG31" s="374"/>
      <c r="AH31" s="374"/>
      <c r="AI31" s="368"/>
      <c r="AJ31" s="368"/>
      <c r="AK31" s="368"/>
      <c r="AL31" s="368"/>
      <c r="AM31" s="368"/>
      <c r="AN31" s="374"/>
      <c r="AO31" s="375"/>
      <c r="AP31" s="376"/>
      <c r="AQ31" s="368"/>
      <c r="AR31" s="368"/>
      <c r="AS31" s="368"/>
      <c r="AT31" s="368"/>
      <c r="AU31" s="368"/>
      <c r="AV31" s="368"/>
      <c r="AW31" s="368"/>
      <c r="AX31" s="368"/>
    </row>
    <row r="32" spans="1:50" s="371" customFormat="1" ht="16.5" hidden="1" x14ac:dyDescent="0.25">
      <c r="A32" s="366"/>
      <c r="B32" s="373"/>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74"/>
      <c r="AG32" s="374"/>
      <c r="AH32" s="374"/>
      <c r="AI32" s="368"/>
      <c r="AJ32" s="368"/>
      <c r="AK32" s="368"/>
      <c r="AL32" s="368"/>
      <c r="AM32" s="368"/>
      <c r="AN32" s="374"/>
      <c r="AO32" s="375"/>
      <c r="AP32" s="376"/>
      <c r="AQ32" s="368"/>
      <c r="AR32" s="368"/>
      <c r="AS32" s="368"/>
      <c r="AT32" s="368"/>
      <c r="AU32" s="368"/>
      <c r="AV32" s="368"/>
      <c r="AW32" s="368"/>
      <c r="AX32" s="368"/>
    </row>
    <row r="33" spans="1:50" s="371" customFormat="1" ht="16.5" hidden="1" x14ac:dyDescent="0.25">
      <c r="A33" s="366"/>
      <c r="B33" s="373"/>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74"/>
      <c r="AG33" s="374"/>
      <c r="AH33" s="374"/>
      <c r="AI33" s="368"/>
      <c r="AJ33" s="368"/>
      <c r="AK33" s="368"/>
      <c r="AL33" s="368"/>
      <c r="AM33" s="368"/>
      <c r="AN33" s="374"/>
      <c r="AO33" s="375"/>
      <c r="AP33" s="376"/>
      <c r="AQ33" s="368"/>
      <c r="AR33" s="368"/>
      <c r="AS33" s="368"/>
      <c r="AT33" s="368"/>
      <c r="AU33" s="368"/>
      <c r="AV33" s="368"/>
      <c r="AW33" s="368"/>
      <c r="AX33" s="368"/>
    </row>
    <row r="34" spans="1:50" s="371" customFormat="1" ht="16.5" hidden="1" x14ac:dyDescent="0.25">
      <c r="A34" s="366"/>
      <c r="B34" s="373"/>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74"/>
      <c r="AG34" s="374"/>
      <c r="AH34" s="374"/>
      <c r="AI34" s="368"/>
      <c r="AJ34" s="368"/>
      <c r="AK34" s="368"/>
      <c r="AL34" s="368"/>
      <c r="AM34" s="368"/>
      <c r="AN34" s="374"/>
      <c r="AO34" s="375"/>
      <c r="AP34" s="376"/>
      <c r="AQ34" s="368"/>
      <c r="AR34" s="368"/>
      <c r="AS34" s="368"/>
      <c r="AT34" s="368"/>
      <c r="AU34" s="368"/>
      <c r="AV34" s="368"/>
      <c r="AW34" s="368"/>
      <c r="AX34" s="368"/>
    </row>
    <row r="35" spans="1:50" s="371" customFormat="1" ht="16.5" hidden="1" x14ac:dyDescent="0.25">
      <c r="A35" s="366"/>
      <c r="B35" s="373"/>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74"/>
      <c r="AG35" s="374"/>
      <c r="AH35" s="374"/>
      <c r="AI35" s="368"/>
      <c r="AJ35" s="368"/>
      <c r="AK35" s="368"/>
      <c r="AL35" s="368"/>
      <c r="AM35" s="368"/>
      <c r="AN35" s="374"/>
      <c r="AO35" s="375"/>
      <c r="AP35" s="376"/>
      <c r="AQ35" s="368"/>
      <c r="AR35" s="368"/>
      <c r="AS35" s="368"/>
      <c r="AT35" s="368"/>
      <c r="AU35" s="368"/>
      <c r="AV35" s="368"/>
      <c r="AW35" s="368"/>
      <c r="AX35" s="368"/>
    </row>
    <row r="36" spans="1:50" s="371" customFormat="1" ht="16.5" hidden="1" x14ac:dyDescent="0.25">
      <c r="A36" s="366"/>
      <c r="B36" s="373"/>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74"/>
      <c r="AG36" s="374"/>
      <c r="AH36" s="374"/>
      <c r="AI36" s="368"/>
      <c r="AJ36" s="368"/>
      <c r="AK36" s="368"/>
      <c r="AL36" s="368"/>
      <c r="AM36" s="368"/>
      <c r="AN36" s="374"/>
      <c r="AO36" s="375"/>
      <c r="AP36" s="376"/>
      <c r="AQ36" s="368"/>
      <c r="AR36" s="368"/>
      <c r="AS36" s="368"/>
      <c r="AT36" s="368"/>
      <c r="AU36" s="368"/>
      <c r="AV36" s="368"/>
      <c r="AW36" s="368"/>
      <c r="AX36" s="368"/>
    </row>
    <row r="37" spans="1:50" s="371" customFormat="1" ht="16.5" hidden="1" x14ac:dyDescent="0.25">
      <c r="A37" s="366"/>
      <c r="B37" s="373"/>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74"/>
      <c r="AG37" s="374"/>
      <c r="AH37" s="374"/>
      <c r="AI37" s="368"/>
      <c r="AJ37" s="368"/>
      <c r="AK37" s="368"/>
      <c r="AL37" s="368"/>
      <c r="AM37" s="368"/>
      <c r="AN37" s="374"/>
      <c r="AO37" s="375"/>
      <c r="AP37" s="376"/>
      <c r="AQ37" s="368"/>
      <c r="AR37" s="368"/>
      <c r="AS37" s="368"/>
      <c r="AT37" s="368"/>
      <c r="AU37" s="368"/>
      <c r="AV37" s="368"/>
      <c r="AW37" s="368"/>
      <c r="AX37" s="368"/>
    </row>
    <row r="38" spans="1:50" s="371" customFormat="1" ht="16.5" hidden="1" x14ac:dyDescent="0.25">
      <c r="A38" s="366"/>
      <c r="B38" s="373"/>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74"/>
      <c r="AG38" s="374"/>
      <c r="AH38" s="374"/>
      <c r="AI38" s="368"/>
      <c r="AJ38" s="368"/>
      <c r="AK38" s="368"/>
      <c r="AL38" s="368"/>
      <c r="AM38" s="368"/>
      <c r="AN38" s="374"/>
      <c r="AO38" s="375"/>
      <c r="AP38" s="376"/>
      <c r="AQ38" s="368"/>
      <c r="AR38" s="368"/>
      <c r="AS38" s="368"/>
      <c r="AT38" s="368"/>
      <c r="AU38" s="368"/>
      <c r="AV38" s="368"/>
      <c r="AW38" s="368"/>
      <c r="AX38" s="368"/>
    </row>
    <row r="39" spans="1:50" s="371" customFormat="1" ht="16.5" hidden="1" x14ac:dyDescent="0.25">
      <c r="A39" s="366"/>
      <c r="B39" s="373"/>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74"/>
      <c r="AG39" s="374"/>
      <c r="AH39" s="374"/>
      <c r="AI39" s="368"/>
      <c r="AJ39" s="368"/>
      <c r="AK39" s="368"/>
      <c r="AL39" s="368"/>
      <c r="AM39" s="368"/>
      <c r="AN39" s="374"/>
      <c r="AO39" s="375"/>
      <c r="AP39" s="376"/>
      <c r="AQ39" s="368"/>
      <c r="AR39" s="368"/>
      <c r="AS39" s="368"/>
      <c r="AT39" s="368"/>
      <c r="AU39" s="368"/>
      <c r="AV39" s="368"/>
      <c r="AW39" s="368"/>
      <c r="AX39" s="368"/>
    </row>
    <row r="40" spans="1:50" s="371" customFormat="1" ht="16.5" hidden="1" x14ac:dyDescent="0.25">
      <c r="A40" s="366"/>
      <c r="B40" s="373"/>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74"/>
      <c r="AG40" s="374"/>
      <c r="AH40" s="374"/>
      <c r="AI40" s="368"/>
      <c r="AJ40" s="368"/>
      <c r="AK40" s="368"/>
      <c r="AL40" s="368"/>
      <c r="AM40" s="368"/>
      <c r="AN40" s="374"/>
      <c r="AO40" s="375"/>
      <c r="AP40" s="376"/>
      <c r="AQ40" s="368"/>
      <c r="AR40" s="368"/>
      <c r="AS40" s="368"/>
      <c r="AT40" s="368"/>
      <c r="AU40" s="368"/>
      <c r="AV40" s="368"/>
      <c r="AW40" s="368"/>
      <c r="AX40" s="368"/>
    </row>
    <row r="41" spans="1:50" s="371" customFormat="1" ht="16.5" hidden="1" x14ac:dyDescent="0.25">
      <c r="A41" s="366"/>
      <c r="B41" s="373"/>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74"/>
      <c r="AG41" s="374"/>
      <c r="AH41" s="374"/>
      <c r="AI41" s="368"/>
      <c r="AJ41" s="368"/>
      <c r="AK41" s="368"/>
      <c r="AL41" s="368"/>
      <c r="AM41" s="368"/>
      <c r="AN41" s="374"/>
      <c r="AO41" s="375"/>
      <c r="AP41" s="376"/>
      <c r="AQ41" s="368"/>
      <c r="AR41" s="368"/>
      <c r="AS41" s="368"/>
      <c r="AT41" s="368"/>
      <c r="AU41" s="368"/>
      <c r="AV41" s="368"/>
      <c r="AW41" s="368"/>
      <c r="AX41" s="368"/>
    </row>
    <row r="42" spans="1:50" s="371" customFormat="1" ht="16.5" hidden="1" x14ac:dyDescent="0.25">
      <c r="A42" s="366"/>
      <c r="B42" s="373"/>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74"/>
      <c r="AG42" s="374"/>
      <c r="AH42" s="374"/>
      <c r="AI42" s="368"/>
      <c r="AJ42" s="368"/>
      <c r="AK42" s="368"/>
      <c r="AL42" s="368"/>
      <c r="AM42" s="368"/>
      <c r="AN42" s="374"/>
      <c r="AO42" s="375"/>
      <c r="AP42" s="376"/>
      <c r="AQ42" s="368"/>
      <c r="AR42" s="368"/>
      <c r="AS42" s="368"/>
      <c r="AT42" s="368"/>
      <c r="AU42" s="368"/>
      <c r="AV42" s="368"/>
      <c r="AW42" s="368"/>
      <c r="AX42" s="368"/>
    </row>
    <row r="43" spans="1:50" s="371" customFormat="1" ht="16.5" hidden="1" x14ac:dyDescent="0.25">
      <c r="A43" s="366"/>
      <c r="B43" s="373"/>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74"/>
      <c r="AG43" s="374"/>
      <c r="AH43" s="374"/>
      <c r="AI43" s="368"/>
      <c r="AJ43" s="368"/>
      <c r="AK43" s="368"/>
      <c r="AL43" s="368"/>
      <c r="AM43" s="368"/>
      <c r="AN43" s="374"/>
      <c r="AO43" s="375"/>
      <c r="AP43" s="376"/>
      <c r="AQ43" s="368"/>
      <c r="AR43" s="368"/>
      <c r="AS43" s="368"/>
      <c r="AT43" s="368"/>
      <c r="AU43" s="368"/>
      <c r="AV43" s="368"/>
      <c r="AW43" s="368"/>
      <c r="AX43" s="368"/>
    </row>
    <row r="44" spans="1:50" s="371" customFormat="1" ht="33" hidden="1" x14ac:dyDescent="0.25">
      <c r="A44" s="367" t="s">
        <v>5</v>
      </c>
      <c r="B44" s="373" t="s">
        <v>730</v>
      </c>
      <c r="C44" s="378" t="e">
        <f>+#REF!+#REF!+#REF!</f>
        <v>#REF!</v>
      </c>
      <c r="D44" s="378" t="e">
        <f>+#REF!+#REF!+#REF!+#REF!+#REF!+#REF!+#REF!+#REF!+#REF!+#REF!+7500</f>
        <v>#REF!</v>
      </c>
      <c r="E44" s="378" t="e">
        <f>+#REF!+#REF!+#REF!+#REF!+#REF!+#REF!+#REF!+#REF!+#REF!</f>
        <v>#REF!</v>
      </c>
      <c r="F44" s="378" t="e">
        <f>+#REF!+#REF!+#REF!+#REF!+#REF!+#REF!+#REF!+#REF!+#REF!</f>
        <v>#REF!</v>
      </c>
      <c r="G44" s="378" t="e">
        <f>+#REF!+#REF!+#REF!+#REF!+#REF!+#REF!+#REF!+#REF!+#REF!</f>
        <v>#REF!</v>
      </c>
      <c r="H44" s="378" t="e">
        <f>+#REF!+#REF!+#REF!+#REF!+#REF!+#REF!+#REF!+#REF!+#REF!</f>
        <v>#REF!</v>
      </c>
      <c r="I44" s="378" t="e">
        <f>+#REF!+#REF!+#REF!+#REF!+#REF!+#REF!+#REF!+#REF!+#REF!</f>
        <v>#REF!</v>
      </c>
      <c r="J44" s="378" t="e">
        <f>+#REF!+#REF!+#REF!+#REF!+#REF!+#REF!+#REF!+#REF!+#REF!</f>
        <v>#REF!</v>
      </c>
      <c r="K44" s="378" t="e">
        <f>+#REF!+#REF!+#REF!+#REF!+#REF!+#REF!+#REF!+#REF!+#REF!+#REF!</f>
        <v>#REF!</v>
      </c>
      <c r="L44" s="378" t="e">
        <f>+#REF!+#REF!+#REF!+#REF!+#REF!+#REF!+#REF!+#REF!+#REF!+#REF!</f>
        <v>#REF!</v>
      </c>
      <c r="M44" s="378" t="e">
        <f>+#REF!+#REF!+#REF!+#REF!+#REF!+#REF!+#REF!+#REF!+#REF!+#REF!</f>
        <v>#REF!</v>
      </c>
      <c r="N44" s="378" t="e">
        <f>+#REF!+#REF!+#REF!+#REF!+#REF!+#REF!+#REF!+#REF!+#REF!+#REF!</f>
        <v>#REF!</v>
      </c>
      <c r="O44" s="378" t="e">
        <f>+#REF!+#REF!+#REF!+#REF!+#REF!+#REF!+#REF!+#REF!+#REF!+#REF!</f>
        <v>#REF!</v>
      </c>
      <c r="P44" s="378" t="e">
        <f>+#REF!+#REF!+#REF!+#REF!+#REF!+#REF!+#REF!+#REF!+#REF!+#REF!</f>
        <v>#REF!</v>
      </c>
      <c r="Q44" s="378" t="e">
        <f>+#REF!+#REF!+#REF!+#REF!+#REF!+#REF!+#REF!+#REF!+#REF!+#REF!</f>
        <v>#REF!</v>
      </c>
      <c r="R44" s="378" t="e">
        <f>+#REF!+#REF!+#REF!+#REF!+#REF!+#REF!+#REF!+#REF!+#REF!+#REF!</f>
        <v>#REF!</v>
      </c>
      <c r="S44" s="378" t="e">
        <f>+#REF!+#REF!+#REF!+#REF!+#REF!+#REF!+#REF!+#REF!+#REF!+#REF!</f>
        <v>#REF!</v>
      </c>
      <c r="T44" s="378" t="e">
        <f>+#REF!+#REF!+#REF!+#REF!+#REF!+#REF!+#REF!+#REF!+#REF!+#REF!</f>
        <v>#REF!</v>
      </c>
      <c r="U44" s="378" t="e">
        <f>+#REF!+#REF!+#REF!+#REF!+#REF!+#REF!+#REF!+#REF!+#REF!+#REF!</f>
        <v>#REF!</v>
      </c>
      <c r="V44" s="378" t="e">
        <f>+#REF!+#REF!+#REF!+#REF!+#REF!+#REF!+#REF!+#REF!+#REF!+#REF!</f>
        <v>#REF!</v>
      </c>
      <c r="W44" s="378" t="e">
        <f>+D44-K44</f>
        <v>#REF!</v>
      </c>
      <c r="X44" s="378" t="e">
        <f>+#REF!+#REF!+#REF!+#REF!+#REF!+#REF!+#REF!+#REF!+#REF!</f>
        <v>#REF!</v>
      </c>
      <c r="Y44" s="378" t="e">
        <f>+#REF!+#REF!+#REF!+#REF!+#REF!+#REF!+#REF!+#REF!+#REF!</f>
        <v>#REF!</v>
      </c>
      <c r="Z44" s="378" t="e">
        <f>+#REF!+#REF!+#REF!+#REF!+#REF!+#REF!+#REF!+#REF!+#REF!</f>
        <v>#REF!</v>
      </c>
      <c r="AA44" s="378" t="e">
        <f>+#REF!+#REF!+#REF!+#REF!+#REF!+#REF!+#REF!+#REF!+#REF!</f>
        <v>#REF!</v>
      </c>
      <c r="AB44" s="378" t="e">
        <f>+#REF!+#REF!+#REF!+#REF!+#REF!+#REF!+#REF!+#REF!+#REF!</f>
        <v>#REF!</v>
      </c>
      <c r="AC44" s="378" t="e">
        <f>+#REF!+#REF!+#REF!+#REF!+#REF!+#REF!+#REF!+#REF!+#REF!</f>
        <v>#REF!</v>
      </c>
      <c r="AD44" s="378" t="e">
        <f>+#REF!+#REF!+#REF!+#REF!+#REF!+#REF!+#REF!+#REF!+#REF!</f>
        <v>#REF!</v>
      </c>
      <c r="AE44" s="378" t="e">
        <f>+#REF!+#REF!+#REF!+#REF!+#REF!+#REF!+#REF!+#REF!+#REF!</f>
        <v>#REF!</v>
      </c>
      <c r="AF44" s="375">
        <v>0</v>
      </c>
      <c r="AG44" s="375">
        <v>2776090</v>
      </c>
      <c r="AH44" s="375">
        <f>2838000+424039</f>
        <v>3262039</v>
      </c>
      <c r="AI44" s="375">
        <f>1485000+3912344</f>
        <v>5397344</v>
      </c>
      <c r="AJ44" s="375">
        <f>5469480</f>
        <v>5469480</v>
      </c>
      <c r="AK44" s="375">
        <f>1485000+3912344</f>
        <v>5397344</v>
      </c>
      <c r="AL44" s="375">
        <v>3912344</v>
      </c>
      <c r="AM44" s="375"/>
      <c r="AN44" s="374">
        <f>+AP44+AQ44</f>
        <v>579941</v>
      </c>
      <c r="AO44" s="375"/>
      <c r="AP44" s="376">
        <v>579941</v>
      </c>
      <c r="AQ44" s="368"/>
      <c r="AR44" s="368"/>
      <c r="AS44" s="368"/>
      <c r="AT44" s="368"/>
      <c r="AU44" s="368"/>
      <c r="AV44" s="368"/>
      <c r="AW44" s="368"/>
      <c r="AX44" s="368"/>
    </row>
    <row r="45" spans="1:50" s="371" customFormat="1" ht="66" hidden="1" x14ac:dyDescent="0.25">
      <c r="A45" s="367" t="s">
        <v>658</v>
      </c>
      <c r="B45" s="373" t="s">
        <v>830</v>
      </c>
      <c r="C45" s="379">
        <f>2081462+501000</f>
        <v>2582462</v>
      </c>
      <c r="D45" s="378">
        <f>+K45</f>
        <v>2206292</v>
      </c>
      <c r="E45" s="378" t="e">
        <f>+#REF!+#REF!</f>
        <v>#REF!</v>
      </c>
      <c r="F45" s="378" t="e">
        <f>+#REF!+#REF!</f>
        <v>#REF!</v>
      </c>
      <c r="G45" s="378" t="e">
        <f>+#REF!+#REF!</f>
        <v>#REF!</v>
      </c>
      <c r="H45" s="378" t="e">
        <f>+#REF!+#REF!</f>
        <v>#REF!</v>
      </c>
      <c r="I45" s="378" t="e">
        <f>+#REF!+#REF!</f>
        <v>#REF!</v>
      </c>
      <c r="J45" s="378" t="e">
        <f>+#REF!+#REF!</f>
        <v>#REF!</v>
      </c>
      <c r="K45" s="378">
        <f>+M45+O45+Q45+S45+U45</f>
        <v>2206292</v>
      </c>
      <c r="L45" s="380">
        <f>+M45+O45+Q45+S45</f>
        <v>1356292</v>
      </c>
      <c r="M45" s="378">
        <v>224783</v>
      </c>
      <c r="N45" s="378">
        <f>+M45</f>
        <v>224783</v>
      </c>
      <c r="O45" s="378">
        <v>405351</v>
      </c>
      <c r="P45" s="378">
        <f>+O45</f>
        <v>405351</v>
      </c>
      <c r="Q45" s="378">
        <v>141143</v>
      </c>
      <c r="R45" s="378">
        <f>+Q45</f>
        <v>141143</v>
      </c>
      <c r="S45" s="378">
        <f>89741+495274</f>
        <v>585015</v>
      </c>
      <c r="T45" s="378">
        <f>+S45</f>
        <v>585015</v>
      </c>
      <c r="U45" s="378">
        <f>850000</f>
        <v>850000</v>
      </c>
      <c r="V45" s="378">
        <f>+U45</f>
        <v>850000</v>
      </c>
      <c r="W45" s="378"/>
      <c r="X45" s="378" t="e">
        <f>+#REF!+#REF!+#REF!</f>
        <v>#REF!</v>
      </c>
      <c r="Y45" s="378" t="e">
        <f>+#REF!+#REF!+#REF!</f>
        <v>#REF!</v>
      </c>
      <c r="Z45" s="378"/>
      <c r="AA45" s="378" t="e">
        <f>+#REF!+#REF!+#REF!</f>
        <v>#REF!</v>
      </c>
      <c r="AB45" s="378" t="e">
        <f>+#REF!+#REF!+#REF!</f>
        <v>#REF!</v>
      </c>
      <c r="AC45" s="378"/>
      <c r="AD45" s="375">
        <v>850000</v>
      </c>
      <c r="AE45" s="375">
        <v>850000</v>
      </c>
      <c r="AF45" s="375"/>
      <c r="AG45" s="375">
        <v>2102846</v>
      </c>
      <c r="AH45" s="375">
        <v>3113236</v>
      </c>
      <c r="AI45" s="375">
        <v>3113236</v>
      </c>
      <c r="AJ45" s="375">
        <v>1312500</v>
      </c>
      <c r="AK45" s="375">
        <v>3113236</v>
      </c>
      <c r="AL45" s="375">
        <v>3113236</v>
      </c>
      <c r="AM45" s="375"/>
      <c r="AN45" s="374">
        <f>SUM(AN46:AN48)</f>
        <v>28733</v>
      </c>
      <c r="AO45" s="375"/>
      <c r="AP45" s="374">
        <f t="shared" ref="AP45" si="2">SUM(AP46:AP48)</f>
        <v>28733</v>
      </c>
      <c r="AQ45" s="374"/>
      <c r="AR45" s="374"/>
      <c r="AS45" s="374"/>
      <c r="AT45" s="374"/>
      <c r="AU45" s="374"/>
      <c r="AV45" s="374"/>
      <c r="AW45" s="374"/>
      <c r="AX45" s="374"/>
    </row>
    <row r="46" spans="1:50" s="371" customFormat="1" ht="49.5" hidden="1" x14ac:dyDescent="0.25">
      <c r="A46" s="381">
        <v>1</v>
      </c>
      <c r="B46" s="382" t="s">
        <v>831</v>
      </c>
      <c r="C46" s="383"/>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75"/>
      <c r="AO46" s="375"/>
      <c r="AP46" s="378"/>
      <c r="AQ46" s="378"/>
      <c r="AR46" s="378"/>
      <c r="AS46" s="378"/>
      <c r="AT46" s="378"/>
      <c r="AU46" s="378"/>
      <c r="AV46" s="378"/>
      <c r="AW46" s="378"/>
      <c r="AX46" s="378"/>
    </row>
    <row r="47" spans="1:50" s="371" customFormat="1" ht="82.5" hidden="1" x14ac:dyDescent="0.25">
      <c r="A47" s="381">
        <v>2</v>
      </c>
      <c r="B47" s="382" t="s">
        <v>832</v>
      </c>
      <c r="C47" s="383"/>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75">
        <f t="shared" ref="AN47:AN65" si="3">+AP47+AQ47</f>
        <v>28733</v>
      </c>
      <c r="AO47" s="375"/>
      <c r="AP47" s="376">
        <v>28733</v>
      </c>
      <c r="AQ47" s="378"/>
      <c r="AR47" s="378"/>
      <c r="AS47" s="378"/>
      <c r="AT47" s="378"/>
      <c r="AU47" s="378"/>
      <c r="AV47" s="378"/>
      <c r="AW47" s="378"/>
      <c r="AX47" s="378"/>
    </row>
    <row r="48" spans="1:50" s="359" customFormat="1" ht="49.5" hidden="1" x14ac:dyDescent="0.25">
      <c r="A48" s="384">
        <v>3</v>
      </c>
      <c r="B48" s="382" t="s">
        <v>833</v>
      </c>
      <c r="C48" s="378">
        <v>1993648</v>
      </c>
      <c r="D48" s="378" t="e">
        <f>+#REF!+#REF!+#REF!+#REF!+#REF!+#REF!</f>
        <v>#REF!</v>
      </c>
      <c r="E48" s="378" t="e">
        <f>+#REF!+#REF!+#REF!+#REF!+#REF!</f>
        <v>#REF!</v>
      </c>
      <c r="F48" s="378" t="e">
        <f>+#REF!+#REF!+#REF!+#REF!+#REF!</f>
        <v>#REF!</v>
      </c>
      <c r="G48" s="378" t="e">
        <f>+#REF!+#REF!+#REF!+#REF!+#REF!</f>
        <v>#REF!</v>
      </c>
      <c r="H48" s="378" t="e">
        <f>+#REF!+#REF!+#REF!+#REF!+#REF!</f>
        <v>#REF!</v>
      </c>
      <c r="I48" s="378" t="e">
        <f>+#REF!+#REF!+#REF!+#REF!+#REF!</f>
        <v>#REF!</v>
      </c>
      <c r="J48" s="378" t="e">
        <f>+#REF!+#REF!+#REF!+#REF!+#REF!</f>
        <v>#REF!</v>
      </c>
      <c r="K48" s="378" t="e">
        <f>+#REF!+#REF!+#REF!+#REF!+#REF!+#REF!</f>
        <v>#REF!</v>
      </c>
      <c r="L48" s="378" t="e">
        <f>+#REF!+#REF!+#REF!+#REF!+#REF!+#REF!</f>
        <v>#REF!</v>
      </c>
      <c r="M48" s="378" t="e">
        <f>+#REF!+#REF!+#REF!+#REF!+#REF!+#REF!</f>
        <v>#REF!</v>
      </c>
      <c r="N48" s="378" t="e">
        <f>+#REF!+#REF!+#REF!+#REF!+#REF!+#REF!</f>
        <v>#REF!</v>
      </c>
      <c r="O48" s="378" t="e">
        <f>+#REF!+#REF!+#REF!+#REF!+#REF!+#REF!</f>
        <v>#REF!</v>
      </c>
      <c r="P48" s="378" t="e">
        <f>+#REF!+#REF!+#REF!+#REF!+#REF!+#REF!</f>
        <v>#REF!</v>
      </c>
      <c r="Q48" s="378" t="e">
        <f>+#REF!+#REF!+#REF!+#REF!+#REF!+#REF!</f>
        <v>#REF!</v>
      </c>
      <c r="R48" s="378" t="e">
        <f>+#REF!+#REF!+#REF!+#REF!+#REF!+#REF!</f>
        <v>#REF!</v>
      </c>
      <c r="S48" s="378" t="e">
        <f>+#REF!+#REF!+#REF!+#REF!+#REF!+#REF!</f>
        <v>#REF!</v>
      </c>
      <c r="T48" s="378" t="e">
        <f>+#REF!+#REF!+#REF!+#REF!+#REF!+#REF!</f>
        <v>#REF!</v>
      </c>
      <c r="U48" s="378" t="e">
        <f>+#REF!+#REF!+#REF!+#REF!+#REF!+#REF!</f>
        <v>#REF!</v>
      </c>
      <c r="V48" s="378" t="e">
        <f>+#REF!+#REF!+#REF!+#REF!+#REF!+#REF!</f>
        <v>#REF!</v>
      </c>
      <c r="W48" s="378" t="e">
        <f>+#REF!+#REF!+#REF!+#REF!+#REF!+#REF!</f>
        <v>#REF!</v>
      </c>
      <c r="X48" s="378" t="e">
        <f>+#REF!+#REF!+#REF!+#REF!+#REF!+#REF!+#REF!+#REF!+#REF!+#REF!</f>
        <v>#REF!</v>
      </c>
      <c r="Y48" s="378" t="e">
        <f>+#REF!+#REF!+#REF!+#REF!+#REF!+#REF!+#REF!+#REF!+#REF!+#REF!</f>
        <v>#REF!</v>
      </c>
      <c r="Z48" s="378" t="e">
        <f>+#REF!+#REF!+#REF!+#REF!+#REF!+#REF!+#REF!+#REF!+#REF!+#REF!</f>
        <v>#REF!</v>
      </c>
      <c r="AA48" s="378" t="e">
        <f>+#REF!+#REF!+#REF!+#REF!+#REF!+#REF!+#REF!+#REF!+#REF!+#REF!</f>
        <v>#REF!</v>
      </c>
      <c r="AB48" s="378" t="e">
        <f>+#REF!+#REF!+#REF!+#REF!+#REF!+#REF!+#REF!+#REF!+#REF!+#REF!</f>
        <v>#REF!</v>
      </c>
      <c r="AC48" s="378" t="e">
        <f>+#REF!+#REF!+#REF!+#REF!+#REF!+#REF!+#REF!+#REF!+#REF!+#REF!</f>
        <v>#REF!</v>
      </c>
      <c r="AD48" s="378" t="e">
        <f>+#REF!+#REF!+#REF!+#REF!+#REF!+#REF!+#REF!+#REF!+#REF!+#REF!</f>
        <v>#REF!</v>
      </c>
      <c r="AE48" s="378" t="e">
        <f>+#REF!+#REF!+#REF!+#REF!+#REF!+#REF!+#REF!+#REF!+#REF!+#REF!</f>
        <v>#REF!</v>
      </c>
      <c r="AF48" s="378" t="e">
        <f>+#REF!+#REF!+#REF!+#REF!+#REF!+#REF!+#REF!+#REF!+#REF!+#REF!</f>
        <v>#REF!</v>
      </c>
      <c r="AG48" s="378" t="e">
        <f>+#REF!+#REF!+#REF!+#REF!+#REF!+#REF!</f>
        <v>#REF!</v>
      </c>
      <c r="AH48" s="378" t="e">
        <f>+#REF!+#REF!+#REF!+#REF!+#REF!+#REF!</f>
        <v>#REF!</v>
      </c>
      <c r="AI48" s="378" t="e">
        <f>+#REF!+#REF!+#REF!+#REF!+#REF!+#REF!</f>
        <v>#REF!</v>
      </c>
      <c r="AJ48" s="378" t="e">
        <f>+#REF!+#REF!+#REF!+#REF!+#REF!+#REF!</f>
        <v>#REF!</v>
      </c>
      <c r="AK48" s="378" t="e">
        <f>+#REF!+#REF!+#REF!+#REF!+#REF!+#REF!</f>
        <v>#REF!</v>
      </c>
      <c r="AL48" s="378"/>
      <c r="AM48" s="378"/>
      <c r="AN48" s="375"/>
      <c r="AO48" s="375"/>
      <c r="AP48" s="378"/>
      <c r="AQ48" s="378"/>
      <c r="AR48" s="378"/>
      <c r="AS48" s="378"/>
      <c r="AT48" s="378"/>
      <c r="AU48" s="378"/>
      <c r="AV48" s="378"/>
      <c r="AW48" s="378"/>
      <c r="AX48" s="378"/>
    </row>
    <row r="49" spans="1:50" s="359" customFormat="1" ht="82.5" hidden="1" x14ac:dyDescent="0.25">
      <c r="A49" s="366" t="s">
        <v>4</v>
      </c>
      <c r="B49" s="373" t="s">
        <v>731</v>
      </c>
      <c r="C49" s="385"/>
      <c r="D49" s="378"/>
      <c r="E49" s="378"/>
      <c r="F49" s="378"/>
      <c r="G49" s="378"/>
      <c r="H49" s="378"/>
      <c r="I49" s="378"/>
      <c r="J49" s="378"/>
      <c r="K49" s="378"/>
      <c r="L49" s="378"/>
      <c r="M49" s="378"/>
      <c r="N49" s="378"/>
      <c r="O49" s="378"/>
      <c r="P49" s="378"/>
      <c r="Q49" s="378"/>
      <c r="R49" s="378"/>
      <c r="S49" s="378"/>
      <c r="T49" s="378"/>
      <c r="U49" s="378"/>
      <c r="V49" s="378"/>
      <c r="W49" s="378"/>
      <c r="X49" s="378"/>
      <c r="Y49" s="378"/>
      <c r="Z49" s="386"/>
      <c r="AA49" s="386"/>
      <c r="AB49" s="386"/>
      <c r="AC49" s="386"/>
      <c r="AD49" s="386"/>
      <c r="AE49" s="386"/>
      <c r="AF49" s="386"/>
      <c r="AG49" s="386"/>
      <c r="AH49" s="386"/>
      <c r="AI49" s="380"/>
      <c r="AJ49" s="380"/>
      <c r="AK49" s="386"/>
      <c r="AL49" s="386"/>
      <c r="AM49" s="386"/>
      <c r="AN49" s="374">
        <f>SUM(AN50:AN51)</f>
        <v>278216</v>
      </c>
      <c r="AO49" s="374"/>
      <c r="AP49" s="374">
        <f t="shared" ref="AP49" si="4">SUM(AP50:AP51)</f>
        <v>278216</v>
      </c>
      <c r="AQ49" s="374"/>
      <c r="AR49" s="374"/>
      <c r="AS49" s="374"/>
      <c r="AT49" s="374"/>
      <c r="AU49" s="374"/>
      <c r="AV49" s="374"/>
      <c r="AW49" s="374"/>
      <c r="AX49" s="374"/>
    </row>
    <row r="50" spans="1:50" s="359" customFormat="1" ht="66" hidden="1" x14ac:dyDescent="0.25">
      <c r="A50" s="381">
        <v>1</v>
      </c>
      <c r="B50" s="382" t="s">
        <v>834</v>
      </c>
      <c r="C50" s="385"/>
      <c r="D50" s="378"/>
      <c r="E50" s="378"/>
      <c r="F50" s="378"/>
      <c r="G50" s="378"/>
      <c r="H50" s="378"/>
      <c r="I50" s="378"/>
      <c r="J50" s="378"/>
      <c r="K50" s="378"/>
      <c r="L50" s="378"/>
      <c r="M50" s="378"/>
      <c r="N50" s="378"/>
      <c r="O50" s="378"/>
      <c r="P50" s="378"/>
      <c r="Q50" s="378"/>
      <c r="R50" s="378"/>
      <c r="S50" s="378"/>
      <c r="T50" s="378"/>
      <c r="U50" s="378"/>
      <c r="V50" s="378"/>
      <c r="W50" s="378"/>
      <c r="X50" s="378"/>
      <c r="Y50" s="378"/>
      <c r="Z50" s="386"/>
      <c r="AA50" s="386"/>
      <c r="AB50" s="386"/>
      <c r="AC50" s="386"/>
      <c r="AD50" s="386"/>
      <c r="AE50" s="386"/>
      <c r="AF50" s="386"/>
      <c r="AG50" s="386"/>
      <c r="AH50" s="386"/>
      <c r="AI50" s="380"/>
      <c r="AJ50" s="380"/>
      <c r="AK50" s="386"/>
      <c r="AL50" s="386"/>
      <c r="AM50" s="386"/>
      <c r="AN50" s="375">
        <f t="shared" si="3"/>
        <v>278216</v>
      </c>
      <c r="AO50" s="375"/>
      <c r="AP50" s="376">
        <v>278216</v>
      </c>
      <c r="AQ50" s="378"/>
      <c r="AR50" s="378"/>
      <c r="AS50" s="378"/>
      <c r="AT50" s="378"/>
      <c r="AU50" s="378"/>
      <c r="AV50" s="378"/>
      <c r="AW50" s="378"/>
      <c r="AX50" s="378"/>
    </row>
    <row r="51" spans="1:50" s="359" customFormat="1" ht="49.5" hidden="1" x14ac:dyDescent="0.25">
      <c r="A51" s="381">
        <v>2</v>
      </c>
      <c r="B51" s="382" t="s">
        <v>835</v>
      </c>
      <c r="C51" s="385"/>
      <c r="D51" s="378"/>
      <c r="E51" s="378"/>
      <c r="F51" s="378"/>
      <c r="G51" s="378"/>
      <c r="H51" s="378"/>
      <c r="I51" s="378"/>
      <c r="J51" s="378"/>
      <c r="K51" s="378"/>
      <c r="L51" s="378"/>
      <c r="M51" s="378"/>
      <c r="N51" s="378"/>
      <c r="O51" s="378"/>
      <c r="P51" s="378"/>
      <c r="Q51" s="378"/>
      <c r="R51" s="378"/>
      <c r="S51" s="378"/>
      <c r="T51" s="378"/>
      <c r="U51" s="378"/>
      <c r="V51" s="378"/>
      <c r="W51" s="378"/>
      <c r="X51" s="378"/>
      <c r="Y51" s="378"/>
      <c r="Z51" s="386"/>
      <c r="AA51" s="386"/>
      <c r="AB51" s="386"/>
      <c r="AC51" s="386"/>
      <c r="AD51" s="386"/>
      <c r="AE51" s="386"/>
      <c r="AF51" s="386"/>
      <c r="AG51" s="386"/>
      <c r="AH51" s="386"/>
      <c r="AI51" s="380"/>
      <c r="AJ51" s="380"/>
      <c r="AK51" s="386"/>
      <c r="AL51" s="386"/>
      <c r="AM51" s="386"/>
      <c r="AN51" s="375"/>
      <c r="AO51" s="375"/>
      <c r="AP51" s="378"/>
      <c r="AQ51" s="378"/>
      <c r="AR51" s="378"/>
      <c r="AS51" s="378"/>
      <c r="AT51" s="378"/>
      <c r="AU51" s="378"/>
      <c r="AV51" s="378"/>
      <c r="AW51" s="378"/>
      <c r="AX51" s="378"/>
    </row>
    <row r="52" spans="1:50" s="359" customFormat="1" ht="33" hidden="1" x14ac:dyDescent="0.25">
      <c r="A52" s="366" t="s">
        <v>659</v>
      </c>
      <c r="B52" s="373" t="s">
        <v>836</v>
      </c>
      <c r="C52" s="385"/>
      <c r="D52" s="378"/>
      <c r="E52" s="378"/>
      <c r="F52" s="378"/>
      <c r="G52" s="378"/>
      <c r="H52" s="378"/>
      <c r="I52" s="378"/>
      <c r="J52" s="378"/>
      <c r="K52" s="378"/>
      <c r="L52" s="378"/>
      <c r="M52" s="378"/>
      <c r="N52" s="378"/>
      <c r="O52" s="378"/>
      <c r="P52" s="378"/>
      <c r="Q52" s="378"/>
      <c r="R52" s="378"/>
      <c r="S52" s="378"/>
      <c r="T52" s="378"/>
      <c r="U52" s="378"/>
      <c r="V52" s="378"/>
      <c r="W52" s="378"/>
      <c r="X52" s="378"/>
      <c r="Y52" s="378"/>
      <c r="Z52" s="386"/>
      <c r="AA52" s="386"/>
      <c r="AB52" s="386"/>
      <c r="AC52" s="386"/>
      <c r="AD52" s="386"/>
      <c r="AE52" s="386"/>
      <c r="AF52" s="386"/>
      <c r="AG52" s="386"/>
      <c r="AH52" s="386"/>
      <c r="AI52" s="380"/>
      <c r="AJ52" s="380"/>
      <c r="AK52" s="386"/>
      <c r="AL52" s="386"/>
      <c r="AM52" s="386"/>
      <c r="AN52" s="374">
        <f>SUM(AN53:AN56)</f>
        <v>60300</v>
      </c>
      <c r="AO52" s="375"/>
      <c r="AP52" s="374">
        <f t="shared" ref="AP52" si="5">SUM(AP53:AP56)</f>
        <v>60300</v>
      </c>
      <c r="AQ52" s="374"/>
      <c r="AR52" s="374"/>
      <c r="AS52" s="374"/>
      <c r="AT52" s="374"/>
      <c r="AU52" s="374"/>
      <c r="AV52" s="374"/>
      <c r="AW52" s="374"/>
      <c r="AX52" s="374"/>
    </row>
    <row r="53" spans="1:50" s="359" customFormat="1" ht="99" hidden="1" x14ac:dyDescent="0.25">
      <c r="A53" s="384">
        <v>1</v>
      </c>
      <c r="B53" s="382" t="s">
        <v>837</v>
      </c>
      <c r="C53" s="378">
        <v>1993648</v>
      </c>
      <c r="D53" s="378">
        <f>+D55+D56+D60+D61+D63+D62</f>
        <v>0</v>
      </c>
      <c r="E53" s="378">
        <f t="shared" ref="E53:J53" si="6">+E55+E56+E60+E61+E63</f>
        <v>0</v>
      </c>
      <c r="F53" s="378">
        <f t="shared" si="6"/>
        <v>0</v>
      </c>
      <c r="G53" s="378">
        <f t="shared" si="6"/>
        <v>0</v>
      </c>
      <c r="H53" s="378">
        <f t="shared" si="6"/>
        <v>0</v>
      </c>
      <c r="I53" s="378">
        <f t="shared" si="6"/>
        <v>0</v>
      </c>
      <c r="J53" s="378">
        <f t="shared" si="6"/>
        <v>0</v>
      </c>
      <c r="K53" s="378">
        <f t="shared" ref="K53:W53" si="7">+K55+K56+K60+K61+K63+K62</f>
        <v>0</v>
      </c>
      <c r="L53" s="378">
        <f t="shared" si="7"/>
        <v>0</v>
      </c>
      <c r="M53" s="378">
        <f t="shared" si="7"/>
        <v>0</v>
      </c>
      <c r="N53" s="378">
        <f t="shared" si="7"/>
        <v>0</v>
      </c>
      <c r="O53" s="378">
        <f t="shared" si="7"/>
        <v>0</v>
      </c>
      <c r="P53" s="378">
        <f t="shared" si="7"/>
        <v>0</v>
      </c>
      <c r="Q53" s="378">
        <f t="shared" si="7"/>
        <v>0</v>
      </c>
      <c r="R53" s="378">
        <f t="shared" si="7"/>
        <v>0</v>
      </c>
      <c r="S53" s="378">
        <f t="shared" si="7"/>
        <v>0</v>
      </c>
      <c r="T53" s="378">
        <f t="shared" si="7"/>
        <v>0</v>
      </c>
      <c r="U53" s="378">
        <f t="shared" si="7"/>
        <v>0</v>
      </c>
      <c r="V53" s="378">
        <f t="shared" si="7"/>
        <v>0</v>
      </c>
      <c r="W53" s="378">
        <f t="shared" si="7"/>
        <v>0</v>
      </c>
      <c r="X53" s="378" t="e">
        <f>+X55+X56+X60+X65+X66+#REF!+#REF!+#REF!+#REF!+X61</f>
        <v>#REF!</v>
      </c>
      <c r="Y53" s="378" t="e">
        <f>+Y55+Y56+Y60+Y65+Y66+#REF!+#REF!+#REF!+#REF!+Y61</f>
        <v>#REF!</v>
      </c>
      <c r="Z53" s="378" t="e">
        <f>+Z55+Z56+Z60+Z65+Z66+#REF!+#REF!+#REF!+#REF!+Z61</f>
        <v>#REF!</v>
      </c>
      <c r="AA53" s="378" t="e">
        <f>+AA55+AA56+AA60+AA65+AA66+#REF!+#REF!+#REF!+#REF!+AA61</f>
        <v>#REF!</v>
      </c>
      <c r="AB53" s="378" t="e">
        <f>+AB55+AB56+AB60+AB65+AB66+#REF!+#REF!+#REF!+#REF!+AB61</f>
        <v>#REF!</v>
      </c>
      <c r="AC53" s="378" t="e">
        <f>+AC55+AC56+AC60+AC65+AC66+#REF!+#REF!+#REF!+#REF!+AC61</f>
        <v>#REF!</v>
      </c>
      <c r="AD53" s="378" t="e">
        <f>+AD55+AD56+AD60+AD65+AD66+#REF!+#REF!+#REF!+#REF!+AD61</f>
        <v>#REF!</v>
      </c>
      <c r="AE53" s="378" t="e">
        <f>+AE55+AE56+AE60+AE65+AE66+#REF!+#REF!+#REF!+#REF!+AE61</f>
        <v>#REF!</v>
      </c>
      <c r="AF53" s="378" t="e">
        <f>+AF55+AF56+AF60+AF65+AF66+#REF!+#REF!+#REF!+#REF!+AF61</f>
        <v>#REF!</v>
      </c>
      <c r="AG53" s="378">
        <f>+AG55+AG56+AG60+AG61+AG63+AG62</f>
        <v>0</v>
      </c>
      <c r="AH53" s="378">
        <f>+AH55+AH56+AH60+AH61+AH63+AH62</f>
        <v>0</v>
      </c>
      <c r="AI53" s="378"/>
      <c r="AJ53" s="378"/>
      <c r="AK53" s="378"/>
      <c r="AL53" s="378"/>
      <c r="AM53" s="378"/>
      <c r="AN53" s="375">
        <f t="shared" si="3"/>
        <v>60300</v>
      </c>
      <c r="AO53" s="375"/>
      <c r="AP53" s="376">
        <v>60300</v>
      </c>
      <c r="AQ53" s="378"/>
      <c r="AR53" s="378"/>
      <c r="AS53" s="378"/>
      <c r="AT53" s="378"/>
      <c r="AU53" s="378"/>
      <c r="AV53" s="378"/>
      <c r="AW53" s="378"/>
      <c r="AX53" s="378"/>
    </row>
    <row r="54" spans="1:50" s="359" customFormat="1" ht="82.5" hidden="1" x14ac:dyDescent="0.25">
      <c r="A54" s="381">
        <v>2</v>
      </c>
      <c r="B54" s="382" t="s">
        <v>838</v>
      </c>
      <c r="C54" s="385"/>
      <c r="D54" s="378"/>
      <c r="E54" s="378"/>
      <c r="F54" s="378"/>
      <c r="G54" s="378"/>
      <c r="H54" s="378"/>
      <c r="I54" s="378"/>
      <c r="J54" s="378"/>
      <c r="K54" s="378"/>
      <c r="L54" s="378"/>
      <c r="M54" s="378"/>
      <c r="N54" s="378"/>
      <c r="O54" s="378"/>
      <c r="P54" s="378"/>
      <c r="Q54" s="378"/>
      <c r="R54" s="378"/>
      <c r="S54" s="378"/>
      <c r="T54" s="378"/>
      <c r="U54" s="378"/>
      <c r="V54" s="378"/>
      <c r="W54" s="378"/>
      <c r="X54" s="378"/>
      <c r="Y54" s="378"/>
      <c r="Z54" s="386"/>
      <c r="AA54" s="386"/>
      <c r="AB54" s="386"/>
      <c r="AC54" s="386"/>
      <c r="AD54" s="386"/>
      <c r="AE54" s="386"/>
      <c r="AF54" s="386"/>
      <c r="AG54" s="386"/>
      <c r="AH54" s="386"/>
      <c r="AI54" s="386"/>
      <c r="AJ54" s="386"/>
      <c r="AK54" s="386"/>
      <c r="AL54" s="386"/>
      <c r="AM54" s="386"/>
      <c r="AN54" s="375"/>
      <c r="AO54" s="375"/>
      <c r="AP54" s="378"/>
      <c r="AQ54" s="378"/>
      <c r="AR54" s="378"/>
      <c r="AS54" s="378"/>
      <c r="AT54" s="378"/>
      <c r="AU54" s="378"/>
      <c r="AV54" s="378"/>
      <c r="AW54" s="378"/>
      <c r="AX54" s="378"/>
    </row>
    <row r="55" spans="1:50" s="359" customFormat="1" ht="63.75" hidden="1" customHeight="1" x14ac:dyDescent="0.25">
      <c r="A55" s="381">
        <v>3</v>
      </c>
      <c r="B55" s="382" t="s">
        <v>839</v>
      </c>
      <c r="C55" s="385"/>
      <c r="D55" s="378"/>
      <c r="E55" s="378"/>
      <c r="F55" s="378"/>
      <c r="G55" s="378"/>
      <c r="H55" s="378"/>
      <c r="I55" s="378"/>
      <c r="J55" s="378"/>
      <c r="K55" s="378"/>
      <c r="L55" s="378"/>
      <c r="M55" s="378"/>
      <c r="N55" s="378"/>
      <c r="O55" s="378"/>
      <c r="P55" s="378"/>
      <c r="Q55" s="378"/>
      <c r="R55" s="378"/>
      <c r="S55" s="378"/>
      <c r="T55" s="378"/>
      <c r="U55" s="378"/>
      <c r="V55" s="378"/>
      <c r="W55" s="378"/>
      <c r="X55" s="378"/>
      <c r="Y55" s="378"/>
      <c r="Z55" s="386"/>
      <c r="AA55" s="386"/>
      <c r="AB55" s="386"/>
      <c r="AC55" s="386"/>
      <c r="AD55" s="386"/>
      <c r="AE55" s="386"/>
      <c r="AF55" s="386"/>
      <c r="AG55" s="386"/>
      <c r="AH55" s="386"/>
      <c r="AI55" s="386"/>
      <c r="AJ55" s="386"/>
      <c r="AK55" s="386"/>
      <c r="AL55" s="386"/>
      <c r="AM55" s="386"/>
      <c r="AN55" s="375"/>
      <c r="AO55" s="375"/>
      <c r="AP55" s="378"/>
      <c r="AQ55" s="378"/>
      <c r="AR55" s="378"/>
      <c r="AS55" s="378"/>
      <c r="AT55" s="378"/>
      <c r="AU55" s="378"/>
      <c r="AV55" s="378"/>
      <c r="AW55" s="378"/>
      <c r="AX55" s="378"/>
    </row>
    <row r="56" spans="1:50" s="359" customFormat="1" ht="49.5" hidden="1" x14ac:dyDescent="0.25">
      <c r="A56" s="381">
        <v>4</v>
      </c>
      <c r="B56" s="382" t="s">
        <v>840</v>
      </c>
      <c r="C56" s="385"/>
      <c r="D56" s="378"/>
      <c r="E56" s="378"/>
      <c r="F56" s="378"/>
      <c r="G56" s="378"/>
      <c r="H56" s="378"/>
      <c r="I56" s="378"/>
      <c r="J56" s="378"/>
      <c r="K56" s="378"/>
      <c r="L56" s="378"/>
      <c r="M56" s="378"/>
      <c r="N56" s="378"/>
      <c r="O56" s="378"/>
      <c r="P56" s="378"/>
      <c r="Q56" s="378"/>
      <c r="R56" s="378"/>
      <c r="S56" s="378"/>
      <c r="T56" s="378"/>
      <c r="U56" s="378"/>
      <c r="V56" s="378"/>
      <c r="W56" s="378"/>
      <c r="X56" s="378"/>
      <c r="Y56" s="378"/>
      <c r="Z56" s="386"/>
      <c r="AA56" s="386"/>
      <c r="AB56" s="386"/>
      <c r="AC56" s="386"/>
      <c r="AD56" s="386"/>
      <c r="AE56" s="386"/>
      <c r="AF56" s="386"/>
      <c r="AG56" s="386"/>
      <c r="AH56" s="386"/>
      <c r="AI56" s="386"/>
      <c r="AJ56" s="386"/>
      <c r="AK56" s="386"/>
      <c r="AL56" s="386"/>
      <c r="AM56" s="386"/>
      <c r="AN56" s="375"/>
      <c r="AO56" s="375"/>
      <c r="AP56" s="378"/>
      <c r="AQ56" s="378"/>
      <c r="AR56" s="378"/>
      <c r="AS56" s="378"/>
      <c r="AT56" s="378"/>
      <c r="AU56" s="378"/>
      <c r="AV56" s="378"/>
      <c r="AW56" s="378"/>
      <c r="AX56" s="378"/>
    </row>
    <row r="57" spans="1:50" s="359" customFormat="1" ht="49.5" hidden="1" x14ac:dyDescent="0.25">
      <c r="A57" s="366" t="s">
        <v>660</v>
      </c>
      <c r="B57" s="373" t="s">
        <v>736</v>
      </c>
      <c r="C57" s="385"/>
      <c r="D57" s="378"/>
      <c r="E57" s="378"/>
      <c r="F57" s="378"/>
      <c r="G57" s="378"/>
      <c r="H57" s="378"/>
      <c r="I57" s="378"/>
      <c r="J57" s="378"/>
      <c r="K57" s="378"/>
      <c r="L57" s="378"/>
      <c r="M57" s="378"/>
      <c r="N57" s="378"/>
      <c r="O57" s="378"/>
      <c r="P57" s="378"/>
      <c r="Q57" s="378"/>
      <c r="R57" s="378"/>
      <c r="S57" s="378"/>
      <c r="T57" s="378"/>
      <c r="U57" s="378"/>
      <c r="V57" s="378"/>
      <c r="W57" s="378"/>
      <c r="X57" s="378"/>
      <c r="Y57" s="378"/>
      <c r="Z57" s="386"/>
      <c r="AA57" s="386"/>
      <c r="AB57" s="386"/>
      <c r="AC57" s="386"/>
      <c r="AD57" s="386"/>
      <c r="AE57" s="386"/>
      <c r="AF57" s="386"/>
      <c r="AG57" s="386"/>
      <c r="AH57" s="386"/>
      <c r="AI57" s="386"/>
      <c r="AJ57" s="386"/>
      <c r="AK57" s="386"/>
      <c r="AL57" s="386"/>
      <c r="AM57" s="386"/>
      <c r="AN57" s="374">
        <f t="shared" si="3"/>
        <v>25522</v>
      </c>
      <c r="AO57" s="375"/>
      <c r="AP57" s="376">
        <v>25522</v>
      </c>
      <c r="AQ57" s="368"/>
      <c r="AR57" s="368"/>
      <c r="AS57" s="368"/>
      <c r="AT57" s="368"/>
      <c r="AU57" s="368"/>
      <c r="AV57" s="368"/>
      <c r="AW57" s="368"/>
      <c r="AX57" s="368"/>
    </row>
    <row r="58" spans="1:50" s="359" customFormat="1" ht="66" hidden="1" x14ac:dyDescent="0.25">
      <c r="A58" s="366" t="s">
        <v>661</v>
      </c>
      <c r="B58" s="373" t="s">
        <v>841</v>
      </c>
      <c r="C58" s="385"/>
      <c r="D58" s="378"/>
      <c r="E58" s="378"/>
      <c r="F58" s="378"/>
      <c r="G58" s="378"/>
      <c r="H58" s="378"/>
      <c r="I58" s="378"/>
      <c r="J58" s="378"/>
      <c r="K58" s="378"/>
      <c r="L58" s="378"/>
      <c r="M58" s="378"/>
      <c r="N58" s="378"/>
      <c r="O58" s="378"/>
      <c r="P58" s="378"/>
      <c r="Q58" s="378"/>
      <c r="R58" s="378"/>
      <c r="S58" s="378"/>
      <c r="T58" s="378"/>
      <c r="U58" s="378"/>
      <c r="V58" s="378"/>
      <c r="W58" s="378"/>
      <c r="X58" s="378"/>
      <c r="Y58" s="378"/>
      <c r="Z58" s="386"/>
      <c r="AA58" s="386"/>
      <c r="AB58" s="386"/>
      <c r="AC58" s="386"/>
      <c r="AD58" s="386"/>
      <c r="AE58" s="386"/>
      <c r="AF58" s="386"/>
      <c r="AG58" s="386"/>
      <c r="AH58" s="386"/>
      <c r="AI58" s="386"/>
      <c r="AJ58" s="386"/>
      <c r="AK58" s="386"/>
      <c r="AL58" s="386"/>
      <c r="AM58" s="386"/>
      <c r="AN58" s="374"/>
      <c r="AO58" s="375"/>
      <c r="AP58" s="368"/>
      <c r="AQ58" s="368"/>
      <c r="AR58" s="368"/>
      <c r="AS58" s="368"/>
      <c r="AT58" s="368"/>
      <c r="AU58" s="368"/>
      <c r="AV58" s="368"/>
      <c r="AW58" s="368"/>
      <c r="AX58" s="368"/>
    </row>
    <row r="59" spans="1:50" s="359" customFormat="1" ht="49.5" hidden="1" x14ac:dyDescent="0.25">
      <c r="A59" s="366" t="s">
        <v>662</v>
      </c>
      <c r="B59" s="373" t="s">
        <v>842</v>
      </c>
      <c r="C59" s="385"/>
      <c r="D59" s="378"/>
      <c r="E59" s="378"/>
      <c r="F59" s="378"/>
      <c r="G59" s="378"/>
      <c r="H59" s="378"/>
      <c r="I59" s="378"/>
      <c r="J59" s="378"/>
      <c r="K59" s="378"/>
      <c r="L59" s="378"/>
      <c r="M59" s="378"/>
      <c r="N59" s="378"/>
      <c r="O59" s="378"/>
      <c r="P59" s="378"/>
      <c r="Q59" s="378"/>
      <c r="R59" s="378"/>
      <c r="S59" s="378"/>
      <c r="T59" s="378"/>
      <c r="U59" s="378"/>
      <c r="V59" s="378"/>
      <c r="W59" s="378"/>
      <c r="X59" s="378"/>
      <c r="Y59" s="378"/>
      <c r="Z59" s="386"/>
      <c r="AA59" s="386"/>
      <c r="AB59" s="386"/>
      <c r="AC59" s="386"/>
      <c r="AD59" s="386"/>
      <c r="AE59" s="386"/>
      <c r="AF59" s="386"/>
      <c r="AG59" s="386"/>
      <c r="AH59" s="386"/>
      <c r="AI59" s="386"/>
      <c r="AJ59" s="386"/>
      <c r="AK59" s="386"/>
      <c r="AL59" s="386"/>
      <c r="AM59" s="386"/>
      <c r="AN59" s="374"/>
      <c r="AO59" s="375"/>
      <c r="AP59" s="368"/>
      <c r="AQ59" s="368"/>
      <c r="AR59" s="368"/>
      <c r="AS59" s="368"/>
      <c r="AT59" s="368"/>
      <c r="AU59" s="368"/>
      <c r="AV59" s="368"/>
      <c r="AW59" s="368"/>
      <c r="AX59" s="368"/>
    </row>
    <row r="60" spans="1:50" s="359" customFormat="1" ht="49.5" hidden="1" x14ac:dyDescent="0.25">
      <c r="A60" s="366" t="s">
        <v>663</v>
      </c>
      <c r="B60" s="373" t="s">
        <v>843</v>
      </c>
      <c r="C60" s="385"/>
      <c r="D60" s="378"/>
      <c r="E60" s="378"/>
      <c r="F60" s="378"/>
      <c r="G60" s="378"/>
      <c r="H60" s="378"/>
      <c r="I60" s="378"/>
      <c r="J60" s="378"/>
      <c r="K60" s="378"/>
      <c r="L60" s="378"/>
      <c r="M60" s="378"/>
      <c r="N60" s="378"/>
      <c r="O60" s="378"/>
      <c r="P60" s="378"/>
      <c r="Q60" s="378"/>
      <c r="R60" s="378"/>
      <c r="S60" s="378"/>
      <c r="T60" s="378"/>
      <c r="U60" s="378"/>
      <c r="V60" s="378"/>
      <c r="W60" s="378"/>
      <c r="X60" s="378"/>
      <c r="Y60" s="378"/>
      <c r="Z60" s="386"/>
      <c r="AA60" s="386"/>
      <c r="AB60" s="386"/>
      <c r="AC60" s="386"/>
      <c r="AD60" s="386"/>
      <c r="AE60" s="386"/>
      <c r="AF60" s="386"/>
      <c r="AG60" s="386"/>
      <c r="AH60" s="386"/>
      <c r="AI60" s="386"/>
      <c r="AJ60" s="386"/>
      <c r="AK60" s="386"/>
      <c r="AL60" s="386"/>
      <c r="AM60" s="386"/>
      <c r="AN60" s="374"/>
      <c r="AO60" s="375"/>
      <c r="AP60" s="374"/>
      <c r="AQ60" s="374"/>
      <c r="AR60" s="374"/>
      <c r="AS60" s="374"/>
      <c r="AT60" s="374"/>
      <c r="AU60" s="374"/>
      <c r="AV60" s="374"/>
      <c r="AW60" s="374"/>
      <c r="AX60" s="374"/>
    </row>
    <row r="61" spans="1:50" s="359" customFormat="1" ht="49.5" hidden="1" x14ac:dyDescent="0.25">
      <c r="A61" s="381">
        <v>1</v>
      </c>
      <c r="B61" s="382" t="s">
        <v>844</v>
      </c>
      <c r="C61" s="385"/>
      <c r="D61" s="378"/>
      <c r="E61" s="378"/>
      <c r="F61" s="378"/>
      <c r="G61" s="378"/>
      <c r="H61" s="378"/>
      <c r="I61" s="378"/>
      <c r="J61" s="378"/>
      <c r="K61" s="378"/>
      <c r="L61" s="378"/>
      <c r="M61" s="378"/>
      <c r="N61" s="378"/>
      <c r="O61" s="378"/>
      <c r="P61" s="378"/>
      <c r="Q61" s="378"/>
      <c r="R61" s="378"/>
      <c r="S61" s="378"/>
      <c r="T61" s="378"/>
      <c r="U61" s="378"/>
      <c r="V61" s="378"/>
      <c r="W61" s="378"/>
      <c r="X61" s="378"/>
      <c r="Y61" s="378"/>
      <c r="Z61" s="386"/>
      <c r="AA61" s="386"/>
      <c r="AB61" s="386"/>
      <c r="AC61" s="386"/>
      <c r="AD61" s="386"/>
      <c r="AE61" s="386"/>
      <c r="AF61" s="386"/>
      <c r="AG61" s="386"/>
      <c r="AH61" s="386"/>
      <c r="AI61" s="386"/>
      <c r="AJ61" s="386"/>
      <c r="AK61" s="386"/>
      <c r="AL61" s="386"/>
      <c r="AM61" s="386"/>
      <c r="AN61" s="375"/>
      <c r="AO61" s="375"/>
      <c r="AP61" s="378"/>
      <c r="AQ61" s="378"/>
      <c r="AR61" s="378"/>
      <c r="AS61" s="378"/>
      <c r="AT61" s="378"/>
      <c r="AU61" s="378"/>
      <c r="AV61" s="378"/>
      <c r="AW61" s="378"/>
      <c r="AX61" s="378"/>
    </row>
    <row r="62" spans="1:50" s="359" customFormat="1" ht="66" hidden="1" x14ac:dyDescent="0.25">
      <c r="A62" s="381">
        <v>2</v>
      </c>
      <c r="B62" s="382" t="s">
        <v>845</v>
      </c>
      <c r="C62" s="385"/>
      <c r="D62" s="378"/>
      <c r="E62" s="378"/>
      <c r="F62" s="378"/>
      <c r="G62" s="378"/>
      <c r="H62" s="378"/>
      <c r="I62" s="378"/>
      <c r="J62" s="378"/>
      <c r="K62" s="378"/>
      <c r="L62" s="378"/>
      <c r="M62" s="378"/>
      <c r="N62" s="378"/>
      <c r="O62" s="378"/>
      <c r="P62" s="378"/>
      <c r="Q62" s="378"/>
      <c r="R62" s="378"/>
      <c r="S62" s="378"/>
      <c r="T62" s="378"/>
      <c r="U62" s="378"/>
      <c r="V62" s="378"/>
      <c r="W62" s="378"/>
      <c r="X62" s="378"/>
      <c r="Y62" s="378"/>
      <c r="Z62" s="386"/>
      <c r="AA62" s="386"/>
      <c r="AB62" s="386"/>
      <c r="AC62" s="386"/>
      <c r="AD62" s="386"/>
      <c r="AE62" s="386"/>
      <c r="AF62" s="386"/>
      <c r="AG62" s="386"/>
      <c r="AH62" s="386"/>
      <c r="AI62" s="386"/>
      <c r="AJ62" s="386"/>
      <c r="AK62" s="386"/>
      <c r="AL62" s="386"/>
      <c r="AM62" s="386"/>
      <c r="AN62" s="375"/>
      <c r="AO62" s="375"/>
      <c r="AP62" s="378"/>
      <c r="AQ62" s="378"/>
      <c r="AR62" s="378"/>
      <c r="AS62" s="378"/>
      <c r="AT62" s="378"/>
      <c r="AU62" s="378"/>
      <c r="AV62" s="378"/>
      <c r="AW62" s="378"/>
      <c r="AX62" s="378"/>
    </row>
    <row r="63" spans="1:50" s="359" customFormat="1" ht="82.5" hidden="1" x14ac:dyDescent="0.25">
      <c r="A63" s="366" t="s">
        <v>664</v>
      </c>
      <c r="B63" s="373" t="s">
        <v>738</v>
      </c>
      <c r="C63" s="385"/>
      <c r="D63" s="378"/>
      <c r="E63" s="378"/>
      <c r="F63" s="378"/>
      <c r="G63" s="378"/>
      <c r="H63" s="378"/>
      <c r="I63" s="378"/>
      <c r="J63" s="378"/>
      <c r="K63" s="378"/>
      <c r="L63" s="378"/>
      <c r="M63" s="378"/>
      <c r="N63" s="378"/>
      <c r="O63" s="378"/>
      <c r="P63" s="378"/>
      <c r="Q63" s="378"/>
      <c r="R63" s="378"/>
      <c r="S63" s="378"/>
      <c r="T63" s="378"/>
      <c r="U63" s="378"/>
      <c r="V63" s="378"/>
      <c r="W63" s="378"/>
      <c r="X63" s="378"/>
      <c r="Y63" s="378"/>
      <c r="Z63" s="386"/>
      <c r="AA63" s="386"/>
      <c r="AB63" s="386"/>
      <c r="AC63" s="386"/>
      <c r="AD63" s="386"/>
      <c r="AE63" s="386"/>
      <c r="AF63" s="386"/>
      <c r="AG63" s="386"/>
      <c r="AH63" s="386"/>
      <c r="AI63" s="386"/>
      <c r="AJ63" s="386"/>
      <c r="AK63" s="386"/>
      <c r="AL63" s="386"/>
      <c r="AM63" s="386"/>
      <c r="AN63" s="374">
        <f>SUM(AN64:AN66)</f>
        <v>5893</v>
      </c>
      <c r="AO63" s="375"/>
      <c r="AP63" s="374">
        <f t="shared" ref="AP63" si="8">SUM(AP64:AP66)</f>
        <v>5893</v>
      </c>
      <c r="AQ63" s="374"/>
      <c r="AR63" s="374"/>
      <c r="AS63" s="374"/>
      <c r="AT63" s="374"/>
      <c r="AU63" s="374"/>
      <c r="AV63" s="374"/>
      <c r="AW63" s="374"/>
      <c r="AX63" s="374"/>
    </row>
    <row r="64" spans="1:50" s="359" customFormat="1" ht="165" hidden="1" x14ac:dyDescent="0.25">
      <c r="A64" s="381">
        <v>1</v>
      </c>
      <c r="B64" s="382" t="s">
        <v>846</v>
      </c>
      <c r="C64" s="385"/>
      <c r="D64" s="378"/>
      <c r="E64" s="378"/>
      <c r="F64" s="378"/>
      <c r="G64" s="378"/>
      <c r="H64" s="378"/>
      <c r="I64" s="378"/>
      <c r="J64" s="378"/>
      <c r="K64" s="378"/>
      <c r="L64" s="378"/>
      <c r="M64" s="378"/>
      <c r="N64" s="378"/>
      <c r="O64" s="378"/>
      <c r="P64" s="378"/>
      <c r="Q64" s="378"/>
      <c r="R64" s="378"/>
      <c r="S64" s="378"/>
      <c r="T64" s="378"/>
      <c r="U64" s="378"/>
      <c r="V64" s="378"/>
      <c r="W64" s="378"/>
      <c r="X64" s="378"/>
      <c r="Y64" s="378"/>
      <c r="Z64" s="386"/>
      <c r="AA64" s="386"/>
      <c r="AB64" s="386"/>
      <c r="AC64" s="386"/>
      <c r="AD64" s="386"/>
      <c r="AE64" s="386"/>
      <c r="AF64" s="386"/>
      <c r="AG64" s="386"/>
      <c r="AH64" s="386"/>
      <c r="AI64" s="386"/>
      <c r="AJ64" s="386"/>
      <c r="AK64" s="386"/>
      <c r="AL64" s="386"/>
      <c r="AM64" s="386"/>
      <c r="AN64" s="375"/>
      <c r="AO64" s="375"/>
      <c r="AP64" s="378"/>
      <c r="AQ64" s="378"/>
      <c r="AR64" s="378"/>
      <c r="AS64" s="378"/>
      <c r="AT64" s="378"/>
      <c r="AU64" s="378"/>
      <c r="AV64" s="378"/>
      <c r="AW64" s="378"/>
      <c r="AX64" s="378"/>
    </row>
    <row r="65" spans="1:52" s="359" customFormat="1" ht="66" hidden="1" x14ac:dyDescent="0.25">
      <c r="A65" s="381">
        <v>2</v>
      </c>
      <c r="B65" s="382" t="s">
        <v>740</v>
      </c>
      <c r="C65" s="385"/>
      <c r="D65" s="378"/>
      <c r="E65" s="378"/>
      <c r="F65" s="378"/>
      <c r="G65" s="378"/>
      <c r="H65" s="378"/>
      <c r="I65" s="378"/>
      <c r="J65" s="378"/>
      <c r="K65" s="378"/>
      <c r="L65" s="378"/>
      <c r="M65" s="378"/>
      <c r="N65" s="378"/>
      <c r="O65" s="378"/>
      <c r="P65" s="378"/>
      <c r="Q65" s="378"/>
      <c r="R65" s="378"/>
      <c r="S65" s="378"/>
      <c r="T65" s="378"/>
      <c r="U65" s="378"/>
      <c r="V65" s="378"/>
      <c r="W65" s="378"/>
      <c r="X65" s="378"/>
      <c r="Y65" s="378"/>
      <c r="Z65" s="386"/>
      <c r="AA65" s="386"/>
      <c r="AB65" s="386"/>
      <c r="AC65" s="386"/>
      <c r="AD65" s="386"/>
      <c r="AE65" s="386"/>
      <c r="AF65" s="386"/>
      <c r="AG65" s="386"/>
      <c r="AH65" s="386"/>
      <c r="AI65" s="386"/>
      <c r="AJ65" s="386"/>
      <c r="AK65" s="386"/>
      <c r="AL65" s="386"/>
      <c r="AM65" s="386"/>
      <c r="AN65" s="375">
        <f t="shared" si="3"/>
        <v>5893</v>
      </c>
      <c r="AO65" s="375"/>
      <c r="AP65" s="376">
        <v>5893</v>
      </c>
      <c r="AQ65" s="378"/>
      <c r="AR65" s="378"/>
      <c r="AS65" s="378"/>
      <c r="AT65" s="378"/>
      <c r="AU65" s="378"/>
      <c r="AV65" s="378"/>
      <c r="AW65" s="378"/>
      <c r="AX65" s="378"/>
    </row>
    <row r="66" spans="1:52" s="359" customFormat="1" ht="49.5" hidden="1" x14ac:dyDescent="0.25">
      <c r="A66" s="381">
        <v>3</v>
      </c>
      <c r="B66" s="382" t="s">
        <v>847</v>
      </c>
      <c r="C66" s="385"/>
      <c r="D66" s="378"/>
      <c r="E66" s="378"/>
      <c r="F66" s="378"/>
      <c r="G66" s="378"/>
      <c r="H66" s="378"/>
      <c r="I66" s="378"/>
      <c r="J66" s="378"/>
      <c r="K66" s="378"/>
      <c r="L66" s="378"/>
      <c r="M66" s="378"/>
      <c r="N66" s="378"/>
      <c r="O66" s="378"/>
      <c r="P66" s="378"/>
      <c r="Q66" s="378"/>
      <c r="R66" s="378"/>
      <c r="S66" s="378"/>
      <c r="T66" s="378"/>
      <c r="U66" s="378"/>
      <c r="V66" s="378"/>
      <c r="W66" s="378"/>
      <c r="X66" s="378"/>
      <c r="Y66" s="378"/>
      <c r="Z66" s="386"/>
      <c r="AA66" s="386"/>
      <c r="AB66" s="386"/>
      <c r="AC66" s="386"/>
      <c r="AD66" s="386"/>
      <c r="AE66" s="386"/>
      <c r="AF66" s="386"/>
      <c r="AG66" s="386"/>
      <c r="AH66" s="386"/>
      <c r="AI66" s="386"/>
      <c r="AJ66" s="386"/>
      <c r="AK66" s="386"/>
      <c r="AL66" s="386"/>
      <c r="AM66" s="386"/>
      <c r="AN66" s="375"/>
      <c r="AO66" s="375"/>
      <c r="AP66" s="378"/>
      <c r="AQ66" s="378"/>
      <c r="AR66" s="378"/>
      <c r="AS66" s="378"/>
      <c r="AT66" s="378"/>
      <c r="AU66" s="378"/>
      <c r="AV66" s="378"/>
      <c r="AW66" s="378"/>
      <c r="AX66" s="378"/>
    </row>
    <row r="67" spans="1:52" s="359" customFormat="1" ht="16.5" x14ac:dyDescent="0.25">
      <c r="A67" s="366"/>
      <c r="B67" s="372" t="s">
        <v>789</v>
      </c>
      <c r="C67" s="385"/>
      <c r="D67" s="378"/>
      <c r="E67" s="378"/>
      <c r="F67" s="378"/>
      <c r="G67" s="378"/>
      <c r="H67" s="378"/>
      <c r="I67" s="378"/>
      <c r="J67" s="378"/>
      <c r="K67" s="378"/>
      <c r="L67" s="378"/>
      <c r="M67" s="378"/>
      <c r="N67" s="378"/>
      <c r="O67" s="378"/>
      <c r="P67" s="378"/>
      <c r="Q67" s="378"/>
      <c r="R67" s="378"/>
      <c r="S67" s="378"/>
      <c r="T67" s="378"/>
      <c r="U67" s="378"/>
      <c r="V67" s="378"/>
      <c r="W67" s="378"/>
      <c r="X67" s="378"/>
      <c r="Y67" s="378"/>
      <c r="Z67" s="386"/>
      <c r="AA67" s="386"/>
      <c r="AB67" s="386"/>
      <c r="AC67" s="386"/>
      <c r="AD67" s="386"/>
      <c r="AE67" s="386"/>
      <c r="AF67" s="386"/>
      <c r="AG67" s="386"/>
      <c r="AH67" s="386"/>
      <c r="AI67" s="386"/>
      <c r="AJ67" s="386"/>
      <c r="AK67" s="386"/>
      <c r="AL67" s="386"/>
      <c r="AM67" s="386"/>
      <c r="AN67" s="368">
        <f>AN68</f>
        <v>7446</v>
      </c>
      <c r="AO67" s="368">
        <f t="shared" ref="AO67:AX67" si="9">AO68</f>
        <v>6768</v>
      </c>
      <c r="AP67" s="368">
        <f t="shared" si="9"/>
        <v>6768</v>
      </c>
      <c r="AQ67" s="368">
        <f t="shared" si="9"/>
        <v>0</v>
      </c>
      <c r="AR67" s="368">
        <f t="shared" si="9"/>
        <v>678</v>
      </c>
      <c r="AS67" s="368">
        <f t="shared" si="9"/>
        <v>203</v>
      </c>
      <c r="AT67" s="368">
        <f t="shared" si="9"/>
        <v>475</v>
      </c>
      <c r="AU67" s="368">
        <f t="shared" si="9"/>
        <v>0</v>
      </c>
      <c r="AV67" s="368">
        <f t="shared" si="9"/>
        <v>0</v>
      </c>
      <c r="AW67" s="368">
        <f t="shared" si="9"/>
        <v>0</v>
      </c>
      <c r="AX67" s="368">
        <f t="shared" si="9"/>
        <v>0</v>
      </c>
      <c r="AY67" s="501"/>
      <c r="AZ67" s="501"/>
    </row>
    <row r="68" spans="1:52" s="359" customFormat="1" ht="33" x14ac:dyDescent="0.25">
      <c r="A68" s="366" t="s">
        <v>3</v>
      </c>
      <c r="B68" s="387" t="s">
        <v>850</v>
      </c>
      <c r="C68" s="385"/>
      <c r="D68" s="378"/>
      <c r="E68" s="378"/>
      <c r="F68" s="378"/>
      <c r="G68" s="378"/>
      <c r="H68" s="378"/>
      <c r="I68" s="378"/>
      <c r="J68" s="378"/>
      <c r="K68" s="378"/>
      <c r="L68" s="378"/>
      <c r="M68" s="378"/>
      <c r="N68" s="378"/>
      <c r="O68" s="378"/>
      <c r="P68" s="378"/>
      <c r="Q68" s="378"/>
      <c r="R68" s="378"/>
      <c r="S68" s="378"/>
      <c r="T68" s="378"/>
      <c r="U68" s="378"/>
      <c r="V68" s="378"/>
      <c r="W68" s="378"/>
      <c r="X68" s="378"/>
      <c r="Y68" s="378"/>
      <c r="Z68" s="386"/>
      <c r="AA68" s="386"/>
      <c r="AB68" s="386"/>
      <c r="AC68" s="386"/>
      <c r="AD68" s="386"/>
      <c r="AE68" s="386"/>
      <c r="AF68" s="386"/>
      <c r="AG68" s="386"/>
      <c r="AH68" s="386"/>
      <c r="AI68" s="386"/>
      <c r="AJ68" s="386"/>
      <c r="AK68" s="386"/>
      <c r="AL68" s="386"/>
      <c r="AM68" s="386"/>
      <c r="AN68" s="374">
        <f t="shared" ref="AN68:AX68" si="10">AN69+AN72</f>
        <v>7446</v>
      </c>
      <c r="AO68" s="374">
        <f t="shared" si="10"/>
        <v>6768</v>
      </c>
      <c r="AP68" s="374">
        <f t="shared" si="10"/>
        <v>6768</v>
      </c>
      <c r="AQ68" s="374">
        <f t="shared" si="10"/>
        <v>0</v>
      </c>
      <c r="AR68" s="374">
        <f t="shared" si="10"/>
        <v>678</v>
      </c>
      <c r="AS68" s="374">
        <f t="shared" si="10"/>
        <v>203</v>
      </c>
      <c r="AT68" s="374">
        <f t="shared" si="10"/>
        <v>475</v>
      </c>
      <c r="AU68" s="374">
        <f t="shared" si="10"/>
        <v>0</v>
      </c>
      <c r="AV68" s="374">
        <f t="shared" si="10"/>
        <v>0</v>
      </c>
      <c r="AW68" s="374">
        <f t="shared" si="10"/>
        <v>0</v>
      </c>
      <c r="AX68" s="374">
        <f t="shared" si="10"/>
        <v>0</v>
      </c>
    </row>
    <row r="69" spans="1:52" s="359" customFormat="1" ht="49.5" x14ac:dyDescent="0.25">
      <c r="A69" s="366">
        <v>1</v>
      </c>
      <c r="B69" s="387" t="s">
        <v>884</v>
      </c>
      <c r="C69" s="385"/>
      <c r="D69" s="378"/>
      <c r="E69" s="378"/>
      <c r="F69" s="378"/>
      <c r="G69" s="378"/>
      <c r="H69" s="378"/>
      <c r="I69" s="378"/>
      <c r="J69" s="378"/>
      <c r="K69" s="378"/>
      <c r="L69" s="378"/>
      <c r="M69" s="378"/>
      <c r="N69" s="378"/>
      <c r="O69" s="378"/>
      <c r="P69" s="378"/>
      <c r="Q69" s="378"/>
      <c r="R69" s="378"/>
      <c r="S69" s="378"/>
      <c r="T69" s="378"/>
      <c r="U69" s="378"/>
      <c r="V69" s="378"/>
      <c r="W69" s="378"/>
      <c r="X69" s="378"/>
      <c r="Y69" s="378"/>
      <c r="Z69" s="386"/>
      <c r="AA69" s="386"/>
      <c r="AB69" s="386"/>
      <c r="AC69" s="386"/>
      <c r="AD69" s="386"/>
      <c r="AE69" s="386"/>
      <c r="AF69" s="386"/>
      <c r="AG69" s="386"/>
      <c r="AH69" s="386"/>
      <c r="AI69" s="386"/>
      <c r="AJ69" s="386"/>
      <c r="AK69" s="386"/>
      <c r="AL69" s="386"/>
      <c r="AM69" s="386"/>
      <c r="AN69" s="374">
        <f>AN70</f>
        <v>6948</v>
      </c>
      <c r="AO69" s="374">
        <f t="shared" ref="AO69:AX69" si="11">AO70</f>
        <v>6316</v>
      </c>
      <c r="AP69" s="374">
        <f t="shared" si="11"/>
        <v>6316</v>
      </c>
      <c r="AQ69" s="374">
        <f t="shared" si="11"/>
        <v>0</v>
      </c>
      <c r="AR69" s="374">
        <f t="shared" si="11"/>
        <v>632</v>
      </c>
      <c r="AS69" s="374">
        <f t="shared" si="11"/>
        <v>189</v>
      </c>
      <c r="AT69" s="374">
        <f t="shared" si="11"/>
        <v>443</v>
      </c>
      <c r="AU69" s="374">
        <f t="shared" si="11"/>
        <v>0</v>
      </c>
      <c r="AV69" s="374">
        <f t="shared" si="11"/>
        <v>0</v>
      </c>
      <c r="AW69" s="374">
        <f t="shared" si="11"/>
        <v>0</v>
      </c>
      <c r="AX69" s="374">
        <f t="shared" si="11"/>
        <v>0</v>
      </c>
    </row>
    <row r="70" spans="1:52" s="359" customFormat="1" ht="16.5" x14ac:dyDescent="0.25">
      <c r="A70" s="395" t="s">
        <v>33</v>
      </c>
      <c r="B70" s="396" t="s">
        <v>788</v>
      </c>
      <c r="C70" s="385"/>
      <c r="D70" s="378"/>
      <c r="E70" s="378"/>
      <c r="F70" s="378"/>
      <c r="G70" s="378"/>
      <c r="H70" s="378"/>
      <c r="I70" s="378"/>
      <c r="J70" s="378"/>
      <c r="K70" s="378"/>
      <c r="L70" s="378"/>
      <c r="M70" s="378"/>
      <c r="N70" s="378"/>
      <c r="O70" s="378"/>
      <c r="P70" s="378"/>
      <c r="Q70" s="378"/>
      <c r="R70" s="378"/>
      <c r="S70" s="378"/>
      <c r="T70" s="378"/>
      <c r="U70" s="378"/>
      <c r="V70" s="378"/>
      <c r="W70" s="378"/>
      <c r="X70" s="378"/>
      <c r="Y70" s="378"/>
      <c r="Z70" s="386"/>
      <c r="AA70" s="386"/>
      <c r="AB70" s="386"/>
      <c r="AC70" s="386"/>
      <c r="AD70" s="386"/>
      <c r="AE70" s="386"/>
      <c r="AF70" s="386"/>
      <c r="AG70" s="386"/>
      <c r="AH70" s="386"/>
      <c r="AI70" s="386"/>
      <c r="AJ70" s="386"/>
      <c r="AK70" s="386"/>
      <c r="AL70" s="386"/>
      <c r="AM70" s="386"/>
      <c r="AN70" s="375">
        <f>+AO70+AR70+AU70</f>
        <v>6948</v>
      </c>
      <c r="AO70" s="375">
        <f>+AP70+AQ70</f>
        <v>6316</v>
      </c>
      <c r="AP70" s="393">
        <v>6316</v>
      </c>
      <c r="AQ70" s="393"/>
      <c r="AR70" s="399">
        <f>AS70+AT70</f>
        <v>632</v>
      </c>
      <c r="AS70" s="399">
        <v>189</v>
      </c>
      <c r="AT70" s="393">
        <f>632-AS70</f>
        <v>443</v>
      </c>
      <c r="AU70" s="393"/>
      <c r="AV70" s="393"/>
      <c r="AW70" s="393"/>
      <c r="AX70" s="377"/>
    </row>
    <row r="71" spans="1:52" s="359" customFormat="1" ht="16.5" hidden="1" x14ac:dyDescent="0.25">
      <c r="A71" s="395"/>
      <c r="B71" s="398" t="s">
        <v>851</v>
      </c>
      <c r="C71" s="385"/>
      <c r="D71" s="378"/>
      <c r="E71" s="378"/>
      <c r="F71" s="378"/>
      <c r="G71" s="378"/>
      <c r="H71" s="378"/>
      <c r="I71" s="378"/>
      <c r="J71" s="378"/>
      <c r="K71" s="378"/>
      <c r="L71" s="378"/>
      <c r="M71" s="378"/>
      <c r="N71" s="378"/>
      <c r="O71" s="378"/>
      <c r="P71" s="378"/>
      <c r="Q71" s="378"/>
      <c r="R71" s="378"/>
      <c r="S71" s="378"/>
      <c r="T71" s="378"/>
      <c r="U71" s="378"/>
      <c r="V71" s="378"/>
      <c r="W71" s="378"/>
      <c r="X71" s="378"/>
      <c r="Y71" s="378"/>
      <c r="Z71" s="386"/>
      <c r="AA71" s="386"/>
      <c r="AB71" s="386"/>
      <c r="AC71" s="386"/>
      <c r="AD71" s="386"/>
      <c r="AE71" s="386"/>
      <c r="AF71" s="386"/>
      <c r="AG71" s="386"/>
      <c r="AH71" s="386"/>
      <c r="AI71" s="386"/>
      <c r="AJ71" s="386"/>
      <c r="AK71" s="386"/>
      <c r="AL71" s="386"/>
      <c r="AM71" s="386"/>
      <c r="AN71" s="375"/>
      <c r="AO71" s="375"/>
      <c r="AP71" s="399"/>
      <c r="AQ71" s="393"/>
      <c r="AR71" s="393"/>
      <c r="AS71" s="393"/>
      <c r="AT71" s="393"/>
      <c r="AU71" s="393"/>
      <c r="AV71" s="393"/>
      <c r="AW71" s="393"/>
      <c r="AX71" s="377"/>
    </row>
    <row r="72" spans="1:52" s="390" customFormat="1" ht="33" x14ac:dyDescent="0.25">
      <c r="A72" s="366">
        <v>2</v>
      </c>
      <c r="B72" s="387" t="s">
        <v>852</v>
      </c>
      <c r="C72" s="394"/>
      <c r="D72" s="368"/>
      <c r="E72" s="368"/>
      <c r="F72" s="368"/>
      <c r="G72" s="368"/>
      <c r="H72" s="368"/>
      <c r="I72" s="368"/>
      <c r="J72" s="368"/>
      <c r="K72" s="368"/>
      <c r="L72" s="368"/>
      <c r="M72" s="368"/>
      <c r="N72" s="368"/>
      <c r="O72" s="368"/>
      <c r="P72" s="368"/>
      <c r="Q72" s="368"/>
      <c r="R72" s="368"/>
      <c r="S72" s="368"/>
      <c r="T72" s="368"/>
      <c r="U72" s="368"/>
      <c r="V72" s="368"/>
      <c r="W72" s="368"/>
      <c r="X72" s="368"/>
      <c r="Y72" s="368"/>
      <c r="Z72" s="388"/>
      <c r="AA72" s="388"/>
      <c r="AB72" s="388"/>
      <c r="AC72" s="388"/>
      <c r="AD72" s="388"/>
      <c r="AE72" s="388"/>
      <c r="AF72" s="388"/>
      <c r="AG72" s="388"/>
      <c r="AH72" s="388"/>
      <c r="AI72" s="388"/>
      <c r="AJ72" s="388"/>
      <c r="AK72" s="388"/>
      <c r="AL72" s="388"/>
      <c r="AM72" s="388"/>
      <c r="AN72" s="374">
        <f>AN73</f>
        <v>498</v>
      </c>
      <c r="AO72" s="374">
        <f t="shared" ref="AO72:AX72" si="12">AO73</f>
        <v>452</v>
      </c>
      <c r="AP72" s="374">
        <f t="shared" si="12"/>
        <v>452</v>
      </c>
      <c r="AQ72" s="374">
        <f t="shared" si="12"/>
        <v>0</v>
      </c>
      <c r="AR72" s="374">
        <f t="shared" si="12"/>
        <v>46</v>
      </c>
      <c r="AS72" s="374">
        <f t="shared" si="12"/>
        <v>14</v>
      </c>
      <c r="AT72" s="374">
        <f t="shared" si="12"/>
        <v>32</v>
      </c>
      <c r="AU72" s="374">
        <f t="shared" si="12"/>
        <v>0</v>
      </c>
      <c r="AV72" s="374">
        <f t="shared" si="12"/>
        <v>0</v>
      </c>
      <c r="AW72" s="374">
        <f t="shared" si="12"/>
        <v>0</v>
      </c>
      <c r="AX72" s="374">
        <f t="shared" si="12"/>
        <v>0</v>
      </c>
    </row>
    <row r="73" spans="1:52" s="359" customFormat="1" ht="16.5" x14ac:dyDescent="0.25">
      <c r="A73" s="395" t="s">
        <v>925</v>
      </c>
      <c r="B73" s="396" t="s">
        <v>788</v>
      </c>
      <c r="C73" s="385"/>
      <c r="D73" s="378"/>
      <c r="E73" s="378"/>
      <c r="F73" s="378"/>
      <c r="G73" s="378"/>
      <c r="H73" s="378"/>
      <c r="I73" s="378"/>
      <c r="J73" s="378"/>
      <c r="K73" s="378"/>
      <c r="L73" s="378"/>
      <c r="M73" s="378"/>
      <c r="N73" s="378"/>
      <c r="O73" s="378"/>
      <c r="P73" s="378"/>
      <c r="Q73" s="378"/>
      <c r="R73" s="378"/>
      <c r="S73" s="378"/>
      <c r="T73" s="378"/>
      <c r="U73" s="378"/>
      <c r="V73" s="378"/>
      <c r="W73" s="378"/>
      <c r="X73" s="378"/>
      <c r="Y73" s="378"/>
      <c r="Z73" s="386"/>
      <c r="AA73" s="386"/>
      <c r="AB73" s="386"/>
      <c r="AC73" s="386"/>
      <c r="AD73" s="386"/>
      <c r="AE73" s="386"/>
      <c r="AF73" s="386"/>
      <c r="AG73" s="386"/>
      <c r="AH73" s="386"/>
      <c r="AI73" s="386"/>
      <c r="AJ73" s="386"/>
      <c r="AK73" s="386"/>
      <c r="AL73" s="386"/>
      <c r="AM73" s="386"/>
      <c r="AN73" s="375">
        <f>AO73+AR73+AU73</f>
        <v>498</v>
      </c>
      <c r="AO73" s="375">
        <f>AP73+AQ73</f>
        <v>452</v>
      </c>
      <c r="AP73" s="399">
        <v>452</v>
      </c>
      <c r="AQ73" s="393"/>
      <c r="AR73" s="393">
        <f>AS73+AT73</f>
        <v>46</v>
      </c>
      <c r="AS73" s="393">
        <v>14</v>
      </c>
      <c r="AT73" s="393">
        <f>45-13</f>
        <v>32</v>
      </c>
      <c r="AU73" s="393">
        <f>AV73+AW73</f>
        <v>0</v>
      </c>
      <c r="AV73" s="393"/>
      <c r="AW73" s="393"/>
      <c r="AX73" s="377"/>
    </row>
    <row r="75" spans="1:52" x14ac:dyDescent="0.25">
      <c r="AR75" s="502"/>
      <c r="AS75" s="502"/>
    </row>
  </sheetData>
  <mergeCells count="45">
    <mergeCell ref="K8:K9"/>
    <mergeCell ref="L8:U8"/>
    <mergeCell ref="W8:W9"/>
    <mergeCell ref="Y8:Y9"/>
    <mergeCell ref="Z8:Z9"/>
    <mergeCell ref="AR8:AR9"/>
    <mergeCell ref="AS8:AT8"/>
    <mergeCell ref="AU8:AU9"/>
    <mergeCell ref="AV8:AX8"/>
    <mergeCell ref="AO7:AQ7"/>
    <mergeCell ref="AR7:AX7"/>
    <mergeCell ref="AO8:AO9"/>
    <mergeCell ref="AP8:AP9"/>
    <mergeCell ref="AQ8:AQ9"/>
    <mergeCell ref="Y7:Z7"/>
    <mergeCell ref="AH5:AH9"/>
    <mergeCell ref="AI5:AI9"/>
    <mergeCell ref="AJ5:AJ9"/>
    <mergeCell ref="AK5:AM9"/>
    <mergeCell ref="AA7:AA9"/>
    <mergeCell ref="AB7:AC7"/>
    <mergeCell ref="AD7:AD9"/>
    <mergeCell ref="AE7:AF7"/>
    <mergeCell ref="AD5:AF5"/>
    <mergeCell ref="AB8:AB9"/>
    <mergeCell ref="AC8:AC9"/>
    <mergeCell ref="AE8:AE9"/>
    <mergeCell ref="AF8:AF9"/>
    <mergeCell ref="AG5:AG9"/>
    <mergeCell ref="AN6:AN9"/>
    <mergeCell ref="AO6:AX6"/>
    <mergeCell ref="A1:AX1"/>
    <mergeCell ref="A2:AX2"/>
    <mergeCell ref="A3:AX3"/>
    <mergeCell ref="AJ4:AX4"/>
    <mergeCell ref="A5:A9"/>
    <mergeCell ref="B5:B9"/>
    <mergeCell ref="C5:C9"/>
    <mergeCell ref="D5:W5"/>
    <mergeCell ref="X5:Z5"/>
    <mergeCell ref="AA5:AC5"/>
    <mergeCell ref="AN5:AX5"/>
    <mergeCell ref="D7:D9"/>
    <mergeCell ref="K7:W7"/>
    <mergeCell ref="X7:X9"/>
  </mergeCells>
  <conditionalFormatting sqref="B70">
    <cfRule type="duplicateValues" dxfId="61" priority="13"/>
  </conditionalFormatting>
  <conditionalFormatting sqref="B73">
    <cfRule type="duplicateValues" dxfId="60" priority="12"/>
  </conditionalFormatting>
  <conditionalFormatting sqref="B71">
    <cfRule type="duplicateValues" dxfId="59" priority="89"/>
  </conditionalFormatting>
  <pageMargins left="0.24" right="0.16" top="0.22" bottom="0.75" header="0.2"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E1407-DE25-42D2-8185-61FAAF671417}">
  <dimension ref="A1:U28"/>
  <sheetViews>
    <sheetView workbookViewId="0">
      <selection activeCell="G8" sqref="G8"/>
    </sheetView>
  </sheetViews>
  <sheetFormatPr defaultRowHeight="15.75" x14ac:dyDescent="0.25"/>
  <cols>
    <col min="1" max="1" width="4.125" style="327" customWidth="1"/>
    <col min="2" max="2" width="37" style="327" customWidth="1"/>
    <col min="3" max="3" width="15.75" style="353" customWidth="1"/>
    <col min="4" max="4" width="14.375" style="327" customWidth="1"/>
    <col min="5" max="5" width="17.125" style="327" customWidth="1"/>
    <col min="6" max="6" width="14.625" style="327" customWidth="1"/>
    <col min="7" max="7" width="18.875" style="327" customWidth="1"/>
    <col min="8" max="8" width="9" style="564"/>
    <col min="9" max="21" width="9" style="302"/>
    <col min="22" max="16384" width="9" style="327"/>
  </cols>
  <sheetData>
    <row r="1" spans="1:21" ht="12.75" x14ac:dyDescent="0.2">
      <c r="A1" s="680" t="s">
        <v>1014</v>
      </c>
      <c r="B1" s="680"/>
      <c r="C1" s="680"/>
      <c r="D1" s="680"/>
      <c r="E1" s="680"/>
      <c r="F1" s="680"/>
      <c r="G1" s="680"/>
      <c r="H1" s="563"/>
      <c r="I1" s="327"/>
      <c r="J1" s="327"/>
      <c r="K1" s="327"/>
      <c r="L1" s="327"/>
      <c r="M1" s="327"/>
      <c r="N1" s="327"/>
      <c r="O1" s="327"/>
      <c r="P1" s="327"/>
      <c r="Q1" s="327"/>
      <c r="R1" s="327"/>
      <c r="S1" s="327"/>
      <c r="T1" s="327"/>
      <c r="U1" s="327"/>
    </row>
    <row r="2" spans="1:21" ht="44.25" customHeight="1" x14ac:dyDescent="0.2">
      <c r="A2" s="681" t="s">
        <v>803</v>
      </c>
      <c r="B2" s="681"/>
      <c r="C2" s="681"/>
      <c r="D2" s="681"/>
      <c r="E2" s="681"/>
      <c r="F2" s="681"/>
      <c r="G2" s="681"/>
      <c r="H2" s="681"/>
      <c r="I2" s="327"/>
      <c r="J2" s="327"/>
      <c r="K2" s="327"/>
      <c r="L2" s="327"/>
      <c r="M2" s="327"/>
      <c r="N2" s="327"/>
      <c r="O2" s="327"/>
      <c r="P2" s="327"/>
      <c r="Q2" s="327"/>
      <c r="R2" s="327"/>
      <c r="S2" s="327"/>
      <c r="T2" s="327"/>
      <c r="U2" s="327"/>
    </row>
    <row r="3" spans="1:21" ht="24" customHeight="1" x14ac:dyDescent="0.2">
      <c r="A3" s="682" t="s">
        <v>773</v>
      </c>
      <c r="B3" s="682"/>
      <c r="C3" s="682"/>
      <c r="D3" s="682"/>
      <c r="E3" s="682"/>
      <c r="F3" s="682"/>
      <c r="G3" s="682"/>
      <c r="H3" s="682"/>
      <c r="I3" s="327"/>
      <c r="J3" s="327"/>
      <c r="K3" s="327"/>
      <c r="L3" s="327"/>
      <c r="M3" s="327"/>
      <c r="N3" s="327"/>
      <c r="O3" s="327"/>
      <c r="P3" s="327"/>
      <c r="Q3" s="327"/>
      <c r="R3" s="327"/>
      <c r="S3" s="327"/>
      <c r="T3" s="327"/>
      <c r="U3" s="327"/>
    </row>
    <row r="4" spans="1:21" ht="18" customHeight="1" x14ac:dyDescent="0.2">
      <c r="A4" s="328"/>
      <c r="B4" s="329"/>
      <c r="C4" s="329"/>
      <c r="D4" s="683" t="s">
        <v>742</v>
      </c>
      <c r="E4" s="683"/>
      <c r="F4" s="683"/>
      <c r="G4" s="683"/>
      <c r="H4" s="683"/>
      <c r="I4" s="327"/>
      <c r="J4" s="327"/>
      <c r="K4" s="327"/>
      <c r="L4" s="327"/>
      <c r="M4" s="327"/>
      <c r="N4" s="327"/>
      <c r="O4" s="327"/>
      <c r="P4" s="327"/>
      <c r="Q4" s="327"/>
      <c r="R4" s="327"/>
      <c r="S4" s="327"/>
      <c r="T4" s="327"/>
      <c r="U4" s="327"/>
    </row>
    <row r="5" spans="1:21" ht="12.75" x14ac:dyDescent="0.2">
      <c r="A5" s="679" t="s">
        <v>765</v>
      </c>
      <c r="B5" s="679" t="s">
        <v>743</v>
      </c>
      <c r="C5" s="673" t="s">
        <v>818</v>
      </c>
      <c r="D5" s="673"/>
      <c r="E5" s="673"/>
      <c r="F5" s="673"/>
      <c r="G5" s="673"/>
      <c r="H5" s="687" t="s">
        <v>721</v>
      </c>
      <c r="I5" s="327"/>
      <c r="J5" s="327"/>
      <c r="K5" s="327"/>
      <c r="L5" s="327"/>
      <c r="M5" s="327"/>
      <c r="N5" s="327"/>
      <c r="O5" s="327"/>
      <c r="P5" s="327"/>
      <c r="Q5" s="327"/>
      <c r="R5" s="327"/>
      <c r="S5" s="327"/>
      <c r="T5" s="327"/>
      <c r="U5" s="327"/>
    </row>
    <row r="6" spans="1:21" ht="12.75" x14ac:dyDescent="0.2">
      <c r="A6" s="679"/>
      <c r="B6" s="679"/>
      <c r="C6" s="627"/>
      <c r="D6" s="674" t="s">
        <v>745</v>
      </c>
      <c r="E6" s="675"/>
      <c r="F6" s="675"/>
      <c r="G6" s="676"/>
      <c r="H6" s="688"/>
      <c r="I6" s="327"/>
      <c r="J6" s="327"/>
      <c r="K6" s="327"/>
      <c r="L6" s="327"/>
      <c r="M6" s="327"/>
      <c r="N6" s="327"/>
      <c r="O6" s="327"/>
      <c r="P6" s="327"/>
      <c r="Q6" s="327"/>
      <c r="R6" s="327"/>
      <c r="S6" s="327"/>
      <c r="T6" s="327"/>
      <c r="U6" s="327"/>
    </row>
    <row r="7" spans="1:21" s="330" customFormat="1" ht="12.75" x14ac:dyDescent="0.2">
      <c r="A7" s="679"/>
      <c r="B7" s="679"/>
      <c r="C7" s="673" t="s">
        <v>749</v>
      </c>
      <c r="D7" s="677" t="s">
        <v>820</v>
      </c>
      <c r="E7" s="690" t="s">
        <v>750</v>
      </c>
      <c r="F7" s="691"/>
      <c r="G7" s="692"/>
      <c r="H7" s="688"/>
    </row>
    <row r="8" spans="1:21" s="330" customFormat="1" ht="12.75" x14ac:dyDescent="0.2">
      <c r="A8" s="679"/>
      <c r="B8" s="679"/>
      <c r="C8" s="673"/>
      <c r="D8" s="678"/>
      <c r="E8" s="544" t="s">
        <v>693</v>
      </c>
      <c r="F8" s="544" t="s">
        <v>963</v>
      </c>
      <c r="G8" s="331" t="s">
        <v>921</v>
      </c>
      <c r="H8" s="689"/>
    </row>
    <row r="9" spans="1:21" s="330" customFormat="1" ht="26.25" customHeight="1" x14ac:dyDescent="0.2">
      <c r="A9" s="332"/>
      <c r="B9" s="333" t="s">
        <v>801</v>
      </c>
      <c r="C9" s="334">
        <f>D9+E9</f>
        <v>127889</v>
      </c>
      <c r="D9" s="354">
        <f>D17</f>
        <v>75253</v>
      </c>
      <c r="E9" s="354">
        <f>F9+G9</f>
        <v>52636</v>
      </c>
      <c r="F9" s="354">
        <f>F10+F17</f>
        <v>43612</v>
      </c>
      <c r="G9" s="334">
        <f>G17</f>
        <v>9024</v>
      </c>
      <c r="H9" s="559"/>
    </row>
    <row r="10" spans="1:21" s="330" customFormat="1" ht="12.75" x14ac:dyDescent="0.2">
      <c r="A10" s="545"/>
      <c r="B10" s="333" t="s">
        <v>964</v>
      </c>
      <c r="C10" s="334"/>
      <c r="D10" s="354"/>
      <c r="E10" s="354"/>
      <c r="F10" s="354"/>
      <c r="G10" s="334"/>
      <c r="H10" s="559"/>
    </row>
    <row r="11" spans="1:21" s="330" customFormat="1" ht="12.75" x14ac:dyDescent="0.2">
      <c r="A11" s="545"/>
      <c r="B11" s="333"/>
      <c r="C11" s="334"/>
      <c r="D11" s="354"/>
      <c r="E11" s="354"/>
      <c r="F11" s="354"/>
      <c r="G11" s="334"/>
      <c r="H11" s="559"/>
    </row>
    <row r="12" spans="1:21" s="330" customFormat="1" ht="12.75" x14ac:dyDescent="0.2">
      <c r="A12" s="545"/>
      <c r="B12" s="333"/>
      <c r="C12" s="334"/>
      <c r="D12" s="354"/>
      <c r="E12" s="354"/>
      <c r="F12" s="354"/>
      <c r="G12" s="334"/>
      <c r="H12" s="559"/>
    </row>
    <row r="13" spans="1:21" s="330" customFormat="1" ht="12.75" x14ac:dyDescent="0.2">
      <c r="A13" s="545"/>
      <c r="B13" s="333"/>
      <c r="C13" s="334"/>
      <c r="D13" s="354"/>
      <c r="E13" s="354"/>
      <c r="F13" s="354"/>
      <c r="G13" s="334"/>
      <c r="H13" s="559"/>
    </row>
    <row r="14" spans="1:21" s="330" customFormat="1" ht="12.75" x14ac:dyDescent="0.2">
      <c r="A14" s="545"/>
      <c r="B14" s="333"/>
      <c r="C14" s="334"/>
      <c r="D14" s="354"/>
      <c r="E14" s="354"/>
      <c r="F14" s="354"/>
      <c r="G14" s="334"/>
      <c r="H14" s="559"/>
    </row>
    <row r="15" spans="1:21" s="330" customFormat="1" ht="12.75" x14ac:dyDescent="0.2">
      <c r="A15" s="545"/>
      <c r="B15" s="333"/>
      <c r="C15" s="334"/>
      <c r="D15" s="354"/>
      <c r="E15" s="354"/>
      <c r="F15" s="354"/>
      <c r="G15" s="334"/>
      <c r="H15" s="559"/>
    </row>
    <row r="16" spans="1:21" s="330" customFormat="1" ht="12.75" x14ac:dyDescent="0.2">
      <c r="A16" s="545"/>
      <c r="B16" s="333"/>
      <c r="C16" s="334"/>
      <c r="D16" s="354"/>
      <c r="E16" s="354"/>
      <c r="F16" s="354"/>
      <c r="G16" s="334"/>
      <c r="H16" s="559"/>
    </row>
    <row r="17" spans="1:8" s="343" customFormat="1" ht="18.75" customHeight="1" x14ac:dyDescent="0.2">
      <c r="A17" s="339" t="s">
        <v>5</v>
      </c>
      <c r="B17" s="340" t="s">
        <v>774</v>
      </c>
      <c r="C17" s="341">
        <f>SUM(C18:C28)</f>
        <v>127889</v>
      </c>
      <c r="D17" s="341">
        <f>SUM(D18:D28)</f>
        <v>75253</v>
      </c>
      <c r="E17" s="341">
        <f>SUM(E18:E28)</f>
        <v>52636</v>
      </c>
      <c r="F17" s="341">
        <f t="shared" ref="F17:G17" si="0">SUM(F18:F28)</f>
        <v>43612</v>
      </c>
      <c r="G17" s="341">
        <f t="shared" si="0"/>
        <v>9024</v>
      </c>
      <c r="H17" s="560"/>
    </row>
    <row r="18" spans="1:8" s="557" customFormat="1" ht="18.75" customHeight="1" x14ac:dyDescent="0.2">
      <c r="A18" s="553">
        <v>1</v>
      </c>
      <c r="B18" s="554" t="s">
        <v>776</v>
      </c>
      <c r="C18" s="555">
        <f>D18+E18</f>
        <v>3655</v>
      </c>
      <c r="D18" s="556">
        <v>2151</v>
      </c>
      <c r="E18" s="556">
        <f>F18+G18</f>
        <v>1504</v>
      </c>
      <c r="F18" s="556"/>
      <c r="G18" s="556">
        <v>1504</v>
      </c>
      <c r="H18" s="561"/>
    </row>
    <row r="19" spans="1:8" s="330" customFormat="1" ht="18.75" customHeight="1" x14ac:dyDescent="0.2">
      <c r="A19" s="336">
        <v>2</v>
      </c>
      <c r="B19" s="349" t="s">
        <v>777</v>
      </c>
      <c r="C19" s="555">
        <f t="shared" ref="C19:C28" si="1">D19+E19</f>
        <v>10962</v>
      </c>
      <c r="D19" s="345">
        <v>6450</v>
      </c>
      <c r="E19" s="556">
        <f t="shared" ref="E19:E28" si="2">F19+G19</f>
        <v>4512</v>
      </c>
      <c r="F19" s="345">
        <v>4512</v>
      </c>
      <c r="G19" s="345"/>
      <c r="H19" s="559"/>
    </row>
    <row r="20" spans="1:8" s="557" customFormat="1" ht="18.75" customHeight="1" x14ac:dyDescent="0.2">
      <c r="A20" s="553">
        <v>3</v>
      </c>
      <c r="B20" s="554" t="s">
        <v>778</v>
      </c>
      <c r="C20" s="555">
        <f t="shared" si="1"/>
        <v>3655</v>
      </c>
      <c r="D20" s="556">
        <v>2151</v>
      </c>
      <c r="E20" s="556">
        <f t="shared" si="2"/>
        <v>1504</v>
      </c>
      <c r="F20" s="556"/>
      <c r="G20" s="556">
        <v>1504</v>
      </c>
      <c r="H20" s="561"/>
    </row>
    <row r="21" spans="1:8" s="558" customFormat="1" ht="18.75" customHeight="1" x14ac:dyDescent="0.2">
      <c r="A21" s="336">
        <v>4</v>
      </c>
      <c r="B21" s="349" t="s">
        <v>779</v>
      </c>
      <c r="C21" s="555">
        <f t="shared" si="1"/>
        <v>18269</v>
      </c>
      <c r="D21" s="345">
        <v>10750</v>
      </c>
      <c r="E21" s="556">
        <f t="shared" si="2"/>
        <v>7519</v>
      </c>
      <c r="F21" s="345">
        <v>7519</v>
      </c>
      <c r="G21" s="345"/>
      <c r="H21" s="562"/>
    </row>
    <row r="22" spans="1:8" s="330" customFormat="1" ht="18.75" customHeight="1" x14ac:dyDescent="0.2">
      <c r="A22" s="336">
        <v>5</v>
      </c>
      <c r="B22" s="351" t="s">
        <v>780</v>
      </c>
      <c r="C22" s="555">
        <f t="shared" si="1"/>
        <v>10962</v>
      </c>
      <c r="D22" s="345">
        <v>6450</v>
      </c>
      <c r="E22" s="556">
        <f t="shared" si="2"/>
        <v>4512</v>
      </c>
      <c r="F22" s="345">
        <v>4512</v>
      </c>
      <c r="G22" s="345"/>
      <c r="H22" s="559"/>
    </row>
    <row r="23" spans="1:8" s="557" customFormat="1" ht="18.75" customHeight="1" x14ac:dyDescent="0.2">
      <c r="A23" s="553">
        <v>6</v>
      </c>
      <c r="B23" s="554" t="s">
        <v>781</v>
      </c>
      <c r="C23" s="555">
        <f t="shared" si="1"/>
        <v>3655</v>
      </c>
      <c r="D23" s="556">
        <v>2151</v>
      </c>
      <c r="E23" s="556">
        <f t="shared" si="2"/>
        <v>1504</v>
      </c>
      <c r="F23" s="345"/>
      <c r="G23" s="556">
        <v>1504</v>
      </c>
      <c r="H23" s="561"/>
    </row>
    <row r="24" spans="1:8" s="557" customFormat="1" ht="18.75" customHeight="1" x14ac:dyDescent="0.2">
      <c r="A24" s="553">
        <v>7</v>
      </c>
      <c r="B24" s="561" t="s">
        <v>782</v>
      </c>
      <c r="C24" s="555">
        <f t="shared" si="1"/>
        <v>10962</v>
      </c>
      <c r="D24" s="556">
        <v>6450</v>
      </c>
      <c r="E24" s="556">
        <f t="shared" si="2"/>
        <v>4512</v>
      </c>
      <c r="F24" s="556"/>
      <c r="G24" s="556">
        <v>4512</v>
      </c>
      <c r="H24" s="561"/>
    </row>
    <row r="25" spans="1:8" s="330" customFormat="1" ht="18.75" customHeight="1" x14ac:dyDescent="0.2">
      <c r="A25" s="336">
        <v>8</v>
      </c>
      <c r="B25" s="352" t="s">
        <v>783</v>
      </c>
      <c r="C25" s="555">
        <f t="shared" si="1"/>
        <v>18269</v>
      </c>
      <c r="D25" s="345">
        <v>10750</v>
      </c>
      <c r="E25" s="556">
        <f t="shared" si="2"/>
        <v>7519</v>
      </c>
      <c r="F25" s="345">
        <v>7519</v>
      </c>
      <c r="G25" s="345"/>
      <c r="H25" s="559"/>
    </row>
    <row r="26" spans="1:8" s="330" customFormat="1" ht="18.75" customHeight="1" x14ac:dyDescent="0.2">
      <c r="A26" s="336">
        <v>9</v>
      </c>
      <c r="B26" s="352" t="s">
        <v>784</v>
      </c>
      <c r="C26" s="555">
        <f t="shared" si="1"/>
        <v>10962</v>
      </c>
      <c r="D26" s="345">
        <v>6450</v>
      </c>
      <c r="E26" s="556">
        <f t="shared" si="2"/>
        <v>4512</v>
      </c>
      <c r="F26" s="345">
        <v>4512</v>
      </c>
      <c r="G26" s="345"/>
      <c r="H26" s="559"/>
    </row>
    <row r="27" spans="1:8" s="330" customFormat="1" ht="18.75" customHeight="1" x14ac:dyDescent="0.2">
      <c r="A27" s="336">
        <v>10</v>
      </c>
      <c r="B27" s="352" t="s">
        <v>785</v>
      </c>
      <c r="C27" s="555">
        <f t="shared" si="1"/>
        <v>18269</v>
      </c>
      <c r="D27" s="345">
        <v>10750</v>
      </c>
      <c r="E27" s="556">
        <f t="shared" si="2"/>
        <v>7519</v>
      </c>
      <c r="F27" s="345">
        <v>7519</v>
      </c>
      <c r="G27" s="345"/>
      <c r="H27" s="559"/>
    </row>
    <row r="28" spans="1:8" s="330" customFormat="1" ht="18.75" customHeight="1" x14ac:dyDescent="0.2">
      <c r="A28" s="336">
        <v>11</v>
      </c>
      <c r="B28" s="352" t="s">
        <v>786</v>
      </c>
      <c r="C28" s="555">
        <f t="shared" si="1"/>
        <v>18269</v>
      </c>
      <c r="D28" s="345">
        <v>10750</v>
      </c>
      <c r="E28" s="556">
        <f t="shared" si="2"/>
        <v>7519</v>
      </c>
      <c r="F28" s="345">
        <v>7519</v>
      </c>
      <c r="G28" s="345"/>
      <c r="H28" s="559"/>
    </row>
  </sheetData>
  <mergeCells count="12">
    <mergeCell ref="D7:D8"/>
    <mergeCell ref="E7:G7"/>
    <mergeCell ref="H5:H8"/>
    <mergeCell ref="A1:G1"/>
    <mergeCell ref="A5:A8"/>
    <mergeCell ref="B5:B8"/>
    <mergeCell ref="C5:G5"/>
    <mergeCell ref="C7:C8"/>
    <mergeCell ref="A2:H2"/>
    <mergeCell ref="A3:H3"/>
    <mergeCell ref="D4:H4"/>
    <mergeCell ref="D6:G6"/>
  </mergeCells>
  <conditionalFormatting sqref="E7">
    <cfRule type="duplicateValues" dxfId="58" priority="11"/>
  </conditionalFormatting>
  <conditionalFormatting sqref="B25">
    <cfRule type="duplicateValues" dxfId="57" priority="9"/>
  </conditionalFormatting>
  <conditionalFormatting sqref="B25">
    <cfRule type="duplicateValues" dxfId="56" priority="10"/>
  </conditionalFormatting>
  <conditionalFormatting sqref="B26">
    <cfRule type="duplicateValues" dxfId="55" priority="7"/>
  </conditionalFormatting>
  <conditionalFormatting sqref="B26">
    <cfRule type="duplicateValues" dxfId="54" priority="8"/>
  </conditionalFormatting>
  <conditionalFormatting sqref="B27">
    <cfRule type="duplicateValues" dxfId="53" priority="5"/>
  </conditionalFormatting>
  <conditionalFormatting sqref="B27">
    <cfRule type="duplicateValues" dxfId="52" priority="6"/>
  </conditionalFormatting>
  <conditionalFormatting sqref="B28">
    <cfRule type="duplicateValues" dxfId="51" priority="3"/>
  </conditionalFormatting>
  <conditionalFormatting sqref="B28">
    <cfRule type="duplicateValues" dxfId="50" priority="4"/>
  </conditionalFormatting>
  <conditionalFormatting sqref="C9:G16">
    <cfRule type="duplicateValues" dxfId="49" priority="37"/>
  </conditionalFormatting>
  <conditionalFormatting sqref="B4 A3 B17:B24 B9:G16">
    <cfRule type="duplicateValues" dxfId="48" priority="90"/>
  </conditionalFormatting>
  <pageMargins left="0.24" right="0.16" top="0.24" bottom="0.24" header="0.2" footer="0.2"/>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2F9E5-1B50-4F94-BE55-D9D95CAA0AA5}">
  <dimension ref="A1:U172"/>
  <sheetViews>
    <sheetView workbookViewId="0">
      <selection activeCell="E8" sqref="E8"/>
    </sheetView>
  </sheetViews>
  <sheetFormatPr defaultRowHeight="12.75" x14ac:dyDescent="0.2"/>
  <cols>
    <col min="1" max="1" width="4.125" style="327" customWidth="1"/>
    <col min="2" max="2" width="30.75" style="327" customWidth="1"/>
    <col min="3" max="3" width="11.75" style="327" customWidth="1"/>
    <col min="4" max="4" width="8.5" style="327" customWidth="1"/>
    <col min="5" max="5" width="8.75" style="327" customWidth="1"/>
    <col min="6" max="6" width="11.125" style="327" customWidth="1"/>
    <col min="7" max="7" width="9" style="327"/>
    <col min="8" max="8" width="9" style="564"/>
    <col min="9" max="21" width="9" style="302"/>
    <col min="22" max="16384" width="9" style="327"/>
  </cols>
  <sheetData>
    <row r="1" spans="1:21" x14ac:dyDescent="0.2">
      <c r="A1" s="680" t="s">
        <v>30</v>
      </c>
      <c r="B1" s="680"/>
      <c r="C1" s="680"/>
      <c r="D1" s="680"/>
      <c r="E1" s="680"/>
      <c r="F1" s="680"/>
      <c r="G1" s="680"/>
      <c r="H1" s="563"/>
      <c r="I1" s="327"/>
      <c r="J1" s="327"/>
      <c r="K1" s="327"/>
      <c r="L1" s="327"/>
      <c r="M1" s="327"/>
      <c r="N1" s="327"/>
      <c r="O1" s="327"/>
      <c r="P1" s="327"/>
      <c r="Q1" s="327"/>
      <c r="R1" s="327"/>
      <c r="S1" s="327"/>
      <c r="T1" s="327"/>
      <c r="U1" s="327"/>
    </row>
    <row r="2" spans="1:21" ht="37.5" customHeight="1" x14ac:dyDescent="0.2">
      <c r="A2" s="681" t="s">
        <v>993</v>
      </c>
      <c r="B2" s="681"/>
      <c r="C2" s="681"/>
      <c r="D2" s="681"/>
      <c r="E2" s="681"/>
      <c r="F2" s="681"/>
      <c r="G2" s="681"/>
      <c r="H2" s="681"/>
      <c r="I2" s="327"/>
      <c r="J2" s="327"/>
      <c r="K2" s="327"/>
      <c r="L2" s="327"/>
      <c r="M2" s="327"/>
      <c r="N2" s="327"/>
      <c r="O2" s="327"/>
      <c r="P2" s="327"/>
      <c r="Q2" s="327"/>
      <c r="R2" s="327"/>
      <c r="S2" s="327"/>
      <c r="T2" s="327"/>
      <c r="U2" s="327"/>
    </row>
    <row r="3" spans="1:21" ht="24" customHeight="1" x14ac:dyDescent="0.2">
      <c r="A3" s="682" t="s">
        <v>773</v>
      </c>
      <c r="B3" s="682"/>
      <c r="C3" s="682"/>
      <c r="D3" s="682"/>
      <c r="E3" s="682"/>
      <c r="F3" s="682"/>
      <c r="G3" s="682"/>
      <c r="H3" s="682"/>
      <c r="I3" s="327"/>
      <c r="J3" s="327"/>
      <c r="K3" s="327"/>
      <c r="L3" s="327"/>
      <c r="M3" s="327"/>
      <c r="N3" s="327"/>
      <c r="O3" s="327"/>
      <c r="P3" s="327"/>
      <c r="Q3" s="327"/>
      <c r="R3" s="327"/>
      <c r="S3" s="327"/>
      <c r="T3" s="327"/>
      <c r="U3" s="327"/>
    </row>
    <row r="4" spans="1:21" ht="18" customHeight="1" x14ac:dyDescent="0.2">
      <c r="A4" s="328"/>
      <c r="B4" s="582"/>
      <c r="C4" s="683" t="s">
        <v>742</v>
      </c>
      <c r="D4" s="683"/>
      <c r="E4" s="683"/>
      <c r="F4" s="683"/>
      <c r="G4" s="683"/>
      <c r="H4" s="683"/>
      <c r="I4" s="327"/>
      <c r="J4" s="327"/>
      <c r="K4" s="327"/>
      <c r="L4" s="327"/>
      <c r="M4" s="327"/>
      <c r="N4" s="327"/>
      <c r="O4" s="327"/>
      <c r="P4" s="327"/>
      <c r="Q4" s="327"/>
      <c r="R4" s="327"/>
      <c r="S4" s="327"/>
      <c r="T4" s="327"/>
      <c r="U4" s="327"/>
    </row>
    <row r="5" spans="1:21" s="330" customFormat="1" ht="24" customHeight="1" x14ac:dyDescent="0.2">
      <c r="A5" s="679" t="s">
        <v>765</v>
      </c>
      <c r="B5" s="679" t="s">
        <v>994</v>
      </c>
      <c r="C5" s="677" t="s">
        <v>694</v>
      </c>
      <c r="D5" s="690" t="s">
        <v>750</v>
      </c>
      <c r="E5" s="691"/>
      <c r="F5" s="691"/>
      <c r="G5" s="692"/>
      <c r="H5" s="688" t="s">
        <v>721</v>
      </c>
    </row>
    <row r="6" spans="1:21" s="330" customFormat="1" ht="37.5" customHeight="1" x14ac:dyDescent="0.2">
      <c r="A6" s="679"/>
      <c r="B6" s="679"/>
      <c r="C6" s="678"/>
      <c r="D6" s="580" t="s">
        <v>693</v>
      </c>
      <c r="E6" s="580" t="s">
        <v>14</v>
      </c>
      <c r="F6" s="580" t="s">
        <v>976</v>
      </c>
      <c r="G6" s="580" t="s">
        <v>977</v>
      </c>
      <c r="H6" s="689"/>
    </row>
    <row r="7" spans="1:21" s="330" customFormat="1" ht="26.25" customHeight="1" x14ac:dyDescent="0.2">
      <c r="A7" s="581"/>
      <c r="B7" s="333" t="s">
        <v>998</v>
      </c>
      <c r="C7" s="354">
        <f>C8+C21+C23</f>
        <v>154600</v>
      </c>
      <c r="D7" s="354">
        <f>SUM(E7:G7)</f>
        <v>53946</v>
      </c>
      <c r="E7" s="354">
        <f>E8+E21+E23</f>
        <v>393</v>
      </c>
      <c r="F7" s="354">
        <f t="shared" ref="F7:G7" si="0">F8+F21+F23</f>
        <v>44529</v>
      </c>
      <c r="G7" s="354">
        <f t="shared" si="0"/>
        <v>9024</v>
      </c>
      <c r="H7" s="559"/>
    </row>
    <row r="8" spans="1:21" s="330" customFormat="1" ht="38.25" x14ac:dyDescent="0.2">
      <c r="A8" s="581" t="s">
        <v>829</v>
      </c>
      <c r="B8" s="613" t="s">
        <v>798</v>
      </c>
      <c r="C8" s="354">
        <f>C9+C10</f>
        <v>72579</v>
      </c>
      <c r="D8" s="354">
        <f>D9+D10</f>
        <v>632</v>
      </c>
      <c r="E8" s="354">
        <f t="shared" ref="E8:G8" si="1">E9+E10</f>
        <v>190</v>
      </c>
      <c r="F8" s="354">
        <f t="shared" si="1"/>
        <v>442</v>
      </c>
      <c r="G8" s="354">
        <f t="shared" si="1"/>
        <v>0</v>
      </c>
      <c r="H8" s="559"/>
    </row>
    <row r="9" spans="1:21" s="330" customFormat="1" x14ac:dyDescent="0.2">
      <c r="A9" s="581" t="s">
        <v>3</v>
      </c>
      <c r="B9" s="613" t="s">
        <v>995</v>
      </c>
      <c r="C9" s="354">
        <f>'PLII 2021-2025'!D50</f>
        <v>40245</v>
      </c>
      <c r="D9" s="354">
        <f>SUM(E9:G9)</f>
        <v>632</v>
      </c>
      <c r="E9" s="354">
        <f>'PLII 2021-2025'!F50</f>
        <v>190</v>
      </c>
      <c r="F9" s="354">
        <f>'PLII 2021-2025'!G50</f>
        <v>442</v>
      </c>
      <c r="G9" s="354"/>
      <c r="H9" s="559"/>
    </row>
    <row r="10" spans="1:21" s="330" customFormat="1" x14ac:dyDescent="0.2">
      <c r="A10" s="581" t="s">
        <v>5</v>
      </c>
      <c r="B10" s="613" t="s">
        <v>996</v>
      </c>
      <c r="C10" s="354">
        <f>SUM(C11:C20)</f>
        <v>32334</v>
      </c>
      <c r="D10" s="354"/>
      <c r="E10" s="354"/>
      <c r="F10" s="354"/>
      <c r="G10" s="354"/>
      <c r="H10" s="559"/>
    </row>
    <row r="11" spans="1:21" s="330" customFormat="1" x14ac:dyDescent="0.2">
      <c r="A11" s="336">
        <v>1</v>
      </c>
      <c r="B11" s="596" t="s">
        <v>874</v>
      </c>
      <c r="C11" s="599">
        <f>'PLII 2021-2025'!D55</f>
        <v>4801</v>
      </c>
      <c r="D11" s="354"/>
      <c r="E11" s="354"/>
      <c r="F11" s="354"/>
      <c r="G11" s="354"/>
      <c r="H11" s="559"/>
    </row>
    <row r="12" spans="1:21" s="330" customFormat="1" x14ac:dyDescent="0.2">
      <c r="A12" s="336">
        <v>2</v>
      </c>
      <c r="B12" s="349" t="s">
        <v>777</v>
      </c>
      <c r="C12" s="599">
        <f>'PLII 2021-2025'!D56</f>
        <v>3201</v>
      </c>
      <c r="D12" s="354"/>
      <c r="E12" s="354"/>
      <c r="F12" s="354"/>
      <c r="G12" s="354"/>
      <c r="H12" s="559"/>
    </row>
    <row r="13" spans="1:21" s="330" customFormat="1" x14ac:dyDescent="0.2">
      <c r="A13" s="336">
        <v>3</v>
      </c>
      <c r="B13" s="554" t="s">
        <v>778</v>
      </c>
      <c r="C13" s="599">
        <f>'PLII 2021-2025'!D57</f>
        <v>1600</v>
      </c>
      <c r="D13" s="354"/>
      <c r="E13" s="354"/>
      <c r="F13" s="354"/>
      <c r="G13" s="354"/>
      <c r="H13" s="559"/>
    </row>
    <row r="14" spans="1:21" s="330" customFormat="1" x14ac:dyDescent="0.2">
      <c r="A14" s="336">
        <v>4</v>
      </c>
      <c r="B14" s="351" t="s">
        <v>780</v>
      </c>
      <c r="C14" s="599">
        <f>'PLII 2021-2025'!D58</f>
        <v>3201</v>
      </c>
      <c r="D14" s="354"/>
      <c r="E14" s="354"/>
      <c r="F14" s="354"/>
      <c r="G14" s="354"/>
      <c r="H14" s="559"/>
    </row>
    <row r="15" spans="1:21" s="330" customFormat="1" x14ac:dyDescent="0.2">
      <c r="A15" s="336">
        <v>5</v>
      </c>
      <c r="B15" s="554" t="s">
        <v>781</v>
      </c>
      <c r="C15" s="599">
        <f>'PLII 2021-2025'!D59</f>
        <v>1600</v>
      </c>
      <c r="D15" s="354"/>
      <c r="E15" s="354"/>
      <c r="F15" s="354"/>
      <c r="G15" s="354"/>
      <c r="H15" s="559"/>
    </row>
    <row r="16" spans="1:21" s="330" customFormat="1" x14ac:dyDescent="0.2">
      <c r="A16" s="336">
        <v>6</v>
      </c>
      <c r="B16" s="561" t="s">
        <v>782</v>
      </c>
      <c r="C16" s="599">
        <f>'PLII 2021-2025'!D60</f>
        <v>1600</v>
      </c>
      <c r="D16" s="354"/>
      <c r="E16" s="354"/>
      <c r="F16" s="354"/>
      <c r="G16" s="354"/>
      <c r="H16" s="559"/>
    </row>
    <row r="17" spans="1:8" s="330" customFormat="1" x14ac:dyDescent="0.2">
      <c r="A17" s="336">
        <v>7</v>
      </c>
      <c r="B17" s="352" t="s">
        <v>783</v>
      </c>
      <c r="C17" s="599">
        <f>'PLII 2021-2025'!D61</f>
        <v>8328</v>
      </c>
      <c r="D17" s="354"/>
      <c r="E17" s="354"/>
      <c r="F17" s="354"/>
      <c r="G17" s="354"/>
      <c r="H17" s="559"/>
    </row>
    <row r="18" spans="1:8" s="330" customFormat="1" x14ac:dyDescent="0.2">
      <c r="A18" s="336">
        <v>8</v>
      </c>
      <c r="B18" s="352" t="s">
        <v>784</v>
      </c>
      <c r="C18" s="599">
        <f>'PLII 2021-2025'!D62</f>
        <v>1600</v>
      </c>
      <c r="D18" s="354"/>
      <c r="E18" s="354"/>
      <c r="F18" s="354"/>
      <c r="G18" s="354"/>
      <c r="H18" s="559"/>
    </row>
    <row r="19" spans="1:8" s="330" customFormat="1" x14ac:dyDescent="0.2">
      <c r="A19" s="336">
        <v>9</v>
      </c>
      <c r="B19" s="352" t="s">
        <v>785</v>
      </c>
      <c r="C19" s="599">
        <f>'PLII 2021-2025'!D63</f>
        <v>3201</v>
      </c>
      <c r="D19" s="354"/>
      <c r="E19" s="354"/>
      <c r="F19" s="354"/>
      <c r="G19" s="354"/>
      <c r="H19" s="559"/>
    </row>
    <row r="20" spans="1:8" s="330" customFormat="1" x14ac:dyDescent="0.2">
      <c r="A20" s="336">
        <v>10</v>
      </c>
      <c r="B20" s="352" t="s">
        <v>786</v>
      </c>
      <c r="C20" s="599">
        <f>'PLII 2021-2025'!D64</f>
        <v>3202</v>
      </c>
      <c r="D20" s="354"/>
      <c r="E20" s="354"/>
      <c r="F20" s="354"/>
      <c r="G20" s="354"/>
      <c r="H20" s="559"/>
    </row>
    <row r="21" spans="1:8" s="343" customFormat="1" ht="25.5" x14ac:dyDescent="0.2">
      <c r="A21" s="581" t="s">
        <v>667</v>
      </c>
      <c r="B21" s="615" t="s">
        <v>799</v>
      </c>
      <c r="C21" s="354">
        <f>C22</f>
        <v>6768</v>
      </c>
      <c r="D21" s="354">
        <f>D22</f>
        <v>678</v>
      </c>
      <c r="E21" s="354">
        <f t="shared" ref="E21:F21" si="2">E22</f>
        <v>203</v>
      </c>
      <c r="F21" s="354">
        <f t="shared" si="2"/>
        <v>475</v>
      </c>
      <c r="G21" s="354">
        <f>G22</f>
        <v>0</v>
      </c>
      <c r="H21" s="560"/>
    </row>
    <row r="22" spans="1:8" s="330" customFormat="1" x14ac:dyDescent="0.2">
      <c r="A22" s="581" t="s">
        <v>3</v>
      </c>
      <c r="B22" s="613" t="s">
        <v>995</v>
      </c>
      <c r="C22" s="354">
        <f>'PLII 2021-2025'!D99</f>
        <v>6768</v>
      </c>
      <c r="D22" s="354">
        <f>SUM(E22:G22)</f>
        <v>678</v>
      </c>
      <c r="E22" s="354">
        <f>'PLII 2021-2025'!F99</f>
        <v>203</v>
      </c>
      <c r="F22" s="354">
        <f>'PLII 2021-2025'!G99</f>
        <v>475</v>
      </c>
      <c r="G22" s="354"/>
      <c r="H22" s="559"/>
    </row>
    <row r="23" spans="1:8" s="343" customFormat="1" ht="25.5" x14ac:dyDescent="0.2">
      <c r="A23" s="581" t="s">
        <v>496</v>
      </c>
      <c r="B23" s="615" t="s">
        <v>800</v>
      </c>
      <c r="C23" s="354">
        <f>C24+C25</f>
        <v>75253</v>
      </c>
      <c r="D23" s="354">
        <f t="shared" ref="D23:G23" si="3">D24+D25</f>
        <v>52636</v>
      </c>
      <c r="E23" s="354">
        <f t="shared" si="3"/>
        <v>0</v>
      </c>
      <c r="F23" s="354">
        <f t="shared" si="3"/>
        <v>43612</v>
      </c>
      <c r="G23" s="354">
        <f t="shared" si="3"/>
        <v>9024</v>
      </c>
      <c r="H23" s="560"/>
    </row>
    <row r="24" spans="1:8" s="330" customFormat="1" x14ac:dyDescent="0.2">
      <c r="A24" s="581" t="s">
        <v>3</v>
      </c>
      <c r="B24" s="613" t="s">
        <v>995</v>
      </c>
      <c r="C24" s="354">
        <f>'PLII 2021-2025'!D147</f>
        <v>0</v>
      </c>
      <c r="D24" s="354">
        <f>SUM(E24:G24)</f>
        <v>0</v>
      </c>
      <c r="E24" s="354">
        <f>'PLII 2021-2025'!F65</f>
        <v>0</v>
      </c>
      <c r="F24" s="354">
        <f>'PLII 2021-2025'!G65</f>
        <v>0</v>
      </c>
      <c r="G24" s="354"/>
      <c r="H24" s="559"/>
    </row>
    <row r="25" spans="1:8" s="330" customFormat="1" x14ac:dyDescent="0.2">
      <c r="A25" s="581" t="s">
        <v>5</v>
      </c>
      <c r="B25" s="613" t="s">
        <v>996</v>
      </c>
      <c r="C25" s="354">
        <f>SUM(C26:C36)</f>
        <v>75253</v>
      </c>
      <c r="D25" s="354">
        <f>SUM(D26:D36)</f>
        <v>52636</v>
      </c>
      <c r="E25" s="354">
        <f t="shared" ref="E25" si="4">SUM(E26:E36)</f>
        <v>0</v>
      </c>
      <c r="F25" s="354">
        <f>SUM(F26:F36)</f>
        <v>43612</v>
      </c>
      <c r="G25" s="354">
        <f>SUM(G26:G36)</f>
        <v>9024</v>
      </c>
      <c r="H25" s="559"/>
    </row>
    <row r="26" spans="1:8" s="330" customFormat="1" x14ac:dyDescent="0.2">
      <c r="A26" s="336">
        <v>1</v>
      </c>
      <c r="B26" s="566" t="s">
        <v>776</v>
      </c>
      <c r="C26" s="599">
        <f>'PLII 2021-2025'!D152</f>
        <v>2151</v>
      </c>
      <c r="D26" s="354">
        <f>SUM(E26:G26)</f>
        <v>1504</v>
      </c>
      <c r="E26" s="354"/>
      <c r="F26" s="354"/>
      <c r="G26" s="354">
        <f>'PLII 2021-2025'!H152</f>
        <v>1504</v>
      </c>
      <c r="H26" s="559"/>
    </row>
    <row r="27" spans="1:8" s="330" customFormat="1" x14ac:dyDescent="0.2">
      <c r="A27" s="336">
        <v>2</v>
      </c>
      <c r="B27" s="349" t="s">
        <v>777</v>
      </c>
      <c r="C27" s="599">
        <f>'PLII 2021-2025'!D153</f>
        <v>6450</v>
      </c>
      <c r="D27" s="354">
        <f>SUM(E27:G27)</f>
        <v>4512</v>
      </c>
      <c r="E27" s="354"/>
      <c r="F27" s="599">
        <f>'PLII 2021-2025'!G153</f>
        <v>4512</v>
      </c>
      <c r="G27" s="599"/>
      <c r="H27" s="559"/>
    </row>
    <row r="28" spans="1:8" s="330" customFormat="1" x14ac:dyDescent="0.2">
      <c r="A28" s="336">
        <v>3</v>
      </c>
      <c r="B28" s="554" t="s">
        <v>778</v>
      </c>
      <c r="C28" s="599">
        <f>'PLII 2021-2025'!D154</f>
        <v>2151</v>
      </c>
      <c r="D28" s="354">
        <f t="shared" ref="D28:D36" si="5">SUM(E28:G28)</f>
        <v>1504</v>
      </c>
      <c r="E28" s="354"/>
      <c r="F28" s="599"/>
      <c r="G28" s="599">
        <f>'PLII 2021-2025'!H154</f>
        <v>1504</v>
      </c>
      <c r="H28" s="559"/>
    </row>
    <row r="29" spans="1:8" s="330" customFormat="1" x14ac:dyDescent="0.2">
      <c r="A29" s="336">
        <v>4</v>
      </c>
      <c r="B29" s="460" t="s">
        <v>779</v>
      </c>
      <c r="C29" s="599">
        <f>'PLII 2021-2025'!D155</f>
        <v>10750</v>
      </c>
      <c r="D29" s="354">
        <f t="shared" si="5"/>
        <v>7519</v>
      </c>
      <c r="E29" s="354"/>
      <c r="F29" s="599">
        <f>'PLII 2021-2025'!G155</f>
        <v>7519</v>
      </c>
      <c r="G29" s="599"/>
      <c r="H29" s="559"/>
    </row>
    <row r="30" spans="1:8" s="330" customFormat="1" x14ac:dyDescent="0.2">
      <c r="A30" s="336">
        <v>5</v>
      </c>
      <c r="B30" s="351" t="s">
        <v>780</v>
      </c>
      <c r="C30" s="599">
        <f>'PLII 2021-2025'!D156</f>
        <v>6450</v>
      </c>
      <c r="D30" s="354">
        <f t="shared" si="5"/>
        <v>4512</v>
      </c>
      <c r="E30" s="354"/>
      <c r="F30" s="599">
        <f>'PLII 2021-2025'!G156</f>
        <v>4512</v>
      </c>
      <c r="G30" s="599"/>
      <c r="H30" s="559"/>
    </row>
    <row r="31" spans="1:8" s="330" customFormat="1" x14ac:dyDescent="0.2">
      <c r="A31" s="336">
        <v>6</v>
      </c>
      <c r="B31" s="554" t="s">
        <v>781</v>
      </c>
      <c r="C31" s="599">
        <f>'PLII 2021-2025'!D157</f>
        <v>2151</v>
      </c>
      <c r="D31" s="354">
        <f t="shared" si="5"/>
        <v>1504</v>
      </c>
      <c r="E31" s="354"/>
      <c r="F31" s="599"/>
      <c r="G31" s="599">
        <f>'PLII 2021-2025'!H157</f>
        <v>1504</v>
      </c>
      <c r="H31" s="559"/>
    </row>
    <row r="32" spans="1:8" s="330" customFormat="1" x14ac:dyDescent="0.2">
      <c r="A32" s="336">
        <v>7</v>
      </c>
      <c r="B32" s="561" t="s">
        <v>782</v>
      </c>
      <c r="C32" s="599">
        <f>'PLII 2021-2025'!D158</f>
        <v>6450</v>
      </c>
      <c r="D32" s="354">
        <f t="shared" si="5"/>
        <v>4512</v>
      </c>
      <c r="E32" s="354"/>
      <c r="F32" s="599"/>
      <c r="G32" s="599">
        <f>'PLII 2021-2025'!H158</f>
        <v>4512</v>
      </c>
      <c r="H32" s="559"/>
    </row>
    <row r="33" spans="1:8" s="330" customFormat="1" x14ac:dyDescent="0.2">
      <c r="A33" s="336">
        <v>8</v>
      </c>
      <c r="B33" s="352" t="s">
        <v>783</v>
      </c>
      <c r="C33" s="599">
        <f>'PLII 2021-2025'!D159</f>
        <v>10750</v>
      </c>
      <c r="D33" s="354">
        <f t="shared" si="5"/>
        <v>7519</v>
      </c>
      <c r="E33" s="354"/>
      <c r="F33" s="599">
        <f>'PLII 2021-2025'!G159</f>
        <v>7519</v>
      </c>
      <c r="G33" s="599"/>
      <c r="H33" s="559"/>
    </row>
    <row r="34" spans="1:8" s="330" customFormat="1" x14ac:dyDescent="0.2">
      <c r="A34" s="336">
        <v>9</v>
      </c>
      <c r="B34" s="352" t="s">
        <v>784</v>
      </c>
      <c r="C34" s="599">
        <f>'PLII 2021-2025'!D160</f>
        <v>6450</v>
      </c>
      <c r="D34" s="354">
        <f t="shared" si="5"/>
        <v>4512</v>
      </c>
      <c r="E34" s="354"/>
      <c r="F34" s="599">
        <f>'PLII 2021-2025'!G160</f>
        <v>4512</v>
      </c>
      <c r="G34" s="599"/>
      <c r="H34" s="559"/>
    </row>
    <row r="35" spans="1:8" s="330" customFormat="1" x14ac:dyDescent="0.2">
      <c r="A35" s="336">
        <v>10</v>
      </c>
      <c r="B35" s="352" t="s">
        <v>785</v>
      </c>
      <c r="C35" s="599">
        <f>'PLII 2021-2025'!D161</f>
        <v>10750</v>
      </c>
      <c r="D35" s="354">
        <f t="shared" si="5"/>
        <v>7519</v>
      </c>
      <c r="E35" s="354"/>
      <c r="F35" s="599">
        <f>'PLII 2021-2025'!G161</f>
        <v>7519</v>
      </c>
      <c r="G35" s="599"/>
      <c r="H35" s="559"/>
    </row>
    <row r="36" spans="1:8" s="330" customFormat="1" x14ac:dyDescent="0.2">
      <c r="A36" s="336">
        <v>11</v>
      </c>
      <c r="B36" s="352" t="s">
        <v>786</v>
      </c>
      <c r="C36" s="599">
        <f>'PLII 2021-2025'!D162</f>
        <v>10750</v>
      </c>
      <c r="D36" s="354">
        <f t="shared" si="5"/>
        <v>7519</v>
      </c>
      <c r="E36" s="354"/>
      <c r="F36" s="599">
        <f>'PLII 2021-2025'!G162</f>
        <v>7519</v>
      </c>
      <c r="G36" s="599"/>
      <c r="H36" s="559"/>
    </row>
    <row r="54" spans="1:21" ht="18" customHeight="1" x14ac:dyDescent="0.2">
      <c r="A54" s="328"/>
      <c r="B54" s="582"/>
      <c r="C54" s="697" t="s">
        <v>742</v>
      </c>
      <c r="D54" s="697"/>
      <c r="E54" s="697"/>
      <c r="F54" s="697"/>
      <c r="G54" s="697"/>
      <c r="H54" s="697"/>
      <c r="I54" s="327"/>
      <c r="J54" s="327"/>
      <c r="K54" s="327"/>
      <c r="L54" s="327"/>
      <c r="M54" s="327"/>
      <c r="N54" s="327"/>
      <c r="O54" s="327"/>
      <c r="P54" s="327"/>
      <c r="Q54" s="327"/>
      <c r="R54" s="327"/>
      <c r="S54" s="327"/>
      <c r="T54" s="327"/>
      <c r="U54" s="327"/>
    </row>
    <row r="55" spans="1:21" ht="36" customHeight="1" x14ac:dyDescent="0.2">
      <c r="A55" s="679" t="s">
        <v>765</v>
      </c>
      <c r="B55" s="679" t="s">
        <v>743</v>
      </c>
      <c r="C55" s="695"/>
      <c r="D55" s="695"/>
      <c r="E55" s="695"/>
      <c r="F55" s="695"/>
      <c r="G55" s="696"/>
      <c r="H55" s="687" t="s">
        <v>721</v>
      </c>
      <c r="I55" s="327"/>
      <c r="J55" s="327"/>
      <c r="K55" s="327"/>
      <c r="L55" s="327"/>
      <c r="M55" s="327"/>
      <c r="N55" s="327"/>
      <c r="O55" s="327"/>
      <c r="P55" s="327"/>
      <c r="Q55" s="327"/>
      <c r="R55" s="327"/>
      <c r="S55" s="327"/>
      <c r="T55" s="327"/>
      <c r="U55" s="327"/>
    </row>
    <row r="56" spans="1:21" s="330" customFormat="1" ht="24" customHeight="1" x14ac:dyDescent="0.2">
      <c r="A56" s="679"/>
      <c r="B56" s="679"/>
      <c r="C56" s="690" t="s">
        <v>745</v>
      </c>
      <c r="D56" s="691"/>
      <c r="E56" s="691"/>
      <c r="F56" s="691"/>
      <c r="G56" s="692"/>
      <c r="H56" s="688"/>
    </row>
    <row r="57" spans="1:21" s="330" customFormat="1" ht="24" customHeight="1" x14ac:dyDescent="0.2">
      <c r="A57" s="679"/>
      <c r="B57" s="679"/>
      <c r="C57" s="677" t="s">
        <v>820</v>
      </c>
      <c r="D57" s="690" t="s">
        <v>980</v>
      </c>
      <c r="E57" s="691"/>
      <c r="F57" s="691"/>
      <c r="G57" s="692"/>
      <c r="H57" s="688"/>
    </row>
    <row r="58" spans="1:21" s="330" customFormat="1" ht="37.5" customHeight="1" x14ac:dyDescent="0.2">
      <c r="A58" s="679"/>
      <c r="B58" s="679"/>
      <c r="C58" s="678"/>
      <c r="D58" s="580" t="s">
        <v>693</v>
      </c>
      <c r="E58" s="580" t="s">
        <v>14</v>
      </c>
      <c r="F58" s="580" t="s">
        <v>976</v>
      </c>
      <c r="G58" s="580" t="s">
        <v>977</v>
      </c>
      <c r="H58" s="689"/>
    </row>
    <row r="59" spans="1:21" s="330" customFormat="1" ht="26.25" customHeight="1" x14ac:dyDescent="0.2">
      <c r="A59" s="581"/>
      <c r="B59" s="333" t="s">
        <v>751</v>
      </c>
      <c r="C59" s="354">
        <f>C60+C64</f>
        <v>72579</v>
      </c>
      <c r="D59" s="601">
        <f>SUM(E59:G59)</f>
        <v>632</v>
      </c>
      <c r="E59" s="601">
        <f>E60+E64</f>
        <v>190</v>
      </c>
      <c r="F59" s="601">
        <f>F60+F64</f>
        <v>442</v>
      </c>
      <c r="G59" s="601">
        <f>G60+G64</f>
        <v>0</v>
      </c>
      <c r="H59" s="559"/>
    </row>
    <row r="60" spans="1:21" s="330" customFormat="1" ht="14.25" customHeight="1" x14ac:dyDescent="0.2">
      <c r="A60" s="581" t="s">
        <v>3</v>
      </c>
      <c r="B60" s="597" t="s">
        <v>964</v>
      </c>
      <c r="C60" s="354">
        <f>SUM(C61:C63)</f>
        <v>40245</v>
      </c>
      <c r="D60" s="601">
        <f>SUM(E60:G60)</f>
        <v>632</v>
      </c>
      <c r="E60" s="601">
        <f>SUM(E61:E63)</f>
        <v>190</v>
      </c>
      <c r="F60" s="601">
        <f t="shared" ref="F60:G60" si="6">SUM(F61:F63)</f>
        <v>442</v>
      </c>
      <c r="G60" s="601">
        <f t="shared" si="6"/>
        <v>0</v>
      </c>
      <c r="H60" s="559"/>
    </row>
    <row r="61" spans="1:21" s="330" customFormat="1" ht="25.5" customHeight="1" x14ac:dyDescent="0.2">
      <c r="A61" s="336">
        <v>1</v>
      </c>
      <c r="B61" s="598" t="s">
        <v>954</v>
      </c>
      <c r="C61" s="599">
        <f>'PL DTTS 2021-2025'!D15+'PL DTTS 2021-2025'!D19+'PL DTTS 2021-2025'!D31+'PL DTTS 2021-2025'!D32</f>
        <v>36400</v>
      </c>
      <c r="D61" s="599"/>
      <c r="E61" s="599"/>
      <c r="F61" s="599"/>
      <c r="G61" s="338"/>
      <c r="H61" s="559"/>
    </row>
    <row r="62" spans="1:21" s="330" customFormat="1" ht="14.25" customHeight="1" x14ac:dyDescent="0.2">
      <c r="A62" s="336">
        <v>2</v>
      </c>
      <c r="B62" s="337" t="s">
        <v>883</v>
      </c>
      <c r="C62" s="599">
        <f>'PL DTTS 2021-2025'!D17+'PL DTTS 2021-2025'!D218</f>
        <v>3228</v>
      </c>
      <c r="D62" s="603">
        <f>SUM(E62:G62)</f>
        <v>260</v>
      </c>
      <c r="E62" s="599">
        <f>'PL DTTS 2021-2025'!H17</f>
        <v>78</v>
      </c>
      <c r="F62" s="599">
        <f>'PL DTTS 2021-2025'!I17</f>
        <v>182</v>
      </c>
      <c r="G62" s="338"/>
      <c r="H62" s="559"/>
    </row>
    <row r="63" spans="1:21" s="330" customFormat="1" ht="14.25" customHeight="1" x14ac:dyDescent="0.2">
      <c r="A63" s="336">
        <v>3</v>
      </c>
      <c r="B63" s="337" t="s">
        <v>981</v>
      </c>
      <c r="C63" s="599">
        <f>'PL DTTS 2021-2025'!D86</f>
        <v>617</v>
      </c>
      <c r="D63" s="599">
        <f>SUM(E63:G63)</f>
        <v>372</v>
      </c>
      <c r="E63" s="599">
        <f>'PL DTTS 2021-2025'!H86</f>
        <v>112</v>
      </c>
      <c r="F63" s="599">
        <f>'PL DTTS 2021-2025'!I86</f>
        <v>260</v>
      </c>
      <c r="G63" s="338"/>
      <c r="H63" s="559"/>
    </row>
    <row r="64" spans="1:21" s="343" customFormat="1" ht="14.25" customHeight="1" x14ac:dyDescent="0.2">
      <c r="A64" s="584" t="s">
        <v>5</v>
      </c>
      <c r="B64" s="340" t="s">
        <v>774</v>
      </c>
      <c r="C64" s="341">
        <f>SUM(C65:C74)</f>
        <v>32334</v>
      </c>
      <c r="D64" s="341">
        <f>SUM(D66:D74)</f>
        <v>0</v>
      </c>
      <c r="E64" s="341"/>
      <c r="F64" s="341"/>
      <c r="G64" s="341">
        <f>SUM(G66:G74)</f>
        <v>0</v>
      </c>
      <c r="H64" s="560"/>
    </row>
    <row r="65" spans="1:8" s="330" customFormat="1" ht="14.25" customHeight="1" x14ac:dyDescent="0.2">
      <c r="A65" s="595">
        <v>1</v>
      </c>
      <c r="B65" s="596" t="s">
        <v>874</v>
      </c>
      <c r="C65" s="345">
        <f>'PL DTTS 2021-2025'!D38</f>
        <v>4801</v>
      </c>
      <c r="D65" s="345"/>
      <c r="E65" s="345"/>
      <c r="F65" s="345"/>
      <c r="G65" s="345"/>
      <c r="H65" s="559"/>
    </row>
    <row r="66" spans="1:8" s="330" customFormat="1" ht="14.25" customHeight="1" x14ac:dyDescent="0.2">
      <c r="A66" s="595">
        <v>2</v>
      </c>
      <c r="B66" s="349" t="s">
        <v>777</v>
      </c>
      <c r="C66" s="345">
        <f>'PL DTTS 2021-2025'!D36</f>
        <v>3201</v>
      </c>
      <c r="D66" s="345"/>
      <c r="E66" s="345"/>
      <c r="F66" s="345"/>
      <c r="G66" s="345"/>
      <c r="H66" s="559"/>
    </row>
    <row r="67" spans="1:8" s="557" customFormat="1" ht="14.25" customHeight="1" x14ac:dyDescent="0.2">
      <c r="A67" s="595">
        <v>3</v>
      </c>
      <c r="B67" s="554" t="s">
        <v>778</v>
      </c>
      <c r="C67" s="556">
        <f>'PL DTTS 2021-2025'!D35</f>
        <v>1600</v>
      </c>
      <c r="D67" s="556"/>
      <c r="E67" s="556"/>
      <c r="F67" s="556"/>
      <c r="G67" s="556"/>
      <c r="H67" s="561"/>
    </row>
    <row r="68" spans="1:8" s="330" customFormat="1" ht="14.25" customHeight="1" x14ac:dyDescent="0.2">
      <c r="A68" s="595">
        <v>4</v>
      </c>
      <c r="B68" s="351" t="s">
        <v>780</v>
      </c>
      <c r="C68" s="345">
        <f>'PL DTTS 2021-2025'!D39</f>
        <v>3201</v>
      </c>
      <c r="D68" s="345"/>
      <c r="E68" s="345"/>
      <c r="F68" s="345"/>
      <c r="G68" s="345"/>
      <c r="H68" s="559"/>
    </row>
    <row r="69" spans="1:8" s="557" customFormat="1" ht="14.25" customHeight="1" x14ac:dyDescent="0.2">
      <c r="A69" s="595">
        <v>5</v>
      </c>
      <c r="B69" s="554" t="s">
        <v>781</v>
      </c>
      <c r="C69" s="556">
        <f>'PL DTTS 2021-2025'!D43</f>
        <v>1600</v>
      </c>
      <c r="D69" s="556"/>
      <c r="E69" s="556"/>
      <c r="F69" s="556"/>
      <c r="G69" s="556"/>
      <c r="H69" s="561"/>
    </row>
    <row r="70" spans="1:8" s="557" customFormat="1" ht="14.25" customHeight="1" x14ac:dyDescent="0.2">
      <c r="A70" s="595">
        <v>6</v>
      </c>
      <c r="B70" s="561" t="s">
        <v>782</v>
      </c>
      <c r="C70" s="556">
        <f>'PL DTTS 2021-2025'!D40</f>
        <v>1600</v>
      </c>
      <c r="D70" s="556"/>
      <c r="E70" s="556"/>
      <c r="F70" s="556"/>
      <c r="G70" s="556"/>
      <c r="H70" s="561"/>
    </row>
    <row r="71" spans="1:8" s="330" customFormat="1" ht="14.25" customHeight="1" x14ac:dyDescent="0.2">
      <c r="A71" s="595">
        <v>7</v>
      </c>
      <c r="B71" s="352" t="s">
        <v>783</v>
      </c>
      <c r="C71" s="345">
        <f>'PL DTTS 2021-2025'!D34</f>
        <v>8328</v>
      </c>
      <c r="D71" s="345"/>
      <c r="E71" s="345"/>
      <c r="F71" s="345"/>
      <c r="G71" s="345"/>
      <c r="H71" s="559"/>
    </row>
    <row r="72" spans="1:8" s="330" customFormat="1" ht="14.25" customHeight="1" x14ac:dyDescent="0.2">
      <c r="A72" s="595">
        <v>8</v>
      </c>
      <c r="B72" s="352" t="s">
        <v>784</v>
      </c>
      <c r="C72" s="345">
        <f>'PL DTTS 2021-2025'!D37</f>
        <v>1600</v>
      </c>
      <c r="D72" s="345"/>
      <c r="E72" s="345"/>
      <c r="F72" s="345"/>
      <c r="G72" s="345"/>
      <c r="H72" s="559"/>
    </row>
    <row r="73" spans="1:8" s="330" customFormat="1" ht="14.25" customHeight="1" x14ac:dyDescent="0.2">
      <c r="A73" s="595">
        <v>9</v>
      </c>
      <c r="B73" s="352" t="s">
        <v>785</v>
      </c>
      <c r="C73" s="345">
        <f>'PL DTTS 2021-2025'!D42</f>
        <v>3201</v>
      </c>
      <c r="D73" s="345"/>
      <c r="E73" s="345"/>
      <c r="F73" s="345"/>
      <c r="G73" s="345"/>
      <c r="H73" s="559"/>
    </row>
    <row r="74" spans="1:8" s="330" customFormat="1" ht="14.25" customHeight="1" x14ac:dyDescent="0.2">
      <c r="A74" s="595">
        <v>10</v>
      </c>
      <c r="B74" s="352" t="s">
        <v>786</v>
      </c>
      <c r="C74" s="345">
        <f>'PL DTTS 2021-2025'!D41</f>
        <v>3202</v>
      </c>
      <c r="D74" s="345"/>
      <c r="E74" s="345"/>
      <c r="F74" s="345"/>
      <c r="G74" s="345"/>
      <c r="H74" s="559"/>
    </row>
    <row r="103" spans="1:21" ht="18" customHeight="1" x14ac:dyDescent="0.2">
      <c r="A103" s="328"/>
      <c r="B103" s="582"/>
      <c r="C103" s="697" t="s">
        <v>742</v>
      </c>
      <c r="D103" s="697"/>
      <c r="E103" s="697"/>
      <c r="F103" s="697"/>
      <c r="G103" s="697"/>
      <c r="H103" s="697"/>
      <c r="I103" s="327"/>
      <c r="J103" s="327"/>
      <c r="K103" s="327"/>
      <c r="L103" s="327"/>
      <c r="M103" s="327"/>
      <c r="N103" s="327"/>
      <c r="O103" s="327"/>
      <c r="P103" s="327"/>
      <c r="Q103" s="327"/>
      <c r="R103" s="327"/>
      <c r="S103" s="327"/>
      <c r="T103" s="327"/>
      <c r="U103" s="327"/>
    </row>
    <row r="104" spans="1:21" x14ac:dyDescent="0.2">
      <c r="A104" s="679" t="s">
        <v>765</v>
      </c>
      <c r="B104" s="679" t="s">
        <v>743</v>
      </c>
      <c r="C104" s="695"/>
      <c r="D104" s="695"/>
      <c r="E104" s="695"/>
      <c r="F104" s="695"/>
      <c r="G104" s="696"/>
      <c r="H104" s="687" t="s">
        <v>721</v>
      </c>
      <c r="I104" s="327"/>
      <c r="J104" s="327"/>
      <c r="K104" s="327"/>
      <c r="L104" s="327"/>
      <c r="M104" s="327"/>
      <c r="N104" s="327"/>
      <c r="O104" s="327"/>
      <c r="P104" s="327"/>
      <c r="Q104" s="327"/>
      <c r="R104" s="327"/>
      <c r="S104" s="327"/>
      <c r="T104" s="327"/>
      <c r="U104" s="327"/>
    </row>
    <row r="105" spans="1:21" s="330" customFormat="1" ht="24" customHeight="1" x14ac:dyDescent="0.2">
      <c r="A105" s="679"/>
      <c r="B105" s="679"/>
      <c r="C105" s="690" t="s">
        <v>745</v>
      </c>
      <c r="D105" s="691"/>
      <c r="E105" s="691"/>
      <c r="F105" s="691"/>
      <c r="G105" s="692"/>
      <c r="H105" s="688"/>
    </row>
    <row r="106" spans="1:21" s="330" customFormat="1" ht="24" customHeight="1" x14ac:dyDescent="0.2">
      <c r="A106" s="679"/>
      <c r="B106" s="679"/>
      <c r="C106" s="677" t="s">
        <v>820</v>
      </c>
      <c r="D106" s="690" t="s">
        <v>980</v>
      </c>
      <c r="E106" s="691"/>
      <c r="F106" s="691"/>
      <c r="G106" s="692"/>
      <c r="H106" s="688"/>
    </row>
    <row r="107" spans="1:21" s="330" customFormat="1" ht="37.5" customHeight="1" x14ac:dyDescent="0.2">
      <c r="A107" s="679"/>
      <c r="B107" s="679"/>
      <c r="C107" s="678"/>
      <c r="D107" s="580" t="s">
        <v>693</v>
      </c>
      <c r="E107" s="580" t="s">
        <v>14</v>
      </c>
      <c r="F107" s="580" t="s">
        <v>976</v>
      </c>
      <c r="G107" s="580" t="s">
        <v>977</v>
      </c>
      <c r="H107" s="689"/>
    </row>
    <row r="108" spans="1:21" s="330" customFormat="1" ht="26.25" customHeight="1" x14ac:dyDescent="0.2">
      <c r="A108" s="581"/>
      <c r="B108" s="333" t="s">
        <v>801</v>
      </c>
      <c r="C108" s="600">
        <f t="shared" ref="C108:G108" si="7">C109</f>
        <v>6768</v>
      </c>
      <c r="D108" s="600">
        <f t="shared" si="7"/>
        <v>678</v>
      </c>
      <c r="E108" s="600">
        <f t="shared" si="7"/>
        <v>203</v>
      </c>
      <c r="F108" s="600">
        <f t="shared" si="7"/>
        <v>475</v>
      </c>
      <c r="G108" s="600">
        <f t="shared" si="7"/>
        <v>0</v>
      </c>
      <c r="H108" s="559"/>
    </row>
    <row r="109" spans="1:21" s="330" customFormat="1" x14ac:dyDescent="0.2">
      <c r="A109" s="581" t="s">
        <v>3</v>
      </c>
      <c r="B109" s="597" t="s">
        <v>983</v>
      </c>
      <c r="C109" s="601">
        <f>SUM(C110:C110)</f>
        <v>6768</v>
      </c>
      <c r="D109" s="601">
        <f>SUM(E109:G109)</f>
        <v>678</v>
      </c>
      <c r="E109" s="601">
        <f>SUM(E110:E110)</f>
        <v>203</v>
      </c>
      <c r="F109" s="601">
        <f>SUM(F110:F110)</f>
        <v>475</v>
      </c>
      <c r="G109" s="601">
        <f>SUM(G110:G110)</f>
        <v>0</v>
      </c>
      <c r="H109" s="559"/>
    </row>
    <row r="110" spans="1:21" s="330" customFormat="1" x14ac:dyDescent="0.2">
      <c r="A110" s="336">
        <v>1</v>
      </c>
      <c r="B110" s="337" t="s">
        <v>982</v>
      </c>
      <c r="C110" s="603">
        <f>'PL GNBV 2021-2025'!AO67</f>
        <v>6768</v>
      </c>
      <c r="D110" s="603">
        <f>SUM(E110:G110)</f>
        <v>678</v>
      </c>
      <c r="E110" s="603">
        <f>'PL GNBV 2021-2025'!AS67</f>
        <v>203</v>
      </c>
      <c r="F110" s="603">
        <f>'PL GNBV 2021-2025'!AT67</f>
        <v>475</v>
      </c>
      <c r="G110" s="602"/>
      <c r="H110" s="559"/>
    </row>
    <row r="151" spans="1:21" ht="18" customHeight="1" x14ac:dyDescent="0.2">
      <c r="A151" s="328"/>
      <c r="B151" s="582"/>
      <c r="C151" s="697" t="s">
        <v>742</v>
      </c>
      <c r="D151" s="697"/>
      <c r="E151" s="697"/>
      <c r="F151" s="697"/>
      <c r="G151" s="697"/>
      <c r="H151" s="697"/>
      <c r="I151" s="327"/>
      <c r="J151" s="327"/>
      <c r="K151" s="327"/>
      <c r="L151" s="327"/>
      <c r="M151" s="327"/>
      <c r="N151" s="327"/>
      <c r="O151" s="327"/>
      <c r="P151" s="327"/>
      <c r="Q151" s="327"/>
      <c r="R151" s="327"/>
      <c r="S151" s="327"/>
      <c r="T151" s="327"/>
      <c r="U151" s="327"/>
    </row>
    <row r="152" spans="1:21" ht="36" customHeight="1" x14ac:dyDescent="0.2">
      <c r="A152" s="679" t="s">
        <v>765</v>
      </c>
      <c r="B152" s="679" t="s">
        <v>743</v>
      </c>
      <c r="C152" s="695"/>
      <c r="D152" s="695"/>
      <c r="E152" s="695"/>
      <c r="F152" s="695"/>
      <c r="G152" s="696"/>
      <c r="H152" s="687" t="s">
        <v>721</v>
      </c>
      <c r="I152" s="327"/>
      <c r="J152" s="327"/>
      <c r="K152" s="327"/>
      <c r="L152" s="327"/>
      <c r="M152" s="327"/>
      <c r="N152" s="327"/>
      <c r="O152" s="327"/>
      <c r="P152" s="327"/>
      <c r="Q152" s="327"/>
      <c r="R152" s="327"/>
      <c r="S152" s="327"/>
      <c r="T152" s="327"/>
      <c r="U152" s="327"/>
    </row>
    <row r="153" spans="1:21" s="330" customFormat="1" ht="24" customHeight="1" x14ac:dyDescent="0.2">
      <c r="A153" s="679"/>
      <c r="B153" s="679"/>
      <c r="C153" s="690" t="s">
        <v>745</v>
      </c>
      <c r="D153" s="691"/>
      <c r="E153" s="691"/>
      <c r="F153" s="691"/>
      <c r="G153" s="692"/>
      <c r="H153" s="688"/>
    </row>
    <row r="154" spans="1:21" s="330" customFormat="1" ht="24" customHeight="1" x14ac:dyDescent="0.2">
      <c r="A154" s="679"/>
      <c r="B154" s="679"/>
      <c r="C154" s="677" t="s">
        <v>820</v>
      </c>
      <c r="D154" s="690" t="s">
        <v>980</v>
      </c>
      <c r="E154" s="691"/>
      <c r="F154" s="691"/>
      <c r="G154" s="692"/>
      <c r="H154" s="688"/>
    </row>
    <row r="155" spans="1:21" s="330" customFormat="1" ht="37.5" customHeight="1" x14ac:dyDescent="0.2">
      <c r="A155" s="679"/>
      <c r="B155" s="679"/>
      <c r="C155" s="678"/>
      <c r="D155" s="580" t="s">
        <v>693</v>
      </c>
      <c r="E155" s="580" t="s">
        <v>14</v>
      </c>
      <c r="F155" s="580" t="s">
        <v>976</v>
      </c>
      <c r="G155" s="580" t="s">
        <v>977</v>
      </c>
      <c r="H155" s="689"/>
    </row>
    <row r="156" spans="1:21" s="330" customFormat="1" ht="26.25" customHeight="1" x14ac:dyDescent="0.2">
      <c r="A156" s="581"/>
      <c r="B156" s="333" t="s">
        <v>751</v>
      </c>
      <c r="C156" s="354">
        <f>C157+C161</f>
        <v>75253</v>
      </c>
      <c r="D156" s="601">
        <f>SUM(E156:G156)</f>
        <v>52636</v>
      </c>
      <c r="E156" s="601">
        <f>E157+E161</f>
        <v>0</v>
      </c>
      <c r="F156" s="601">
        <f>F157+F161</f>
        <v>43612</v>
      </c>
      <c r="G156" s="601">
        <f>G157+G161</f>
        <v>9024</v>
      </c>
      <c r="H156" s="559"/>
    </row>
    <row r="157" spans="1:21" s="330" customFormat="1" ht="14.25" customHeight="1" x14ac:dyDescent="0.2">
      <c r="A157" s="581" t="s">
        <v>3</v>
      </c>
      <c r="B157" s="597" t="s">
        <v>964</v>
      </c>
      <c r="C157" s="354">
        <f>SUM(C158:C160)</f>
        <v>0</v>
      </c>
      <c r="D157" s="601">
        <f>SUM(E157:G157)</f>
        <v>0</v>
      </c>
      <c r="E157" s="601">
        <f>SUM(E158:E160)</f>
        <v>0</v>
      </c>
      <c r="F157" s="601">
        <f t="shared" ref="F157:G157" si="8">SUM(F158:F160)</f>
        <v>0</v>
      </c>
      <c r="G157" s="601">
        <f t="shared" si="8"/>
        <v>0</v>
      </c>
      <c r="H157" s="559"/>
    </row>
    <row r="158" spans="1:21" s="330" customFormat="1" ht="25.5" customHeight="1" x14ac:dyDescent="0.2">
      <c r="A158" s="336">
        <v>1</v>
      </c>
      <c r="B158" s="598" t="s">
        <v>954</v>
      </c>
      <c r="C158" s="599">
        <f>'PL DTTS 2021-2025'!D115+'PL DTTS 2021-2025'!D119+'PL DTTS 2021-2025'!D129+'PL DTTS 2021-2025'!D130</f>
        <v>0</v>
      </c>
      <c r="D158" s="599"/>
      <c r="E158" s="599"/>
      <c r="F158" s="599"/>
      <c r="G158" s="338"/>
      <c r="H158" s="559"/>
    </row>
    <row r="159" spans="1:21" s="330" customFormat="1" ht="14.25" customHeight="1" x14ac:dyDescent="0.2">
      <c r="A159" s="336">
        <v>2</v>
      </c>
      <c r="B159" s="337" t="s">
        <v>883</v>
      </c>
      <c r="C159" s="599">
        <f>'PL DTTS 2021-2025'!D117+'PL DTTS 2021-2025'!D315</f>
        <v>0</v>
      </c>
      <c r="D159" s="603">
        <f>SUM(E159:G159)</f>
        <v>0</v>
      </c>
      <c r="E159" s="599">
        <f>'PL DTTS 2021-2025'!H117</f>
        <v>0</v>
      </c>
      <c r="F159" s="599">
        <f>'PL DTTS 2021-2025'!I117</f>
        <v>0</v>
      </c>
      <c r="G159" s="338"/>
      <c r="H159" s="559"/>
    </row>
    <row r="160" spans="1:21" s="330" customFormat="1" ht="14.25" customHeight="1" x14ac:dyDescent="0.2">
      <c r="A160" s="336">
        <v>3</v>
      </c>
      <c r="B160" s="337" t="s">
        <v>981</v>
      </c>
      <c r="C160" s="599">
        <f>'PL DTTS 2021-2025'!D183</f>
        <v>0</v>
      </c>
      <c r="D160" s="599">
        <f>SUM(E160:G160)</f>
        <v>0</v>
      </c>
      <c r="E160" s="599">
        <f>'PL DTTS 2021-2025'!H183</f>
        <v>0</v>
      </c>
      <c r="F160" s="599">
        <f>'PL DTTS 2021-2025'!I183</f>
        <v>0</v>
      </c>
      <c r="G160" s="338"/>
      <c r="H160" s="559"/>
    </row>
    <row r="161" spans="1:8" s="343" customFormat="1" ht="14.25" customHeight="1" x14ac:dyDescent="0.2">
      <c r="A161" s="584" t="s">
        <v>5</v>
      </c>
      <c r="B161" s="340" t="s">
        <v>774</v>
      </c>
      <c r="C161" s="341">
        <f>SUM(C162:C172)</f>
        <v>75253</v>
      </c>
      <c r="D161" s="341">
        <f>SUM(D162:D172)</f>
        <v>52636</v>
      </c>
      <c r="E161" s="341">
        <f t="shared" ref="E161:G161" si="9">SUM(E162:E172)</f>
        <v>0</v>
      </c>
      <c r="F161" s="341">
        <f t="shared" si="9"/>
        <v>43612</v>
      </c>
      <c r="G161" s="341">
        <f t="shared" si="9"/>
        <v>9024</v>
      </c>
      <c r="H161" s="560"/>
    </row>
    <row r="162" spans="1:8" s="330" customFormat="1" ht="14.25" customHeight="1" x14ac:dyDescent="0.2">
      <c r="A162" s="595">
        <v>1</v>
      </c>
      <c r="B162" s="566" t="s">
        <v>776</v>
      </c>
      <c r="C162" s="345">
        <f>'PL NTM 2021-2025'!D18</f>
        <v>2151</v>
      </c>
      <c r="D162" s="345">
        <f>SUM(E162:G162)</f>
        <v>1504</v>
      </c>
      <c r="E162" s="345"/>
      <c r="F162" s="345"/>
      <c r="G162" s="345">
        <f>'PL NTM 2021-2025'!G18</f>
        <v>1504</v>
      </c>
      <c r="H162" s="559"/>
    </row>
    <row r="163" spans="1:8" s="557" customFormat="1" ht="14.25" customHeight="1" x14ac:dyDescent="0.2">
      <c r="A163" s="595">
        <v>2</v>
      </c>
      <c r="B163" s="573" t="s">
        <v>777</v>
      </c>
      <c r="C163" s="556">
        <f>'PL NTM 2021-2025'!D19</f>
        <v>6450</v>
      </c>
      <c r="D163" s="345">
        <f t="shared" ref="D163:D172" si="10">SUM(E163:G163)</f>
        <v>4512</v>
      </c>
      <c r="E163" s="556"/>
      <c r="F163" s="556">
        <f>'PL NTM 2021-2025'!F19</f>
        <v>4512</v>
      </c>
      <c r="G163" s="556"/>
      <c r="H163" s="561"/>
    </row>
    <row r="164" spans="1:8" s="330" customFormat="1" ht="14.25" customHeight="1" x14ac:dyDescent="0.2">
      <c r="A164" s="595">
        <v>3</v>
      </c>
      <c r="B164" s="566" t="s">
        <v>778</v>
      </c>
      <c r="C164" s="345">
        <f>'PL NTM 2021-2025'!D20</f>
        <v>2151</v>
      </c>
      <c r="D164" s="345">
        <f t="shared" si="10"/>
        <v>1504</v>
      </c>
      <c r="E164" s="345"/>
      <c r="F164" s="345"/>
      <c r="G164" s="345">
        <f>'PL NTM 2021-2025'!G20</f>
        <v>1504</v>
      </c>
      <c r="H164" s="559"/>
    </row>
    <row r="165" spans="1:8" s="557" customFormat="1" ht="14.25" customHeight="1" x14ac:dyDescent="0.2">
      <c r="A165" s="595">
        <v>4</v>
      </c>
      <c r="B165" s="460" t="s">
        <v>779</v>
      </c>
      <c r="C165" s="556">
        <f>'PL NTM 2021-2025'!D21</f>
        <v>10750</v>
      </c>
      <c r="D165" s="345">
        <f t="shared" si="10"/>
        <v>7519</v>
      </c>
      <c r="E165" s="556"/>
      <c r="F165" s="556">
        <f>'PL NTM 2021-2025'!F21</f>
        <v>7519</v>
      </c>
      <c r="G165" s="556"/>
      <c r="H165" s="561"/>
    </row>
    <row r="166" spans="1:8" s="557" customFormat="1" ht="14.25" customHeight="1" x14ac:dyDescent="0.2">
      <c r="A166" s="595">
        <v>5</v>
      </c>
      <c r="B166" s="460" t="s">
        <v>780</v>
      </c>
      <c r="C166" s="556">
        <f>'PL NTM 2021-2025'!D22</f>
        <v>6450</v>
      </c>
      <c r="D166" s="345">
        <f t="shared" si="10"/>
        <v>4512</v>
      </c>
      <c r="E166" s="556"/>
      <c r="F166" s="556">
        <f>'PL NTM 2021-2025'!F22</f>
        <v>4512</v>
      </c>
      <c r="G166" s="556"/>
      <c r="H166" s="561"/>
    </row>
    <row r="167" spans="1:8" s="557" customFormat="1" ht="14.25" customHeight="1" x14ac:dyDescent="0.2">
      <c r="A167" s="595">
        <v>6</v>
      </c>
      <c r="B167" s="566" t="s">
        <v>781</v>
      </c>
      <c r="C167" s="556">
        <f>'PL NTM 2021-2025'!D23</f>
        <v>2151</v>
      </c>
      <c r="D167" s="345">
        <f t="shared" si="10"/>
        <v>1504</v>
      </c>
      <c r="E167" s="556"/>
      <c r="F167" s="556"/>
      <c r="G167" s="556">
        <f>'PL NTM 2021-2025'!G23</f>
        <v>1504</v>
      </c>
      <c r="H167" s="561"/>
    </row>
    <row r="168" spans="1:8" s="557" customFormat="1" ht="14.25" customHeight="1" x14ac:dyDescent="0.2">
      <c r="A168" s="595">
        <v>7</v>
      </c>
      <c r="B168" s="566" t="s">
        <v>782</v>
      </c>
      <c r="C168" s="556">
        <f>'PL NTM 2021-2025'!D24</f>
        <v>6450</v>
      </c>
      <c r="D168" s="345">
        <f t="shared" si="10"/>
        <v>4512</v>
      </c>
      <c r="E168" s="556"/>
      <c r="F168" s="556"/>
      <c r="G168" s="556">
        <f>'PL NTM 2021-2025'!G24</f>
        <v>4512</v>
      </c>
      <c r="H168" s="561"/>
    </row>
    <row r="169" spans="1:8" s="330" customFormat="1" ht="14.25" customHeight="1" x14ac:dyDescent="0.2">
      <c r="A169" s="595">
        <v>8</v>
      </c>
      <c r="B169" s="566" t="s">
        <v>783</v>
      </c>
      <c r="C169" s="345">
        <f>'PL NTM 2021-2025'!D25</f>
        <v>10750</v>
      </c>
      <c r="D169" s="345">
        <f t="shared" si="10"/>
        <v>7519</v>
      </c>
      <c r="E169" s="345"/>
      <c r="F169" s="345">
        <f>'PL NTM 2021-2025'!F25</f>
        <v>7519</v>
      </c>
      <c r="G169" s="345"/>
      <c r="H169" s="559"/>
    </row>
    <row r="170" spans="1:8" s="330" customFormat="1" ht="14.25" customHeight="1" x14ac:dyDescent="0.2">
      <c r="A170" s="595">
        <v>9</v>
      </c>
      <c r="B170" s="460" t="s">
        <v>784</v>
      </c>
      <c r="C170" s="345">
        <f>'PL NTM 2021-2025'!D26</f>
        <v>6450</v>
      </c>
      <c r="D170" s="345">
        <f t="shared" si="10"/>
        <v>4512</v>
      </c>
      <c r="E170" s="345"/>
      <c r="F170" s="345">
        <f>'PL NTM 2021-2025'!F26</f>
        <v>4512</v>
      </c>
      <c r="G170" s="345"/>
      <c r="H170" s="559"/>
    </row>
    <row r="171" spans="1:8" s="330" customFormat="1" ht="14.25" customHeight="1" x14ac:dyDescent="0.2">
      <c r="A171" s="595">
        <v>10</v>
      </c>
      <c r="B171" s="460" t="s">
        <v>785</v>
      </c>
      <c r="C171" s="345">
        <f>'PL NTM 2021-2025'!D27</f>
        <v>10750</v>
      </c>
      <c r="D171" s="345">
        <f t="shared" si="10"/>
        <v>7519</v>
      </c>
      <c r="E171" s="345"/>
      <c r="F171" s="345">
        <f>'PL NTM 2021-2025'!F27</f>
        <v>7519</v>
      </c>
      <c r="G171" s="345"/>
      <c r="H171" s="559"/>
    </row>
    <row r="172" spans="1:8" s="330" customFormat="1" ht="14.25" customHeight="1" x14ac:dyDescent="0.2">
      <c r="A172" s="595">
        <v>11</v>
      </c>
      <c r="B172" s="460" t="s">
        <v>786</v>
      </c>
      <c r="C172" s="345">
        <f>'PL NTM 2021-2025'!D28</f>
        <v>10750</v>
      </c>
      <c r="D172" s="345">
        <f t="shared" si="10"/>
        <v>7519</v>
      </c>
      <c r="E172" s="345"/>
      <c r="F172" s="345">
        <f>'PL NTM 2021-2025'!F28</f>
        <v>7519</v>
      </c>
      <c r="G172" s="345"/>
      <c r="H172" s="559"/>
    </row>
  </sheetData>
  <mergeCells count="33">
    <mergeCell ref="A1:G1"/>
    <mergeCell ref="A2:H2"/>
    <mergeCell ref="A3:H3"/>
    <mergeCell ref="C4:H4"/>
    <mergeCell ref="A5:A6"/>
    <mergeCell ref="B5:B6"/>
    <mergeCell ref="H5:H6"/>
    <mergeCell ref="C5:C6"/>
    <mergeCell ref="D5:G5"/>
    <mergeCell ref="C54:H54"/>
    <mergeCell ref="A55:A58"/>
    <mergeCell ref="B55:B58"/>
    <mergeCell ref="C55:G55"/>
    <mergeCell ref="H55:H58"/>
    <mergeCell ref="C56:G56"/>
    <mergeCell ref="C57:C58"/>
    <mergeCell ref="D57:G57"/>
    <mergeCell ref="C103:H103"/>
    <mergeCell ref="A104:A107"/>
    <mergeCell ref="B104:B107"/>
    <mergeCell ref="C104:G104"/>
    <mergeCell ref="H104:H107"/>
    <mergeCell ref="C105:G105"/>
    <mergeCell ref="C106:C107"/>
    <mergeCell ref="D106:G106"/>
    <mergeCell ref="C151:H151"/>
    <mergeCell ref="A152:A155"/>
    <mergeCell ref="B152:B155"/>
    <mergeCell ref="C152:G152"/>
    <mergeCell ref="H152:H155"/>
    <mergeCell ref="C153:G153"/>
    <mergeCell ref="C154:C155"/>
    <mergeCell ref="D154:G154"/>
  </mergeCells>
  <pageMargins left="0.2" right="0.2" top="0.3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A142-2DCA-4AE7-A271-9356F61D71AE}">
  <dimension ref="A1:O13"/>
  <sheetViews>
    <sheetView workbookViewId="0">
      <selection activeCell="M5" sqref="M5:O5"/>
    </sheetView>
  </sheetViews>
  <sheetFormatPr defaultRowHeight="12.75" x14ac:dyDescent="0.2"/>
  <cols>
    <col min="1" max="1" width="5.375" style="302" customWidth="1"/>
    <col min="2" max="2" width="22.375" style="302" customWidth="1"/>
    <col min="3" max="3" width="7.75" style="302" customWidth="1"/>
    <col min="4" max="4" width="7.125" style="302" customWidth="1"/>
    <col min="5" max="5" width="9.25" style="302" customWidth="1"/>
    <col min="6" max="6" width="9.125" style="302" customWidth="1"/>
    <col min="7" max="7" width="7.375" style="302" customWidth="1"/>
    <col min="8" max="8" width="7.5" style="302" customWidth="1"/>
    <col min="9" max="9" width="8.5" style="302" customWidth="1"/>
    <col min="10" max="10" width="10.25" style="302" customWidth="1"/>
    <col min="11" max="11" width="7.875" style="302" customWidth="1"/>
    <col min="12" max="12" width="7.125" style="302" customWidth="1"/>
    <col min="13" max="13" width="8.125" style="302" customWidth="1"/>
    <col min="14" max="14" width="9.625" style="302" customWidth="1"/>
    <col min="15" max="15" width="6.875" style="302" customWidth="1"/>
    <col min="16" max="16384" width="9" style="302"/>
  </cols>
  <sheetData>
    <row r="1" spans="1:15" x14ac:dyDescent="0.2">
      <c r="A1" s="667" t="s">
        <v>973</v>
      </c>
      <c r="B1" s="667"/>
      <c r="C1" s="667"/>
      <c r="D1" s="667"/>
      <c r="E1" s="667"/>
      <c r="F1" s="667"/>
      <c r="G1" s="667"/>
      <c r="H1" s="667"/>
      <c r="I1" s="667"/>
      <c r="J1" s="667"/>
      <c r="K1" s="667"/>
      <c r="L1" s="667"/>
      <c r="M1" s="667"/>
      <c r="N1" s="667"/>
      <c r="O1" s="667"/>
    </row>
    <row r="2" spans="1:15" ht="34.5" customHeight="1" x14ac:dyDescent="0.2">
      <c r="A2" s="304"/>
      <c r="B2" s="668" t="s">
        <v>999</v>
      </c>
      <c r="C2" s="668"/>
      <c r="D2" s="668"/>
      <c r="E2" s="668"/>
      <c r="F2" s="668"/>
      <c r="G2" s="668"/>
      <c r="H2" s="668"/>
      <c r="I2" s="668"/>
      <c r="J2" s="668"/>
      <c r="K2" s="668"/>
      <c r="L2" s="668"/>
      <c r="M2" s="668"/>
      <c r="N2" s="668"/>
      <c r="O2" s="668"/>
    </row>
    <row r="3" spans="1:15" ht="15" x14ac:dyDescent="0.2">
      <c r="A3" s="669" t="s">
        <v>773</v>
      </c>
      <c r="B3" s="669"/>
      <c r="C3" s="669"/>
      <c r="D3" s="669"/>
      <c r="E3" s="669"/>
      <c r="F3" s="669"/>
      <c r="G3" s="669"/>
      <c r="H3" s="669"/>
      <c r="I3" s="669"/>
      <c r="J3" s="669"/>
      <c r="K3" s="669"/>
      <c r="L3" s="669"/>
      <c r="M3" s="669"/>
      <c r="N3" s="669"/>
      <c r="O3" s="669"/>
    </row>
    <row r="4" spans="1:15" ht="15" x14ac:dyDescent="0.2">
      <c r="A4" s="305"/>
      <c r="B4" s="305"/>
      <c r="C4" s="305"/>
      <c r="D4" s="305"/>
      <c r="E4" s="305"/>
      <c r="F4" s="305"/>
      <c r="G4" s="305"/>
      <c r="H4" s="305"/>
      <c r="I4" s="305"/>
      <c r="J4" s="305"/>
      <c r="K4" s="305"/>
      <c r="L4" s="305"/>
      <c r="M4" s="305"/>
      <c r="N4" s="305"/>
      <c r="O4" s="306"/>
    </row>
    <row r="5" spans="1:15" ht="15.75" customHeight="1" x14ac:dyDescent="0.2">
      <c r="A5" s="305"/>
      <c r="B5" s="305"/>
      <c r="C5" s="305"/>
      <c r="D5" s="305"/>
      <c r="E5" s="305"/>
      <c r="F5" s="305"/>
      <c r="G5" s="305"/>
      <c r="H5" s="305"/>
      <c r="I5" s="305"/>
      <c r="J5" s="305"/>
      <c r="K5" s="305"/>
      <c r="L5" s="305"/>
      <c r="M5" s="719" t="s">
        <v>742</v>
      </c>
      <c r="N5" s="719"/>
      <c r="O5" s="719"/>
    </row>
    <row r="6" spans="1:15" ht="15.75" x14ac:dyDescent="0.2">
      <c r="A6" s="720" t="s">
        <v>765</v>
      </c>
      <c r="B6" s="659" t="s">
        <v>1001</v>
      </c>
      <c r="C6" s="659" t="s">
        <v>693</v>
      </c>
      <c r="D6" s="661" t="s">
        <v>1000</v>
      </c>
      <c r="E6" s="662"/>
      <c r="F6" s="663"/>
      <c r="G6" s="661" t="s">
        <v>821</v>
      </c>
      <c r="H6" s="662"/>
      <c r="I6" s="662"/>
      <c r="J6" s="662"/>
      <c r="K6" s="662"/>
      <c r="L6" s="662"/>
      <c r="M6" s="662"/>
      <c r="N6" s="662"/>
      <c r="O6" s="663"/>
    </row>
    <row r="7" spans="1:15" ht="15.75" customHeight="1" x14ac:dyDescent="0.2">
      <c r="A7" s="720"/>
      <c r="B7" s="659"/>
      <c r="C7" s="659"/>
      <c r="D7" s="664" t="s">
        <v>719</v>
      </c>
      <c r="E7" s="661" t="s">
        <v>745</v>
      </c>
      <c r="F7" s="663"/>
      <c r="G7" s="665" t="s">
        <v>693</v>
      </c>
      <c r="H7" s="721" t="s">
        <v>826</v>
      </c>
      <c r="I7" s="722"/>
      <c r="J7" s="722"/>
      <c r="K7" s="723"/>
      <c r="L7" s="661" t="s">
        <v>794</v>
      </c>
      <c r="M7" s="662"/>
      <c r="N7" s="662"/>
      <c r="O7" s="663"/>
    </row>
    <row r="8" spans="1:15" ht="15.75" customHeight="1" x14ac:dyDescent="0.2">
      <c r="A8" s="720"/>
      <c r="B8" s="659"/>
      <c r="C8" s="659"/>
      <c r="D8" s="665"/>
      <c r="E8" s="664" t="s">
        <v>826</v>
      </c>
      <c r="F8" s="664" t="s">
        <v>794</v>
      </c>
      <c r="G8" s="665"/>
      <c r="H8" s="664" t="s">
        <v>693</v>
      </c>
      <c r="I8" s="664" t="s">
        <v>14</v>
      </c>
      <c r="J8" s="664" t="s">
        <v>27</v>
      </c>
      <c r="K8" s="664" t="s">
        <v>972</v>
      </c>
      <c r="L8" s="664" t="s">
        <v>693</v>
      </c>
      <c r="M8" s="664" t="s">
        <v>14</v>
      </c>
      <c r="N8" s="664" t="s">
        <v>27</v>
      </c>
      <c r="O8" s="664" t="s">
        <v>972</v>
      </c>
    </row>
    <row r="9" spans="1:15" ht="31.5" customHeight="1" x14ac:dyDescent="0.2">
      <c r="A9" s="720"/>
      <c r="B9" s="659"/>
      <c r="C9" s="659"/>
      <c r="D9" s="666"/>
      <c r="E9" s="666"/>
      <c r="F9" s="666"/>
      <c r="G9" s="666"/>
      <c r="H9" s="666"/>
      <c r="I9" s="666"/>
      <c r="J9" s="666"/>
      <c r="K9" s="666"/>
      <c r="L9" s="666"/>
      <c r="M9" s="666"/>
      <c r="N9" s="666"/>
      <c r="O9" s="666"/>
    </row>
    <row r="10" spans="1:15" ht="15.75" x14ac:dyDescent="0.2">
      <c r="A10" s="618"/>
      <c r="B10" s="579" t="s">
        <v>1002</v>
      </c>
      <c r="C10" s="310">
        <f>C11+C12+C13</f>
        <v>75118.294185679755</v>
      </c>
      <c r="D10" s="310">
        <f t="shared" ref="D10:O10" si="0">D11+D12+D13</f>
        <v>54475.294185679762</v>
      </c>
      <c r="E10" s="310">
        <f t="shared" si="0"/>
        <v>41443.423761632526</v>
      </c>
      <c r="F10" s="310">
        <f t="shared" si="0"/>
        <v>13031.870424047236</v>
      </c>
      <c r="G10" s="310">
        <f t="shared" si="0"/>
        <v>20643</v>
      </c>
      <c r="H10" s="310">
        <f t="shared" si="0"/>
        <v>17193</v>
      </c>
      <c r="I10" s="310">
        <f t="shared" si="0"/>
        <v>105</v>
      </c>
      <c r="J10" s="310">
        <f t="shared" si="0"/>
        <v>9771</v>
      </c>
      <c r="K10" s="310">
        <f t="shared" si="0"/>
        <v>7317</v>
      </c>
      <c r="L10" s="310">
        <f t="shared" si="0"/>
        <v>3450</v>
      </c>
      <c r="M10" s="310">
        <f t="shared" si="0"/>
        <v>444</v>
      </c>
      <c r="N10" s="310">
        <f t="shared" si="0"/>
        <v>2962</v>
      </c>
      <c r="O10" s="310">
        <f t="shared" si="0"/>
        <v>43.999999999999993</v>
      </c>
    </row>
    <row r="11" spans="1:15" ht="63" x14ac:dyDescent="0.2">
      <c r="A11" s="619">
        <v>1</v>
      </c>
      <c r="B11" s="616" t="s">
        <v>798</v>
      </c>
      <c r="C11" s="589">
        <f>D11+G11</f>
        <v>30606.476207386364</v>
      </c>
      <c r="D11" s="589">
        <f>SUM(E11:F11)</f>
        <v>29402.476207386364</v>
      </c>
      <c r="E11" s="591">
        <f>'PL DTTS 2022'!L10</f>
        <v>22526.476207386364</v>
      </c>
      <c r="F11" s="591">
        <f>'PL DTTS 2022'!M10</f>
        <v>6876</v>
      </c>
      <c r="G11" s="311">
        <f>H11+L11</f>
        <v>1204</v>
      </c>
      <c r="H11" s="591">
        <f>SUM(I11:K11)</f>
        <v>144</v>
      </c>
      <c r="I11" s="591">
        <f>'PL DTTS 2022'!O10</f>
        <v>43</v>
      </c>
      <c r="J11" s="591">
        <f>'PL DTTS 2022'!P10</f>
        <v>101</v>
      </c>
      <c r="K11" s="591"/>
      <c r="L11" s="591">
        <f>SUM(M11:O11)</f>
        <v>1060</v>
      </c>
      <c r="M11" s="591">
        <f>'PL DTTS 2022'!R10</f>
        <v>318</v>
      </c>
      <c r="N11" s="591">
        <f>'PL DTTS 2022'!S10</f>
        <v>742</v>
      </c>
      <c r="O11" s="594"/>
    </row>
    <row r="12" spans="1:15" ht="31.5" x14ac:dyDescent="0.2">
      <c r="A12" s="620">
        <v>2</v>
      </c>
      <c r="B12" s="616" t="s">
        <v>799</v>
      </c>
      <c r="C12" s="589">
        <f>D12+G12</f>
        <v>6887.8179782934003</v>
      </c>
      <c r="D12" s="589">
        <f>SUM(E12:F12)</f>
        <v>6260.8179782934003</v>
      </c>
      <c r="E12" s="591">
        <f>'PL GNBV 2022'!AW9</f>
        <v>2074.9475542461651</v>
      </c>
      <c r="F12" s="591">
        <f>'PL GNBV 2022'!AX9</f>
        <v>4185.8704240472352</v>
      </c>
      <c r="G12" s="311">
        <f>H12+L12</f>
        <v>627</v>
      </c>
      <c r="H12" s="591">
        <f>SUM(I12:K12)</f>
        <v>207</v>
      </c>
      <c r="I12" s="591">
        <f>'PL GNBV 2022'!AZ9</f>
        <v>62</v>
      </c>
      <c r="J12" s="591">
        <f>'PL GNBV 2022'!BA9</f>
        <v>145</v>
      </c>
      <c r="K12" s="591"/>
      <c r="L12" s="591">
        <f>SUM(M12:O12)</f>
        <v>420</v>
      </c>
      <c r="M12" s="591">
        <f>'PL GNBV 2022'!BC9</f>
        <v>126</v>
      </c>
      <c r="N12" s="591">
        <f>'PL GNBV 2022'!BD9</f>
        <v>250</v>
      </c>
      <c r="O12" s="594">
        <f>'PL GNBV 2022'!BE9</f>
        <v>43.999999999999993</v>
      </c>
    </row>
    <row r="13" spans="1:15" ht="31.5" x14ac:dyDescent="0.2">
      <c r="A13" s="621">
        <v>3</v>
      </c>
      <c r="B13" s="617" t="s">
        <v>800</v>
      </c>
      <c r="C13" s="589">
        <f>D13+G13</f>
        <v>37624</v>
      </c>
      <c r="D13" s="589">
        <f>SUM(E13:F13)</f>
        <v>18812</v>
      </c>
      <c r="E13" s="594">
        <f>'PL NTM 2022'!G10</f>
        <v>16842</v>
      </c>
      <c r="F13" s="594">
        <f>'PL NTM 2022'!H10</f>
        <v>1970</v>
      </c>
      <c r="G13" s="311">
        <f>H13+L13</f>
        <v>18812</v>
      </c>
      <c r="H13" s="591">
        <f>SUM(I13:K13)</f>
        <v>16842</v>
      </c>
      <c r="I13" s="591"/>
      <c r="J13" s="591">
        <f>'PL NTM 2022'!K10</f>
        <v>9525</v>
      </c>
      <c r="K13" s="591">
        <f>'PL NTM 2022'!L10</f>
        <v>7317</v>
      </c>
      <c r="L13" s="591">
        <f>SUM(M13:O13)</f>
        <v>1970</v>
      </c>
      <c r="M13" s="594"/>
      <c r="N13" s="594">
        <f>'PL NTM 2022'!N10</f>
        <v>1970</v>
      </c>
      <c r="O13" s="594"/>
    </row>
  </sheetData>
  <mergeCells count="24">
    <mergeCell ref="G7:G9"/>
    <mergeCell ref="G6:O6"/>
    <mergeCell ref="N8:N9"/>
    <mergeCell ref="O8:O9"/>
    <mergeCell ref="A1:O1"/>
    <mergeCell ref="B2:O2"/>
    <mergeCell ref="A3:O3"/>
    <mergeCell ref="A6:A9"/>
    <mergeCell ref="B6:B9"/>
    <mergeCell ref="C6:C9"/>
    <mergeCell ref="D6:F6"/>
    <mergeCell ref="D7:D9"/>
    <mergeCell ref="E7:F7"/>
    <mergeCell ref="E8:E9"/>
    <mergeCell ref="F8:F9"/>
    <mergeCell ref="H7:K7"/>
    <mergeCell ref="M5:O5"/>
    <mergeCell ref="H8:H9"/>
    <mergeCell ref="L8:L9"/>
    <mergeCell ref="L7:O7"/>
    <mergeCell ref="I8:I9"/>
    <mergeCell ref="J8:J9"/>
    <mergeCell ref="K8:K9"/>
    <mergeCell ref="M8:M9"/>
  </mergeCells>
  <pageMargins left="0.24" right="0.16" top="0.34"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PLI 2021-2025</vt:lpstr>
      <vt:lpstr>PL II</vt:lpstr>
      <vt:lpstr>PLII 2021-2025</vt:lpstr>
      <vt:lpstr>PL DTTS 2021-2025</vt:lpstr>
      <vt:lpstr>PL GNBV 2021-2025</vt:lpstr>
      <vt:lpstr>PL NTM 2021-2025</vt:lpstr>
      <vt:lpstr>PL III Doi ung</vt:lpstr>
      <vt:lpstr>PLI 2022</vt:lpstr>
      <vt:lpstr>PLII 2022</vt:lpstr>
      <vt:lpstr>PL DTTS 2022</vt:lpstr>
      <vt:lpstr>PL GNBV 2022</vt:lpstr>
      <vt:lpstr>PL NTM 2022</vt:lpstr>
      <vt:lpstr>PL II.3</vt:lpstr>
      <vt:lpstr>nhu cầu vốn CTNTM năm 2022</vt:lpstr>
      <vt:lpstr>PLIII 2022</vt:lpstr>
      <vt:lpstr>PL2-2021-2025</vt:lpstr>
      <vt:lpstr>PL 3-2022</vt:lpstr>
      <vt:lpstr>nhu cầu vốn CTNTM 2021-2025</vt:lpstr>
      <vt:lpstr>Nhu cầu vốnCT KT-XH 2021-2025</vt:lpstr>
      <vt:lpstr>'PL 3-2022'!Print_Titles</vt:lpstr>
      <vt:lpstr>'PL DTTS 2021-2025'!Print_Titles</vt:lpstr>
      <vt:lpstr>'PL DTTS 2022'!Print_Titles</vt:lpstr>
      <vt:lpstr>'PL GNBV 2022'!Print_Titles</vt:lpstr>
      <vt:lpstr>'PL NTM 2022'!Print_Titles</vt:lpstr>
      <vt:lpstr>'PL2-2021-2025'!Print_Titles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Scott</dc:creator>
  <cp:lastModifiedBy>Administrator</cp:lastModifiedBy>
  <cp:lastPrinted>2022-07-03T16:24:45Z</cp:lastPrinted>
  <dcterms:created xsi:type="dcterms:W3CDTF">2022-01-13T07:05:26Z</dcterms:created>
  <dcterms:modified xsi:type="dcterms:W3CDTF">2022-07-04T00:31:48Z</dcterms:modified>
</cp:coreProperties>
</file>