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Lan DT\Công tác tổng hợp của phòng\Tuần 44\"/>
    </mc:Choice>
  </mc:AlternateContent>
  <bookViews>
    <workbookView xWindow="0" yWindow="0" windowWidth="23040" windowHeight="9168" activeTab="3"/>
  </bookViews>
  <sheets>
    <sheet name="foxz" sheetId="1" r:id="rId1"/>
    <sheet name="PL THEO LINH VUC" sheetId="2" state="hidden" r:id="rId2"/>
    <sheet name="pl01" sheetId="3" state="hidden" r:id="rId3"/>
    <sheet name="2022" sheetId="4" r:id="rId4"/>
    <sheet name="2023" sheetId="5" r:id="rId5"/>
    <sheet name="2022-2023" sheetId="6" r:id="rId6"/>
    <sheet name="pl02" sheetId="7" state="hidden" r:id="rId7"/>
    <sheet name="PLV" sheetId="8" state="hidden" r:id="rId8"/>
  </sheets>
  <definedNames>
    <definedName name="_xlnm._FilterDatabase" localSheetId="1" hidden="1">'PL THEO LINH VUC'!$A$8:$AI$40</definedName>
    <definedName name="_xlnm.Print_Area" localSheetId="4">'2023'!$A$1:$R$137</definedName>
    <definedName name="_xlnm.Print_Titles" localSheetId="4">'2023'!$4:$7</definedName>
  </definedNames>
  <calcPr calcId="162913"/>
</workbook>
</file>

<file path=xl/calcChain.xml><?xml version="1.0" encoding="utf-8"?>
<calcChain xmlns="http://schemas.openxmlformats.org/spreadsheetml/2006/main">
  <c r="A3" i="8" l="1"/>
  <c r="V78" i="7"/>
  <c r="Q78" i="7"/>
  <c r="Q77" i="7" s="1"/>
  <c r="X77" i="7"/>
  <c r="X76" i="7" s="1"/>
  <c r="W77" i="7"/>
  <c r="W76" i="7" s="1"/>
  <c r="U77" i="7"/>
  <c r="T77" i="7"/>
  <c r="T76" i="7" s="1"/>
  <c r="T75" i="7" s="1"/>
  <c r="S77" i="7"/>
  <c r="S76" i="7" s="1"/>
  <c r="S75" i="7" s="1"/>
  <c r="R77" i="7"/>
  <c r="P77" i="7"/>
  <c r="P76" i="7" s="1"/>
  <c r="P75" i="7" s="1"/>
  <c r="O77" i="7"/>
  <c r="O76" i="7" s="1"/>
  <c r="O75" i="7" s="1"/>
  <c r="N77" i="7"/>
  <c r="M77" i="7"/>
  <c r="L77" i="7"/>
  <c r="L76" i="7" s="1"/>
  <c r="K77" i="7"/>
  <c r="K76" i="7" s="1"/>
  <c r="J77" i="7"/>
  <c r="I77" i="7"/>
  <c r="U76" i="7"/>
  <c r="U75" i="7" s="1"/>
  <c r="R76" i="7"/>
  <c r="R75" i="7" s="1"/>
  <c r="N76" i="7"/>
  <c r="M76" i="7"/>
  <c r="M75" i="7" s="1"/>
  <c r="J76" i="7"/>
  <c r="J75" i="7" s="1"/>
  <c r="I76" i="7"/>
  <c r="I75" i="7" s="1"/>
  <c r="X75" i="7"/>
  <c r="W75" i="7"/>
  <c r="N75" i="7"/>
  <c r="L75" i="7"/>
  <c r="K75" i="7"/>
  <c r="AE74" i="7"/>
  <c r="AD74" i="7"/>
  <c r="AC74" i="7"/>
  <c r="AB74" i="7"/>
  <c r="AA74" i="7"/>
  <c r="Z74" i="7"/>
  <c r="Y74" i="7"/>
  <c r="V74" i="7"/>
  <c r="V73" i="7" s="1"/>
  <c r="Y73" i="7" s="1"/>
  <c r="U74" i="7"/>
  <c r="U73" i="7" s="1"/>
  <c r="T74" i="7"/>
  <c r="T73" i="7" s="1"/>
  <c r="Q74" i="7"/>
  <c r="P74" i="7"/>
  <c r="O74" i="7"/>
  <c r="M74" i="7"/>
  <c r="M73" i="7" s="1"/>
  <c r="L74" i="7"/>
  <c r="L73" i="7" s="1"/>
  <c r="K74" i="7"/>
  <c r="AD73" i="7"/>
  <c r="AC73" i="7"/>
  <c r="AC65" i="7" s="1"/>
  <c r="AB73" i="7"/>
  <c r="AA73" i="7"/>
  <c r="Z73" i="7"/>
  <c r="X73" i="7"/>
  <c r="W73" i="7"/>
  <c r="S73" i="7"/>
  <c r="R73" i="7"/>
  <c r="Q73" i="7"/>
  <c r="P73" i="7"/>
  <c r="O73" i="7"/>
  <c r="N73" i="7"/>
  <c r="K73" i="7"/>
  <c r="J73" i="7"/>
  <c r="I73" i="7"/>
  <c r="AB72" i="7"/>
  <c r="AA72" i="7" s="1"/>
  <c r="Z72" i="7"/>
  <c r="Y72" i="7"/>
  <c r="V72" i="7"/>
  <c r="V71" i="7" s="1"/>
  <c r="Q72" i="7"/>
  <c r="T72" i="7" s="1"/>
  <c r="I72" i="7"/>
  <c r="AB71" i="7"/>
  <c r="Z71" i="7"/>
  <c r="Y71" i="7"/>
  <c r="X71" i="7"/>
  <c r="X63" i="7" s="1"/>
  <c r="W71" i="7"/>
  <c r="U71" i="7"/>
  <c r="T71" i="7"/>
  <c r="T70" i="7" s="1"/>
  <c r="Z70" i="7" s="1"/>
  <c r="S71" i="7"/>
  <c r="S70" i="7" s="1"/>
  <c r="Q70" i="7" s="1"/>
  <c r="R71" i="7"/>
  <c r="Q71" i="7"/>
  <c r="O71" i="7"/>
  <c r="O70" i="7" s="1"/>
  <c r="N71" i="7"/>
  <c r="N70" i="7" s="1"/>
  <c r="M71" i="7"/>
  <c r="M70" i="7" s="1"/>
  <c r="L71" i="7"/>
  <c r="K71" i="7"/>
  <c r="K70" i="7" s="1"/>
  <c r="J71" i="7"/>
  <c r="AC70" i="7"/>
  <c r="V70" i="7"/>
  <c r="Y70" i="7" s="1"/>
  <c r="U70" i="7"/>
  <c r="L70" i="7"/>
  <c r="AB69" i="7"/>
  <c r="Y69" i="7"/>
  <c r="V69" i="7"/>
  <c r="Q69" i="7"/>
  <c r="T69" i="7" s="1"/>
  <c r="T68" i="7" s="1"/>
  <c r="T67" i="7" s="1"/>
  <c r="T66" i="7" s="1"/>
  <c r="T65" i="7" s="1"/>
  <c r="T64" i="7" s="1"/>
  <c r="I69" i="7"/>
  <c r="P69" i="7" s="1"/>
  <c r="AC68" i="7"/>
  <c r="AC67" i="7" s="1"/>
  <c r="V68" i="7"/>
  <c r="U68" i="7"/>
  <c r="S68" i="7"/>
  <c r="S66" i="7" s="1"/>
  <c r="S63" i="7" s="1"/>
  <c r="P68" i="7"/>
  <c r="O68" i="7"/>
  <c r="O67" i="7" s="1"/>
  <c r="O66" i="7" s="1"/>
  <c r="O65" i="7" s="1"/>
  <c r="O64" i="7" s="1"/>
  <c r="O63" i="7" s="1"/>
  <c r="N68" i="7"/>
  <c r="N67" i="7" s="1"/>
  <c r="N66" i="7" s="1"/>
  <c r="M68" i="7"/>
  <c r="L68" i="7"/>
  <c r="K68" i="7"/>
  <c r="I68" i="7"/>
  <c r="Y67" i="7"/>
  <c r="V67" i="7"/>
  <c r="U67" i="7"/>
  <c r="Q67" i="7"/>
  <c r="L67" i="7"/>
  <c r="L66" i="7" s="1"/>
  <c r="L65" i="7" s="1"/>
  <c r="L64" i="7" s="1"/>
  <c r="AC66" i="7"/>
  <c r="X66" i="7"/>
  <c r="W66" i="7"/>
  <c r="V66" i="7"/>
  <c r="U66" i="7"/>
  <c r="R66" i="7"/>
  <c r="J66" i="7"/>
  <c r="Y65" i="7"/>
  <c r="V65" i="7"/>
  <c r="Q65" i="7"/>
  <c r="P65" i="7"/>
  <c r="P64" i="7" s="1"/>
  <c r="I65" i="7"/>
  <c r="AC64" i="7"/>
  <c r="AC61" i="7" s="1"/>
  <c r="X64" i="7"/>
  <c r="W64" i="7"/>
  <c r="S64" i="7"/>
  <c r="R64" i="7"/>
  <c r="R63" i="7" s="1"/>
  <c r="Q64" i="7"/>
  <c r="N64" i="7"/>
  <c r="J64" i="7"/>
  <c r="J63" i="7" s="1"/>
  <c r="I64" i="7"/>
  <c r="W63" i="7"/>
  <c r="T63" i="7"/>
  <c r="L63" i="7"/>
  <c r="Z62" i="7"/>
  <c r="Y62" i="7"/>
  <c r="V62" i="7"/>
  <c r="T62" i="7"/>
  <c r="Q62" i="7"/>
  <c r="AB62" i="7" s="1"/>
  <c r="I62" i="7"/>
  <c r="X61" i="7"/>
  <c r="W61" i="7"/>
  <c r="W58" i="7" s="1"/>
  <c r="W57" i="7" s="1"/>
  <c r="W56" i="7" s="1"/>
  <c r="V61" i="7"/>
  <c r="Z61" i="7" s="1"/>
  <c r="U61" i="7"/>
  <c r="U58" i="7" s="1"/>
  <c r="T61" i="7"/>
  <c r="S61" i="7"/>
  <c r="S58" i="7" s="1"/>
  <c r="R61" i="7"/>
  <c r="R58" i="7" s="1"/>
  <c r="P61" i="7"/>
  <c r="O61" i="7"/>
  <c r="N61" i="7"/>
  <c r="M61" i="7"/>
  <c r="L61" i="7"/>
  <c r="K61" i="7"/>
  <c r="K58" i="7" s="1"/>
  <c r="J61" i="7"/>
  <c r="J58" i="7" s="1"/>
  <c r="J57" i="7" s="1"/>
  <c r="J56" i="7" s="1"/>
  <c r="I61" i="7"/>
  <c r="I58" i="7" s="1"/>
  <c r="V60" i="7"/>
  <c r="Q60" i="7"/>
  <c r="P60" i="7"/>
  <c r="Y59" i="7"/>
  <c r="X59" i="7"/>
  <c r="W59" i="7"/>
  <c r="V59" i="7"/>
  <c r="U59" i="7"/>
  <c r="S59" i="7"/>
  <c r="R59" i="7"/>
  <c r="Q59" i="7"/>
  <c r="P59" i="7"/>
  <c r="O59" i="7"/>
  <c r="O58" i="7" s="1"/>
  <c r="N59" i="7"/>
  <c r="N58" i="7" s="1"/>
  <c r="M59" i="7"/>
  <c r="M58" i="7" s="1"/>
  <c r="L59" i="7"/>
  <c r="L58" i="7" s="1"/>
  <c r="K59" i="7"/>
  <c r="J59" i="7"/>
  <c r="I59" i="7"/>
  <c r="AC58" i="7"/>
  <c r="P58" i="7"/>
  <c r="V55" i="7"/>
  <c r="Q55" i="7"/>
  <c r="P55" i="7"/>
  <c r="I55" i="7"/>
  <c r="AC54" i="7"/>
  <c r="Y54" i="7"/>
  <c r="V54" i="7"/>
  <c r="V53" i="7" s="1"/>
  <c r="Q54" i="7"/>
  <c r="P54" i="7"/>
  <c r="P53" i="7" s="1"/>
  <c r="P50" i="7" s="1"/>
  <c r="I54" i="7"/>
  <c r="I53" i="7" s="1"/>
  <c r="I50" i="7" s="1"/>
  <c r="X53" i="7"/>
  <c r="W53" i="7"/>
  <c r="S53" i="7"/>
  <c r="R53" i="7"/>
  <c r="J53" i="7"/>
  <c r="V52" i="7"/>
  <c r="Q52" i="7"/>
  <c r="P52" i="7"/>
  <c r="P51" i="7" s="1"/>
  <c r="I52" i="7"/>
  <c r="AC51" i="7"/>
  <c r="X51" i="7"/>
  <c r="W51" i="7"/>
  <c r="V51" i="7"/>
  <c r="U51" i="7"/>
  <c r="S51" i="7"/>
  <c r="R51" i="7"/>
  <c r="R50" i="7" s="1"/>
  <c r="O51" i="7"/>
  <c r="N51" i="7"/>
  <c r="M51" i="7"/>
  <c r="L51" i="7"/>
  <c r="K51" i="7"/>
  <c r="J51" i="7"/>
  <c r="I51" i="7"/>
  <c r="X50" i="7"/>
  <c r="W50" i="7"/>
  <c r="S50" i="7"/>
  <c r="J50" i="7"/>
  <c r="Y49" i="7"/>
  <c r="V49" i="7"/>
  <c r="Q49" i="7"/>
  <c r="P49" i="7"/>
  <c r="AB48" i="7"/>
  <c r="AA48" i="7" s="1"/>
  <c r="V48" i="7"/>
  <c r="U48" i="7"/>
  <c r="U47" i="7" s="1"/>
  <c r="U44" i="7" s="1"/>
  <c r="U43" i="7" s="1"/>
  <c r="U42" i="7" s="1"/>
  <c r="U39" i="7" s="1"/>
  <c r="U38" i="7" s="1"/>
  <c r="U37" i="7" s="1"/>
  <c r="U36" i="7" s="1"/>
  <c r="U33" i="7" s="1"/>
  <c r="U31" i="7" s="1"/>
  <c r="U30" i="7" s="1"/>
  <c r="Q48" i="7"/>
  <c r="T48" i="7" s="1"/>
  <c r="P48" i="7"/>
  <c r="O48" i="7"/>
  <c r="O47" i="7" s="1"/>
  <c r="O44" i="7" s="1"/>
  <c r="M48" i="7"/>
  <c r="M47" i="7" s="1"/>
  <c r="M44" i="7" s="1"/>
  <c r="M43" i="7" s="1"/>
  <c r="L48" i="7"/>
  <c r="K48" i="7"/>
  <c r="K47" i="7" s="1"/>
  <c r="K44" i="7" s="1"/>
  <c r="K43" i="7" s="1"/>
  <c r="K42" i="7" s="1"/>
  <c r="K39" i="7" s="1"/>
  <c r="K38" i="7" s="1"/>
  <c r="K37" i="7" s="1"/>
  <c r="K36" i="7" s="1"/>
  <c r="AC47" i="7"/>
  <c r="X47" i="7"/>
  <c r="W47" i="7"/>
  <c r="V47" i="7"/>
  <c r="S47" i="7"/>
  <c r="R47" i="7"/>
  <c r="P47" i="7"/>
  <c r="N47" i="7"/>
  <c r="L47" i="7"/>
  <c r="L44" i="7" s="1"/>
  <c r="L43" i="7" s="1"/>
  <c r="L42" i="7" s="1"/>
  <c r="J47" i="7"/>
  <c r="I47" i="7"/>
  <c r="Y46" i="7"/>
  <c r="V46" i="7"/>
  <c r="Q46" i="7"/>
  <c r="T46" i="7" s="1"/>
  <c r="P46" i="7"/>
  <c r="AC45" i="7"/>
  <c r="Y45" i="7"/>
  <c r="X45" i="7"/>
  <c r="X42" i="7" s="1"/>
  <c r="W45" i="7"/>
  <c r="W42" i="7" s="1"/>
  <c r="V45" i="7"/>
  <c r="U45" i="7"/>
  <c r="T45" i="7"/>
  <c r="R45" i="7"/>
  <c r="Q45" i="7" s="1"/>
  <c r="J45" i="7"/>
  <c r="I45" i="7"/>
  <c r="AC44" i="7"/>
  <c r="V44" i="7"/>
  <c r="S44" i="7"/>
  <c r="P44" i="7"/>
  <c r="X43" i="7"/>
  <c r="W43" i="7"/>
  <c r="R43" i="7"/>
  <c r="P43" i="7"/>
  <c r="O43" i="7"/>
  <c r="N43" i="7"/>
  <c r="J43" i="7"/>
  <c r="I43" i="7"/>
  <c r="I42" i="7" s="1"/>
  <c r="O42" i="7"/>
  <c r="O39" i="7" s="1"/>
  <c r="O38" i="7" s="1"/>
  <c r="O37" i="7" s="1"/>
  <c r="O36" i="7" s="1"/>
  <c r="O33" i="7" s="1"/>
  <c r="O31" i="7" s="1"/>
  <c r="O30" i="7" s="1"/>
  <c r="N42" i="7"/>
  <c r="M42" i="7"/>
  <c r="M39" i="7" s="1"/>
  <c r="M38" i="7" s="1"/>
  <c r="M37" i="7" s="1"/>
  <c r="M36" i="7" s="1"/>
  <c r="AE41" i="7"/>
  <c r="Y41" i="7"/>
  <c r="V41" i="7"/>
  <c r="T41" i="7"/>
  <c r="AB41" i="7" s="1"/>
  <c r="AA41" i="7" s="1"/>
  <c r="AD41" i="7" s="1"/>
  <c r="Q41" i="7"/>
  <c r="P41" i="7"/>
  <c r="I41" i="7"/>
  <c r="V40" i="7"/>
  <c r="Q40" i="7"/>
  <c r="P40" i="7"/>
  <c r="I40" i="7"/>
  <c r="V39" i="7"/>
  <c r="T39" i="7"/>
  <c r="Q39" i="7"/>
  <c r="L39" i="7"/>
  <c r="L38" i="7" s="1"/>
  <c r="L37" i="7" s="1"/>
  <c r="L36" i="7" s="1"/>
  <c r="I39" i="7"/>
  <c r="P39" i="7" s="1"/>
  <c r="AC38" i="7"/>
  <c r="X38" i="7"/>
  <c r="W38" i="7"/>
  <c r="S38" i="7"/>
  <c r="R38" i="7"/>
  <c r="Q38" i="7"/>
  <c r="P38" i="7"/>
  <c r="N38" i="7"/>
  <c r="J38" i="7"/>
  <c r="I38" i="7"/>
  <c r="AC37" i="7"/>
  <c r="AC36" i="7" s="1"/>
  <c r="Z37" i="7"/>
  <c r="Y37" i="7"/>
  <c r="V37" i="7"/>
  <c r="T37" i="7"/>
  <c r="Q37" i="7"/>
  <c r="P37" i="7"/>
  <c r="P36" i="7" s="1"/>
  <c r="I37" i="7"/>
  <c r="I36" i="7" s="1"/>
  <c r="X36" i="7"/>
  <c r="W36" i="7"/>
  <c r="W30" i="7" s="1"/>
  <c r="V36" i="7"/>
  <c r="T36" i="7"/>
  <c r="S36" i="7"/>
  <c r="R36" i="7"/>
  <c r="N36" i="7"/>
  <c r="J36" i="7"/>
  <c r="AB35" i="7"/>
  <c r="V35" i="7"/>
  <c r="Q35" i="7"/>
  <c r="T35" i="7" s="1"/>
  <c r="T34" i="7" s="1"/>
  <c r="P35" i="7"/>
  <c r="P34" i="7" s="1"/>
  <c r="P30" i="7" s="1"/>
  <c r="I35" i="7"/>
  <c r="AC34" i="7"/>
  <c r="X34" i="7"/>
  <c r="W34" i="7"/>
  <c r="U34" i="7"/>
  <c r="S34" i="7"/>
  <c r="R34" i="7"/>
  <c r="R30" i="7" s="1"/>
  <c r="Q34" i="7"/>
  <c r="O34" i="7"/>
  <c r="N34" i="7"/>
  <c r="M34" i="7"/>
  <c r="L34" i="7"/>
  <c r="L33" i="7" s="1"/>
  <c r="L31" i="7" s="1"/>
  <c r="L30" i="7" s="1"/>
  <c r="K34" i="7"/>
  <c r="J34" i="7"/>
  <c r="I34" i="7"/>
  <c r="AB33" i="7"/>
  <c r="V33" i="7"/>
  <c r="T33" i="7"/>
  <c r="Q33" i="7"/>
  <c r="M33" i="7"/>
  <c r="M31" i="7" s="1"/>
  <c r="M30" i="7" s="1"/>
  <c r="K33" i="7"/>
  <c r="K31" i="7" s="1"/>
  <c r="K30" i="7" s="1"/>
  <c r="I33" i="7"/>
  <c r="V32" i="7"/>
  <c r="T32" i="7"/>
  <c r="Q32" i="7"/>
  <c r="I32" i="7"/>
  <c r="AC31" i="7"/>
  <c r="AC30" i="7" s="1"/>
  <c r="AC29" i="7" s="1"/>
  <c r="AB31" i="7"/>
  <c r="AA31" i="7"/>
  <c r="X31" i="7"/>
  <c r="W31" i="7"/>
  <c r="V31" i="7"/>
  <c r="S31" i="7"/>
  <c r="R31" i="7"/>
  <c r="P31" i="7"/>
  <c r="N31" i="7"/>
  <c r="N30" i="7" s="1"/>
  <c r="J31" i="7"/>
  <c r="J30" i="7" s="1"/>
  <c r="AB30" i="7"/>
  <c r="AB29" i="7" s="1"/>
  <c r="AA30" i="7"/>
  <c r="X30" i="7"/>
  <c r="AA29" i="7"/>
  <c r="AB27" i="7"/>
  <c r="AA27" i="7"/>
  <c r="AE27" i="7" s="1"/>
  <c r="V27" i="7"/>
  <c r="U27" i="7"/>
  <c r="U25" i="7" s="1"/>
  <c r="U24" i="7" s="1"/>
  <c r="Q27" i="7"/>
  <c r="T27" i="7" s="1"/>
  <c r="P27" i="7"/>
  <c r="O27" i="7"/>
  <c r="M27" i="7"/>
  <c r="M25" i="7" s="1"/>
  <c r="L27" i="7"/>
  <c r="K27" i="7"/>
  <c r="K25" i="7" s="1"/>
  <c r="K24" i="7" s="1"/>
  <c r="AD26" i="7"/>
  <c r="AB26" i="7"/>
  <c r="AB25" i="7" s="1"/>
  <c r="AB24" i="7" s="1"/>
  <c r="AA26" i="7"/>
  <c r="AE26" i="7" s="1"/>
  <c r="V26" i="7"/>
  <c r="T26" i="7"/>
  <c r="Q26" i="7"/>
  <c r="P26" i="7"/>
  <c r="O26" i="7"/>
  <c r="AD25" i="7"/>
  <c r="AC25" i="7"/>
  <c r="AC24" i="7" s="1"/>
  <c r="AA25" i="7"/>
  <c r="X25" i="7"/>
  <c r="X24" i="7" s="1"/>
  <c r="W25" i="7"/>
  <c r="W24" i="7" s="1"/>
  <c r="T25" i="7"/>
  <c r="T24" i="7" s="1"/>
  <c r="S25" i="7"/>
  <c r="R25" i="7"/>
  <c r="Q25" i="7"/>
  <c r="P25" i="7"/>
  <c r="O25" i="7"/>
  <c r="O24" i="7" s="1"/>
  <c r="N25" i="7"/>
  <c r="N24" i="7" s="1"/>
  <c r="L25" i="7"/>
  <c r="L24" i="7" s="1"/>
  <c r="J25" i="7"/>
  <c r="I25" i="7"/>
  <c r="S24" i="7"/>
  <c r="R24" i="7"/>
  <c r="Q24" i="7"/>
  <c r="P24" i="7"/>
  <c r="M24" i="7"/>
  <c r="J24" i="7"/>
  <c r="I24" i="7"/>
  <c r="AB23" i="7"/>
  <c r="AA23" i="7"/>
  <c r="AD23" i="7" s="1"/>
  <c r="Y23" i="7"/>
  <c r="V23" i="7"/>
  <c r="T23" i="7"/>
  <c r="Z23" i="7" s="1"/>
  <c r="Q23" i="7"/>
  <c r="J23" i="7"/>
  <c r="P23" i="7" s="1"/>
  <c r="V22" i="7"/>
  <c r="Y22" i="7" s="1"/>
  <c r="Q22" i="7"/>
  <c r="J22" i="7"/>
  <c r="P22" i="7" s="1"/>
  <c r="V21" i="7"/>
  <c r="Q21" i="7"/>
  <c r="J21" i="7"/>
  <c r="P21" i="7" s="1"/>
  <c r="V20" i="7"/>
  <c r="Q20" i="7"/>
  <c r="P20" i="7"/>
  <c r="J20" i="7"/>
  <c r="AB19" i="7"/>
  <c r="AA19" i="7"/>
  <c r="Y19" i="7"/>
  <c r="V19" i="7"/>
  <c r="Q19" i="7"/>
  <c r="T19" i="7" s="1"/>
  <c r="J19" i="7"/>
  <c r="P19" i="7" s="1"/>
  <c r="AD18" i="7"/>
  <c r="AB18" i="7"/>
  <c r="AA18" i="7" s="1"/>
  <c r="V18" i="7"/>
  <c r="Y18" i="7" s="1"/>
  <c r="T18" i="7"/>
  <c r="Q18" i="7"/>
  <c r="J18" i="7"/>
  <c r="P18" i="7" s="1"/>
  <c r="AE17" i="7"/>
  <c r="AD17" i="7"/>
  <c r="AA17" i="7"/>
  <c r="Z17" i="7"/>
  <c r="Y17" i="7"/>
  <c r="V17" i="7"/>
  <c r="Q17" i="7"/>
  <c r="T17" i="7" s="1"/>
  <c r="P17" i="7"/>
  <c r="N17" i="7"/>
  <c r="J17" i="7"/>
  <c r="AB16" i="7"/>
  <c r="AA16" i="7"/>
  <c r="Y16" i="7"/>
  <c r="V16" i="7"/>
  <c r="Z16" i="7" s="1"/>
  <c r="Q16" i="7"/>
  <c r="T16" i="7" s="1"/>
  <c r="P16" i="7"/>
  <c r="N16" i="7"/>
  <c r="J16" i="7"/>
  <c r="V15" i="7"/>
  <c r="Q15" i="7"/>
  <c r="T15" i="7" s="1"/>
  <c r="P15" i="7"/>
  <c r="N15" i="7"/>
  <c r="J15" i="7"/>
  <c r="AB14" i="7"/>
  <c r="AA14" i="7"/>
  <c r="V14" i="7"/>
  <c r="Q14" i="7"/>
  <c r="O14" i="7"/>
  <c r="N14" i="7"/>
  <c r="J14" i="7"/>
  <c r="AE13" i="7"/>
  <c r="AB13" i="7"/>
  <c r="AA13" i="7" s="1"/>
  <c r="Z13" i="7"/>
  <c r="Y13" i="7"/>
  <c r="V13" i="7"/>
  <c r="T13" i="7"/>
  <c r="Q13" i="7"/>
  <c r="N13" i="7"/>
  <c r="AC12" i="7"/>
  <c r="AC11" i="7" s="1"/>
  <c r="AC10" i="7" s="1"/>
  <c r="AC9" i="7" s="1"/>
  <c r="X12" i="7"/>
  <c r="W12" i="7"/>
  <c r="W11" i="7" s="1"/>
  <c r="W10" i="7" s="1"/>
  <c r="U12" i="7"/>
  <c r="S12" i="7"/>
  <c r="S11" i="7" s="1"/>
  <c r="R12" i="7"/>
  <c r="R11" i="7" s="1"/>
  <c r="O12" i="7"/>
  <c r="O11" i="7" s="1"/>
  <c r="O10" i="7" s="1"/>
  <c r="O9" i="7" s="1"/>
  <c r="N12" i="7"/>
  <c r="N11" i="7" s="1"/>
  <c r="N10" i="7" s="1"/>
  <c r="N9" i="7" s="1"/>
  <c r="M12" i="7"/>
  <c r="M11" i="7" s="1"/>
  <c r="M10" i="7" s="1"/>
  <c r="L12" i="7"/>
  <c r="K12" i="7"/>
  <c r="K11" i="7" s="1"/>
  <c r="K10" i="7" s="1"/>
  <c r="K9" i="7" s="1"/>
  <c r="I12" i="7"/>
  <c r="X11" i="7"/>
  <c r="X10" i="7" s="1"/>
  <c r="U11" i="7"/>
  <c r="U10" i="7" s="1"/>
  <c r="U9" i="7" s="1"/>
  <c r="L11" i="7"/>
  <c r="I11" i="7"/>
  <c r="S10" i="7"/>
  <c r="S9" i="7" s="1"/>
  <c r="R10" i="7"/>
  <c r="R9" i="7" s="1"/>
  <c r="L10" i="7"/>
  <c r="L9" i="7" s="1"/>
  <c r="I10" i="7"/>
  <c r="I9" i="7" s="1"/>
  <c r="X9" i="7"/>
  <c r="A3" i="7"/>
  <c r="N157" i="6"/>
  <c r="M157" i="6"/>
  <c r="K157" i="6"/>
  <c r="G157" i="6"/>
  <c r="F157" i="6"/>
  <c r="P156" i="6"/>
  <c r="O156" i="6"/>
  <c r="N156" i="6"/>
  <c r="M156" i="6"/>
  <c r="L156" i="6"/>
  <c r="I156" i="6"/>
  <c r="H156" i="6"/>
  <c r="G156" i="6"/>
  <c r="N155" i="6"/>
  <c r="M155" i="6"/>
  <c r="M154" i="6" s="1"/>
  <c r="M151" i="6" s="1"/>
  <c r="L155" i="6"/>
  <c r="G155" i="6"/>
  <c r="G154" i="6" s="1"/>
  <c r="F155" i="6"/>
  <c r="E155" i="6"/>
  <c r="P154" i="6"/>
  <c r="O154" i="6"/>
  <c r="N154" i="6"/>
  <c r="I154" i="6"/>
  <c r="H154" i="6"/>
  <c r="F154" i="6"/>
  <c r="E154" i="6"/>
  <c r="P153" i="6"/>
  <c r="N153" i="6"/>
  <c r="M153" i="6"/>
  <c r="K153" i="6"/>
  <c r="I153" i="6"/>
  <c r="G153" i="6" s="1"/>
  <c r="G152" i="6" s="1"/>
  <c r="F153" i="6"/>
  <c r="P152" i="6"/>
  <c r="O152" i="6"/>
  <c r="N152" i="6"/>
  <c r="N151" i="6" s="1"/>
  <c r="M152" i="6"/>
  <c r="L152" i="6"/>
  <c r="I152" i="6"/>
  <c r="H152" i="6"/>
  <c r="H151" i="6" s="1"/>
  <c r="E152" i="6"/>
  <c r="O151" i="6"/>
  <c r="E151" i="6"/>
  <c r="N150" i="6"/>
  <c r="M150" i="6"/>
  <c r="M149" i="6" s="1"/>
  <c r="K150" i="6"/>
  <c r="G150" i="6"/>
  <c r="F150" i="6"/>
  <c r="D150" i="6"/>
  <c r="C150" i="6"/>
  <c r="C149" i="6" s="1"/>
  <c r="P149" i="6"/>
  <c r="O149" i="6"/>
  <c r="N149" i="6"/>
  <c r="L149" i="6"/>
  <c r="I149" i="6"/>
  <c r="H149" i="6"/>
  <c r="G149" i="6"/>
  <c r="F149" i="6"/>
  <c r="E149" i="6"/>
  <c r="D149" i="6"/>
  <c r="N148" i="6"/>
  <c r="K148" i="6"/>
  <c r="I148" i="6"/>
  <c r="F148" i="6"/>
  <c r="D148" i="6"/>
  <c r="P147" i="6"/>
  <c r="P146" i="6" s="1"/>
  <c r="O147" i="6"/>
  <c r="M147" i="6"/>
  <c r="M146" i="6" s="1"/>
  <c r="L147" i="6"/>
  <c r="L146" i="6" s="1"/>
  <c r="K147" i="6"/>
  <c r="H147" i="6"/>
  <c r="F147" i="6"/>
  <c r="E147" i="6"/>
  <c r="D147" i="6"/>
  <c r="O146" i="6"/>
  <c r="H146" i="6"/>
  <c r="E146" i="6"/>
  <c r="D146" i="6"/>
  <c r="N145" i="6"/>
  <c r="M145" i="6"/>
  <c r="K145" i="6"/>
  <c r="J145" i="6"/>
  <c r="G145" i="6"/>
  <c r="F145" i="6"/>
  <c r="F144" i="6" s="1"/>
  <c r="D145" i="6"/>
  <c r="P144" i="6"/>
  <c r="O144" i="6"/>
  <c r="M144" i="6"/>
  <c r="L144" i="6"/>
  <c r="K144" i="6"/>
  <c r="I144" i="6"/>
  <c r="H144" i="6"/>
  <c r="G144" i="6"/>
  <c r="E144" i="6"/>
  <c r="M143" i="6"/>
  <c r="K143" i="6"/>
  <c r="I143" i="6"/>
  <c r="G143" i="6"/>
  <c r="F143" i="6"/>
  <c r="O142" i="6"/>
  <c r="M142" i="6"/>
  <c r="L142" i="6"/>
  <c r="K142" i="6"/>
  <c r="I142" i="6"/>
  <c r="H142" i="6"/>
  <c r="E142" i="6"/>
  <c r="O141" i="6"/>
  <c r="N141" i="6" s="1"/>
  <c r="L141" i="6"/>
  <c r="K141" i="6" s="1"/>
  <c r="J141" i="6" s="1"/>
  <c r="H141" i="6"/>
  <c r="G141" i="6"/>
  <c r="E141" i="6"/>
  <c r="D141" i="6" s="1"/>
  <c r="C141" i="6" s="1"/>
  <c r="O140" i="6"/>
  <c r="N140" i="6" s="1"/>
  <c r="L140" i="6"/>
  <c r="K140" i="6" s="1"/>
  <c r="H140" i="6"/>
  <c r="G140" i="6" s="1"/>
  <c r="E140" i="6"/>
  <c r="D140" i="6" s="1"/>
  <c r="P139" i="6"/>
  <c r="P137" i="6" s="1"/>
  <c r="O139" i="6"/>
  <c r="N139" i="6"/>
  <c r="M139" i="6"/>
  <c r="L139" i="6"/>
  <c r="I139" i="6"/>
  <c r="I27" i="6" s="1"/>
  <c r="H139" i="6"/>
  <c r="F139" i="6"/>
  <c r="E139" i="6"/>
  <c r="P138" i="6"/>
  <c r="O138" i="6"/>
  <c r="N138" i="6"/>
  <c r="M138" i="6"/>
  <c r="L138" i="6"/>
  <c r="L137" i="6" s="1"/>
  <c r="I138" i="6"/>
  <c r="H138" i="6"/>
  <c r="F138" i="6"/>
  <c r="E138" i="6"/>
  <c r="N137" i="6"/>
  <c r="M137" i="6"/>
  <c r="M133" i="6" s="1"/>
  <c r="N136" i="6"/>
  <c r="K136" i="6"/>
  <c r="J136" i="6" s="1"/>
  <c r="J134" i="6" s="1"/>
  <c r="P135" i="6"/>
  <c r="P134" i="6" s="1"/>
  <c r="O135" i="6"/>
  <c r="N135" i="6"/>
  <c r="M135" i="6"/>
  <c r="M134" i="6" s="1"/>
  <c r="L135" i="6"/>
  <c r="L12" i="6" s="1"/>
  <c r="K135" i="6"/>
  <c r="J135" i="6"/>
  <c r="I135" i="6"/>
  <c r="H135" i="6"/>
  <c r="H134" i="6" s="1"/>
  <c r="F135" i="6"/>
  <c r="E135" i="6"/>
  <c r="N134" i="6"/>
  <c r="L134" i="6"/>
  <c r="L133" i="6" s="1"/>
  <c r="K134" i="6"/>
  <c r="E134" i="6"/>
  <c r="N132" i="6"/>
  <c r="J132" i="6" s="1"/>
  <c r="J131" i="6" s="1"/>
  <c r="M132" i="6"/>
  <c r="K132" i="6" s="1"/>
  <c r="K131" i="6" s="1"/>
  <c r="G132" i="6"/>
  <c r="F132" i="6"/>
  <c r="D132" i="6"/>
  <c r="C132" i="6"/>
  <c r="P131" i="6"/>
  <c r="O131" i="6"/>
  <c r="N131" i="6"/>
  <c r="M131" i="6"/>
  <c r="L131" i="6"/>
  <c r="I131" i="6"/>
  <c r="H131" i="6"/>
  <c r="G131" i="6"/>
  <c r="F131" i="6"/>
  <c r="E131" i="6"/>
  <c r="D131" i="6"/>
  <c r="P130" i="6"/>
  <c r="N130" i="6" s="1"/>
  <c r="N30" i="6" s="1"/>
  <c r="M130" i="6"/>
  <c r="K130" i="6"/>
  <c r="I130" i="6"/>
  <c r="G130" i="6" s="1"/>
  <c r="F130" i="6"/>
  <c r="D130" i="6" s="1"/>
  <c r="C130" i="6" s="1"/>
  <c r="P129" i="6"/>
  <c r="M129" i="6"/>
  <c r="K129" i="6" s="1"/>
  <c r="I129" i="6"/>
  <c r="G129" i="6" s="1"/>
  <c r="F129" i="6"/>
  <c r="D129" i="6"/>
  <c r="C129" i="6"/>
  <c r="P128" i="6"/>
  <c r="N128" i="6" s="1"/>
  <c r="M128" i="6"/>
  <c r="K128" i="6" s="1"/>
  <c r="F128" i="6"/>
  <c r="D128" i="6" s="1"/>
  <c r="P127" i="6"/>
  <c r="N127" i="6"/>
  <c r="M127" i="6"/>
  <c r="K127" i="6"/>
  <c r="J127" i="6" s="1"/>
  <c r="Q127" i="6" s="1"/>
  <c r="I127" i="6"/>
  <c r="G127" i="6"/>
  <c r="G28" i="6" s="1"/>
  <c r="F127" i="6"/>
  <c r="D127" i="6"/>
  <c r="C127" i="6"/>
  <c r="Q126" i="6"/>
  <c r="P126" i="6"/>
  <c r="N126" i="6"/>
  <c r="M126" i="6"/>
  <c r="K126" i="6"/>
  <c r="J126" i="6"/>
  <c r="I126" i="6"/>
  <c r="G126" i="6" s="1"/>
  <c r="F126" i="6"/>
  <c r="D126" i="6"/>
  <c r="C126" i="6" s="1"/>
  <c r="P125" i="6"/>
  <c r="N125" i="6"/>
  <c r="N25" i="6" s="1"/>
  <c r="M125" i="6"/>
  <c r="K125" i="6"/>
  <c r="I125" i="6"/>
  <c r="G125" i="6" s="1"/>
  <c r="C125" i="6" s="1"/>
  <c r="F125" i="6"/>
  <c r="D125" i="6"/>
  <c r="P124" i="6"/>
  <c r="N124" i="6"/>
  <c r="K124" i="6"/>
  <c r="J124" i="6" s="1"/>
  <c r="I124" i="6"/>
  <c r="I24" i="6" s="1"/>
  <c r="G124" i="6"/>
  <c r="F124" i="6"/>
  <c r="D124" i="6" s="1"/>
  <c r="P123" i="6"/>
  <c r="N123" i="6" s="1"/>
  <c r="M123" i="6"/>
  <c r="K123" i="6"/>
  <c r="I123" i="6"/>
  <c r="G123" i="6" s="1"/>
  <c r="F123" i="6"/>
  <c r="D123" i="6" s="1"/>
  <c r="C123" i="6" s="1"/>
  <c r="P122" i="6"/>
  <c r="N122" i="6" s="1"/>
  <c r="N26" i="6" s="1"/>
  <c r="M122" i="6"/>
  <c r="K122" i="6"/>
  <c r="I122" i="6"/>
  <c r="G122" i="6"/>
  <c r="F122" i="6"/>
  <c r="D122" i="6" s="1"/>
  <c r="C122" i="6" s="1"/>
  <c r="P121" i="6"/>
  <c r="N121" i="6"/>
  <c r="M121" i="6"/>
  <c r="M120" i="6" s="1"/>
  <c r="K121" i="6"/>
  <c r="I121" i="6"/>
  <c r="G121" i="6" s="1"/>
  <c r="F121" i="6"/>
  <c r="D121" i="6" s="1"/>
  <c r="O120" i="6"/>
  <c r="L120" i="6"/>
  <c r="H120" i="6"/>
  <c r="F120" i="6"/>
  <c r="E120" i="6"/>
  <c r="P119" i="6"/>
  <c r="O119" i="6"/>
  <c r="M119" i="6"/>
  <c r="L119" i="6"/>
  <c r="I119" i="6"/>
  <c r="F119" i="6"/>
  <c r="D119" i="6"/>
  <c r="P118" i="6"/>
  <c r="O118" i="6"/>
  <c r="M118" i="6"/>
  <c r="L118" i="6"/>
  <c r="P117" i="6"/>
  <c r="P18" i="6" s="1"/>
  <c r="O117" i="6"/>
  <c r="M117" i="6"/>
  <c r="L117" i="6"/>
  <c r="I117" i="6"/>
  <c r="G117" i="6"/>
  <c r="F117" i="6"/>
  <c r="D117" i="6"/>
  <c r="P116" i="6"/>
  <c r="P14" i="6" s="1"/>
  <c r="O116" i="6"/>
  <c r="M116" i="6"/>
  <c r="L116" i="6"/>
  <c r="P115" i="6"/>
  <c r="N115" i="6" s="1"/>
  <c r="M115" i="6"/>
  <c r="P114" i="6"/>
  <c r="O114" i="6"/>
  <c r="M114" i="6"/>
  <c r="L114" i="6"/>
  <c r="I114" i="6"/>
  <c r="O113" i="6"/>
  <c r="O112" i="6" s="1"/>
  <c r="O111" i="6" s="1"/>
  <c r="H113" i="6"/>
  <c r="E113" i="6"/>
  <c r="E112" i="6" s="1"/>
  <c r="E111" i="6" s="1"/>
  <c r="M110" i="6"/>
  <c r="K110" i="6"/>
  <c r="J110" i="6" s="1"/>
  <c r="Q110" i="6" s="1"/>
  <c r="D110" i="6"/>
  <c r="C110" i="6" s="1"/>
  <c r="M109" i="6"/>
  <c r="K109" i="6" s="1"/>
  <c r="J109" i="6" s="1"/>
  <c r="Q109" i="6" s="1"/>
  <c r="D109" i="6"/>
  <c r="C109" i="6" s="1"/>
  <c r="M108" i="6"/>
  <c r="K108" i="6"/>
  <c r="J108" i="6" s="1"/>
  <c r="Q108" i="6" s="1"/>
  <c r="D108" i="6"/>
  <c r="C108" i="6"/>
  <c r="Q107" i="6"/>
  <c r="M107" i="6"/>
  <c r="K107" i="6" s="1"/>
  <c r="J107" i="6"/>
  <c r="F107" i="6"/>
  <c r="D107" i="6" s="1"/>
  <c r="C107" i="6"/>
  <c r="M106" i="6"/>
  <c r="K106" i="6" s="1"/>
  <c r="F106" i="6"/>
  <c r="D106" i="6"/>
  <c r="C106" i="6" s="1"/>
  <c r="M105" i="6"/>
  <c r="F105" i="6"/>
  <c r="D105" i="6" s="1"/>
  <c r="C105" i="6" s="1"/>
  <c r="M104" i="6"/>
  <c r="M26" i="6" s="1"/>
  <c r="K104" i="6"/>
  <c r="J104" i="6" s="1"/>
  <c r="Q104" i="6" s="1"/>
  <c r="F104" i="6"/>
  <c r="D104" i="6" s="1"/>
  <c r="C104" i="6"/>
  <c r="Q103" i="6"/>
  <c r="M103" i="6"/>
  <c r="K103" i="6"/>
  <c r="J103" i="6"/>
  <c r="F103" i="6"/>
  <c r="D103" i="6" s="1"/>
  <c r="C103" i="6"/>
  <c r="M102" i="6"/>
  <c r="K102" i="6"/>
  <c r="J102" i="6" s="1"/>
  <c r="F102" i="6"/>
  <c r="M101" i="6"/>
  <c r="K101" i="6"/>
  <c r="F101" i="6"/>
  <c r="D101" i="6" s="1"/>
  <c r="P100" i="6"/>
  <c r="O100" i="6"/>
  <c r="N100" i="6"/>
  <c r="L100" i="6"/>
  <c r="I100" i="6"/>
  <c r="I88" i="6" s="1"/>
  <c r="H100" i="6"/>
  <c r="G100" i="6"/>
  <c r="E100" i="6"/>
  <c r="L99" i="6"/>
  <c r="K99" i="6"/>
  <c r="J99" i="6" s="1"/>
  <c r="E99" i="6"/>
  <c r="E31" i="6" s="1"/>
  <c r="D99" i="6"/>
  <c r="C99" i="6"/>
  <c r="K98" i="6"/>
  <c r="J98" i="6" s="1"/>
  <c r="E98" i="6"/>
  <c r="Q97" i="6"/>
  <c r="K97" i="6"/>
  <c r="J97" i="6" s="1"/>
  <c r="E97" i="6"/>
  <c r="D97" i="6" s="1"/>
  <c r="C97" i="6" s="1"/>
  <c r="L96" i="6"/>
  <c r="L24" i="6" s="1"/>
  <c r="K96" i="6"/>
  <c r="J96" i="6" s="1"/>
  <c r="Q96" i="6" s="1"/>
  <c r="E96" i="6"/>
  <c r="D96" i="6"/>
  <c r="C96" i="6" s="1"/>
  <c r="L95" i="6"/>
  <c r="K95" i="6"/>
  <c r="J95" i="6" s="1"/>
  <c r="Q95" i="6" s="1"/>
  <c r="E95" i="6"/>
  <c r="D95" i="6" s="1"/>
  <c r="C95" i="6"/>
  <c r="E94" i="6"/>
  <c r="D94" i="6" s="1"/>
  <c r="C94" i="6" s="1"/>
  <c r="L93" i="6"/>
  <c r="K93" i="6"/>
  <c r="E93" i="6"/>
  <c r="D93" i="6"/>
  <c r="C93" i="6" s="1"/>
  <c r="P92" i="6"/>
  <c r="O92" i="6"/>
  <c r="N92" i="6"/>
  <c r="M92" i="6"/>
  <c r="I92" i="6"/>
  <c r="H92" i="6"/>
  <c r="H89" i="6" s="1"/>
  <c r="H88" i="6" s="1"/>
  <c r="G92" i="6"/>
  <c r="G89" i="6" s="1"/>
  <c r="G88" i="6" s="1"/>
  <c r="F92" i="6"/>
  <c r="N91" i="6"/>
  <c r="L91" i="6"/>
  <c r="L90" i="6" s="1"/>
  <c r="G91" i="6"/>
  <c r="E91" i="6"/>
  <c r="D91" i="6"/>
  <c r="C91" i="6" s="1"/>
  <c r="C90" i="6" s="1"/>
  <c r="P90" i="6"/>
  <c r="P89" i="6" s="1"/>
  <c r="P88" i="6" s="1"/>
  <c r="O90" i="6"/>
  <c r="O89" i="6" s="1"/>
  <c r="O88" i="6" s="1"/>
  <c r="N90" i="6"/>
  <c r="N89" i="6" s="1"/>
  <c r="M90" i="6"/>
  <c r="I90" i="6"/>
  <c r="H90" i="6"/>
  <c r="G90" i="6"/>
  <c r="F90" i="6"/>
  <c r="E90" i="6"/>
  <c r="D90" i="6"/>
  <c r="M89" i="6"/>
  <c r="I89" i="6"/>
  <c r="F89" i="6"/>
  <c r="P87" i="6"/>
  <c r="O87" i="6"/>
  <c r="N87" i="6"/>
  <c r="M87" i="6"/>
  <c r="K87" i="6"/>
  <c r="J87" i="6"/>
  <c r="G87" i="6"/>
  <c r="G30" i="6" s="1"/>
  <c r="F87" i="6"/>
  <c r="D87" i="6" s="1"/>
  <c r="C87" i="6" s="1"/>
  <c r="P86" i="6"/>
  <c r="O86" i="6"/>
  <c r="N86" i="6"/>
  <c r="M86" i="6"/>
  <c r="K86" i="6" s="1"/>
  <c r="J86" i="6"/>
  <c r="I86" i="6"/>
  <c r="I31" i="6" s="1"/>
  <c r="H86" i="6"/>
  <c r="H77" i="6" s="1"/>
  <c r="F86" i="6"/>
  <c r="D86" i="6" s="1"/>
  <c r="C86" i="6" s="1"/>
  <c r="Q86" i="6" s="1"/>
  <c r="P85" i="6"/>
  <c r="O85" i="6"/>
  <c r="N85" i="6"/>
  <c r="M85" i="6"/>
  <c r="K85" i="6" s="1"/>
  <c r="J85" i="6"/>
  <c r="G85" i="6"/>
  <c r="F85" i="6"/>
  <c r="D85" i="6"/>
  <c r="C85" i="6"/>
  <c r="P84" i="6"/>
  <c r="O84" i="6"/>
  <c r="N84" i="6"/>
  <c r="M84" i="6"/>
  <c r="K84" i="6" s="1"/>
  <c r="J84" i="6" s="1"/>
  <c r="G84" i="6"/>
  <c r="F84" i="6"/>
  <c r="D84" i="6"/>
  <c r="C84" i="6" s="1"/>
  <c r="Q84" i="6" s="1"/>
  <c r="P83" i="6"/>
  <c r="O83" i="6"/>
  <c r="N83" i="6"/>
  <c r="M83" i="6"/>
  <c r="K83" i="6"/>
  <c r="G83" i="6"/>
  <c r="F83" i="6"/>
  <c r="D83" i="6"/>
  <c r="C83" i="6"/>
  <c r="P82" i="6"/>
  <c r="O82" i="6"/>
  <c r="N82" i="6"/>
  <c r="M82" i="6"/>
  <c r="K82" i="6" s="1"/>
  <c r="J82" i="6"/>
  <c r="Q82" i="6" s="1"/>
  <c r="G82" i="6"/>
  <c r="F82" i="6"/>
  <c r="D82" i="6"/>
  <c r="C82" i="6" s="1"/>
  <c r="P81" i="6"/>
  <c r="P25" i="6" s="1"/>
  <c r="O81" i="6"/>
  <c r="O25" i="6" s="1"/>
  <c r="N81" i="6"/>
  <c r="M81" i="6"/>
  <c r="K81" i="6"/>
  <c r="J81" i="6" s="1"/>
  <c r="I81" i="6"/>
  <c r="F81" i="6"/>
  <c r="D81" i="6"/>
  <c r="P80" i="6"/>
  <c r="O80" i="6"/>
  <c r="N80" i="6"/>
  <c r="M80" i="6"/>
  <c r="K80" i="6"/>
  <c r="G80" i="6"/>
  <c r="F80" i="6"/>
  <c r="D80" i="6"/>
  <c r="C80" i="6"/>
  <c r="P79" i="6"/>
  <c r="O79" i="6"/>
  <c r="O77" i="6" s="1"/>
  <c r="O73" i="6" s="1"/>
  <c r="N79" i="6"/>
  <c r="M79" i="6"/>
  <c r="G79" i="6"/>
  <c r="F79" i="6"/>
  <c r="D79" i="6"/>
  <c r="P78" i="6"/>
  <c r="O78" i="6"/>
  <c r="N78" i="6"/>
  <c r="M78" i="6"/>
  <c r="K78" i="6" s="1"/>
  <c r="I78" i="6"/>
  <c r="F78" i="6"/>
  <c r="M77" i="6"/>
  <c r="L77" i="6"/>
  <c r="E77" i="6"/>
  <c r="G76" i="6"/>
  <c r="G15" i="6" s="1"/>
  <c r="F76" i="6"/>
  <c r="J75" i="6"/>
  <c r="J16" i="6" s="1"/>
  <c r="G75" i="6"/>
  <c r="F75" i="6"/>
  <c r="P74" i="6"/>
  <c r="O74" i="6"/>
  <c r="N74" i="6"/>
  <c r="M74" i="6"/>
  <c r="M73" i="6" s="1"/>
  <c r="L74" i="6"/>
  <c r="L73" i="6" s="1"/>
  <c r="K74" i="6"/>
  <c r="J74" i="6"/>
  <c r="H74" i="6"/>
  <c r="E74" i="6"/>
  <c r="E73" i="6"/>
  <c r="E68" i="6" s="1"/>
  <c r="M72" i="6"/>
  <c r="F72" i="6"/>
  <c r="D72" i="6" s="1"/>
  <c r="C72" i="6"/>
  <c r="M71" i="6"/>
  <c r="K71" i="6"/>
  <c r="J71" i="6" s="1"/>
  <c r="Q71" i="6" s="1"/>
  <c r="F71" i="6"/>
  <c r="F27" i="6" s="1"/>
  <c r="D71" i="6"/>
  <c r="C71" i="6"/>
  <c r="M70" i="6"/>
  <c r="K70" i="6" s="1"/>
  <c r="J70" i="6" s="1"/>
  <c r="F70" i="6"/>
  <c r="P69" i="6"/>
  <c r="O69" i="6"/>
  <c r="N69" i="6"/>
  <c r="L69" i="6"/>
  <c r="I69" i="6"/>
  <c r="H69" i="6"/>
  <c r="G69" i="6"/>
  <c r="E69" i="6"/>
  <c r="G67" i="6"/>
  <c r="G9" i="6" s="1"/>
  <c r="E67" i="6"/>
  <c r="P66" i="6"/>
  <c r="O66" i="6"/>
  <c r="N66" i="6"/>
  <c r="M66" i="6"/>
  <c r="I66" i="6"/>
  <c r="H66" i="6"/>
  <c r="G66" i="6"/>
  <c r="F66" i="6"/>
  <c r="L65" i="6"/>
  <c r="K65" i="6" s="1"/>
  <c r="E65" i="6"/>
  <c r="D65" i="6" s="1"/>
  <c r="C65" i="6" s="1"/>
  <c r="L64" i="6"/>
  <c r="L63" i="6" s="1"/>
  <c r="K64" i="6"/>
  <c r="K63" i="6" s="1"/>
  <c r="E64" i="6"/>
  <c r="P63" i="6"/>
  <c r="O63" i="6"/>
  <c r="N63" i="6"/>
  <c r="M63" i="6"/>
  <c r="I63" i="6"/>
  <c r="H63" i="6"/>
  <c r="G63" i="6"/>
  <c r="F63" i="6"/>
  <c r="P62" i="6"/>
  <c r="O62" i="6"/>
  <c r="N62" i="6"/>
  <c r="M62" i="6"/>
  <c r="L62" i="6"/>
  <c r="I62" i="6"/>
  <c r="H62" i="6"/>
  <c r="G62" i="6"/>
  <c r="F62" i="6"/>
  <c r="D62" i="6"/>
  <c r="C62" i="6"/>
  <c r="P61" i="6"/>
  <c r="O61" i="6"/>
  <c r="N61" i="6"/>
  <c r="M61" i="6"/>
  <c r="L61" i="6"/>
  <c r="I61" i="6"/>
  <c r="H61" i="6"/>
  <c r="G61" i="6"/>
  <c r="F61" i="6"/>
  <c r="D61" i="6"/>
  <c r="C61" i="6"/>
  <c r="P60" i="6"/>
  <c r="O60" i="6"/>
  <c r="N60" i="6"/>
  <c r="M60" i="6"/>
  <c r="L60" i="6"/>
  <c r="I60" i="6"/>
  <c r="H60" i="6"/>
  <c r="G60" i="6"/>
  <c r="F60" i="6"/>
  <c r="D60" i="6" s="1"/>
  <c r="C60" i="6" s="1"/>
  <c r="C34" i="6" s="1"/>
  <c r="P59" i="6"/>
  <c r="O59" i="6"/>
  <c r="N59" i="6"/>
  <c r="M59" i="6"/>
  <c r="L59" i="6"/>
  <c r="I59" i="6"/>
  <c r="H59" i="6"/>
  <c r="G59" i="6"/>
  <c r="F59" i="6"/>
  <c r="F33" i="6" s="1"/>
  <c r="D59" i="6"/>
  <c r="P58" i="6"/>
  <c r="O58" i="6"/>
  <c r="N58" i="6"/>
  <c r="M58" i="6"/>
  <c r="L58" i="6"/>
  <c r="K58" i="6"/>
  <c r="I58" i="6"/>
  <c r="H58" i="6"/>
  <c r="G58" i="6"/>
  <c r="F58" i="6"/>
  <c r="D58" i="6"/>
  <c r="P57" i="6"/>
  <c r="O57" i="6"/>
  <c r="N57" i="6"/>
  <c r="N29" i="6" s="1"/>
  <c r="M57" i="6"/>
  <c r="M29" i="6" s="1"/>
  <c r="L57" i="6"/>
  <c r="I57" i="6"/>
  <c r="H57" i="6"/>
  <c r="H29" i="6" s="1"/>
  <c r="G57" i="6"/>
  <c r="F57" i="6"/>
  <c r="D57" i="6" s="1"/>
  <c r="C57" i="6" s="1"/>
  <c r="P56" i="6"/>
  <c r="P28" i="6" s="1"/>
  <c r="O56" i="6"/>
  <c r="O28" i="6" s="1"/>
  <c r="N56" i="6"/>
  <c r="M56" i="6"/>
  <c r="L56" i="6"/>
  <c r="L28" i="6" s="1"/>
  <c r="I56" i="6"/>
  <c r="I28" i="6" s="1"/>
  <c r="H56" i="6"/>
  <c r="G56" i="6"/>
  <c r="F56" i="6"/>
  <c r="P55" i="6"/>
  <c r="O55" i="6"/>
  <c r="O27" i="6" s="1"/>
  <c r="N55" i="6"/>
  <c r="M55" i="6"/>
  <c r="L55" i="6"/>
  <c r="K55" i="6"/>
  <c r="I55" i="6"/>
  <c r="H55" i="6"/>
  <c r="H27" i="6" s="1"/>
  <c r="G55" i="6"/>
  <c r="F55" i="6"/>
  <c r="D55" i="6"/>
  <c r="C55" i="6"/>
  <c r="P54" i="6"/>
  <c r="P22" i="6" s="1"/>
  <c r="O54" i="6"/>
  <c r="N54" i="6"/>
  <c r="M54" i="6"/>
  <c r="L54" i="6"/>
  <c r="I54" i="6"/>
  <c r="H54" i="6"/>
  <c r="G54" i="6"/>
  <c r="P53" i="6"/>
  <c r="O53" i="6"/>
  <c r="N53" i="6"/>
  <c r="M53" i="6"/>
  <c r="L53" i="6"/>
  <c r="K53" i="6"/>
  <c r="I53" i="6"/>
  <c r="H53" i="6"/>
  <c r="G53" i="6"/>
  <c r="F53" i="6"/>
  <c r="D53" i="6" s="1"/>
  <c r="C53" i="6" s="1"/>
  <c r="P52" i="6"/>
  <c r="O52" i="6"/>
  <c r="N52" i="6"/>
  <c r="M52" i="6"/>
  <c r="L52" i="6"/>
  <c r="K52" i="6"/>
  <c r="I52" i="6"/>
  <c r="I26" i="6" s="1"/>
  <c r="H52" i="6"/>
  <c r="F52" i="6"/>
  <c r="D52" i="6"/>
  <c r="P51" i="6"/>
  <c r="P50" i="6" s="1"/>
  <c r="O51" i="6"/>
  <c r="O50" i="6" s="1"/>
  <c r="E51" i="6"/>
  <c r="G49" i="6"/>
  <c r="G48" i="6" s="1"/>
  <c r="P48" i="6"/>
  <c r="O48" i="6"/>
  <c r="N48" i="6"/>
  <c r="M48" i="6"/>
  <c r="L48" i="6"/>
  <c r="K48" i="6"/>
  <c r="J48" i="6"/>
  <c r="I48" i="6"/>
  <c r="H48" i="6"/>
  <c r="E48" i="6"/>
  <c r="G47" i="6"/>
  <c r="C47" i="6" s="1"/>
  <c r="Q47" i="6" s="1"/>
  <c r="E47" i="6"/>
  <c r="D47" i="6"/>
  <c r="J46" i="6"/>
  <c r="Q46" i="6" s="1"/>
  <c r="G46" i="6"/>
  <c r="E46" i="6"/>
  <c r="D46" i="6" s="1"/>
  <c r="C46" i="6" s="1"/>
  <c r="P45" i="6"/>
  <c r="O45" i="6"/>
  <c r="N45" i="6"/>
  <c r="M45" i="6"/>
  <c r="L45" i="6"/>
  <c r="K45" i="6"/>
  <c r="J45" i="6"/>
  <c r="I45" i="6"/>
  <c r="H45" i="6"/>
  <c r="G45" i="6" s="1"/>
  <c r="F45" i="6"/>
  <c r="E45" i="6"/>
  <c r="D45" i="6"/>
  <c r="P44" i="6"/>
  <c r="P39" i="6" s="1"/>
  <c r="O44" i="6"/>
  <c r="M44" i="6"/>
  <c r="L44" i="6"/>
  <c r="I44" i="6"/>
  <c r="H44" i="6"/>
  <c r="F44" i="6"/>
  <c r="E44" i="6"/>
  <c r="P43" i="6"/>
  <c r="O43" i="6"/>
  <c r="O39" i="6" s="1"/>
  <c r="O36" i="6" s="1"/>
  <c r="N43" i="6"/>
  <c r="M43" i="6"/>
  <c r="L43" i="6"/>
  <c r="I43" i="6"/>
  <c r="I39" i="6" s="1"/>
  <c r="H43" i="6"/>
  <c r="G43" i="6"/>
  <c r="F43" i="6"/>
  <c r="F39" i="6" s="1"/>
  <c r="E43" i="6"/>
  <c r="K42" i="6"/>
  <c r="J42" i="6"/>
  <c r="H42" i="6"/>
  <c r="G42" i="6" s="1"/>
  <c r="E42" i="6"/>
  <c r="E27" i="6" s="1"/>
  <c r="K41" i="6"/>
  <c r="J41" i="6" s="1"/>
  <c r="H41" i="6"/>
  <c r="H25" i="6" s="1"/>
  <c r="L40" i="6"/>
  <c r="K40" i="6" s="1"/>
  <c r="H40" i="6"/>
  <c r="E40" i="6"/>
  <c r="D40" i="6"/>
  <c r="M39" i="6"/>
  <c r="L39" i="6"/>
  <c r="N38" i="6"/>
  <c r="N37" i="6" s="1"/>
  <c r="L38" i="6"/>
  <c r="E38" i="6"/>
  <c r="P37" i="6"/>
  <c r="O37" i="6"/>
  <c r="M37" i="6"/>
  <c r="I37" i="6"/>
  <c r="F37" i="6"/>
  <c r="R36" i="6"/>
  <c r="F34" i="6"/>
  <c r="E34" i="6"/>
  <c r="D34" i="6"/>
  <c r="E33" i="6"/>
  <c r="F32" i="6"/>
  <c r="E32" i="6"/>
  <c r="D32" i="6"/>
  <c r="O31" i="6"/>
  <c r="L31" i="6"/>
  <c r="H31" i="6"/>
  <c r="O30" i="6"/>
  <c r="L30" i="6"/>
  <c r="I30" i="6"/>
  <c r="H30" i="6"/>
  <c r="E30" i="6"/>
  <c r="P29" i="6"/>
  <c r="O29" i="6"/>
  <c r="L29" i="6"/>
  <c r="K29" i="6"/>
  <c r="N28" i="6"/>
  <c r="H28" i="6"/>
  <c r="E28" i="6"/>
  <c r="P27" i="6"/>
  <c r="L27" i="6"/>
  <c r="O26" i="6"/>
  <c r="F26" i="6"/>
  <c r="M25" i="6"/>
  <c r="P24" i="6"/>
  <c r="O24" i="6"/>
  <c r="H24" i="6"/>
  <c r="F24" i="6"/>
  <c r="E24" i="6"/>
  <c r="P23" i="6"/>
  <c r="O23" i="6"/>
  <c r="L23" i="6"/>
  <c r="I23" i="6"/>
  <c r="H23" i="6"/>
  <c r="G23" i="6"/>
  <c r="F23" i="6"/>
  <c r="E23" i="6"/>
  <c r="D23" i="6"/>
  <c r="N22" i="6"/>
  <c r="P20" i="6"/>
  <c r="O20" i="6"/>
  <c r="N20" i="6"/>
  <c r="M20" i="6"/>
  <c r="L20" i="6"/>
  <c r="H20" i="6"/>
  <c r="F20" i="6"/>
  <c r="E20" i="6"/>
  <c r="D20" i="6"/>
  <c r="P19" i="6"/>
  <c r="O19" i="6"/>
  <c r="M19" i="6"/>
  <c r="L19" i="6"/>
  <c r="K19" i="6"/>
  <c r="I19" i="6"/>
  <c r="H19" i="6"/>
  <c r="G19" i="6"/>
  <c r="F19" i="6"/>
  <c r="E19" i="6"/>
  <c r="D19" i="6"/>
  <c r="O18" i="6"/>
  <c r="M18" i="6"/>
  <c r="L18" i="6"/>
  <c r="I18" i="6"/>
  <c r="H18" i="6"/>
  <c r="G18" i="6"/>
  <c r="F18" i="6"/>
  <c r="E18" i="6"/>
  <c r="P17" i="6"/>
  <c r="O17" i="6"/>
  <c r="N17" i="6"/>
  <c r="M17" i="6"/>
  <c r="L17" i="6"/>
  <c r="I17" i="6"/>
  <c r="H17" i="6"/>
  <c r="E17" i="6"/>
  <c r="P16" i="6"/>
  <c r="O16" i="6"/>
  <c r="N16" i="6"/>
  <c r="M16" i="6"/>
  <c r="L16" i="6"/>
  <c r="K16" i="6"/>
  <c r="I16" i="6"/>
  <c r="H16" i="6"/>
  <c r="G16" i="6"/>
  <c r="E16" i="6"/>
  <c r="P15" i="6"/>
  <c r="O15" i="6"/>
  <c r="N15" i="6"/>
  <c r="M15" i="6"/>
  <c r="L15" i="6"/>
  <c r="K15" i="6"/>
  <c r="J15" i="6"/>
  <c r="H15" i="6"/>
  <c r="E15" i="6"/>
  <c r="O14" i="6"/>
  <c r="M14" i="6"/>
  <c r="L14" i="6"/>
  <c r="H14" i="6"/>
  <c r="E14" i="6"/>
  <c r="P13" i="6"/>
  <c r="O13" i="6"/>
  <c r="M13" i="6"/>
  <c r="L13" i="6"/>
  <c r="I13" i="6"/>
  <c r="H13" i="6"/>
  <c r="F13" i="6"/>
  <c r="E13" i="6"/>
  <c r="P12" i="6"/>
  <c r="H12" i="6"/>
  <c r="H8" i="6" s="1"/>
  <c r="E12" i="6"/>
  <c r="O11" i="6"/>
  <c r="M11" i="6"/>
  <c r="I11" i="6"/>
  <c r="H11" i="6"/>
  <c r="E11" i="6"/>
  <c r="P10" i="6"/>
  <c r="O10" i="6"/>
  <c r="N10" i="6"/>
  <c r="M10" i="6"/>
  <c r="L10" i="6"/>
  <c r="K10" i="6"/>
  <c r="I10" i="6"/>
  <c r="H10" i="6"/>
  <c r="G10" i="6"/>
  <c r="F10" i="6"/>
  <c r="P9" i="6"/>
  <c r="O9" i="6"/>
  <c r="N9" i="6"/>
  <c r="M9" i="6"/>
  <c r="I9" i="6"/>
  <c r="H9" i="6"/>
  <c r="F9" i="6"/>
  <c r="N137" i="5"/>
  <c r="K137" i="5"/>
  <c r="J137" i="5"/>
  <c r="J136" i="5" s="1"/>
  <c r="G137" i="5"/>
  <c r="D137" i="5"/>
  <c r="D136" i="5" s="1"/>
  <c r="P136" i="5"/>
  <c r="O136" i="5"/>
  <c r="N136" i="5"/>
  <c r="M136" i="5"/>
  <c r="L136" i="5"/>
  <c r="K136" i="5"/>
  <c r="I136" i="5"/>
  <c r="H136" i="5"/>
  <c r="H131" i="5" s="1"/>
  <c r="G136" i="5"/>
  <c r="F136" i="5"/>
  <c r="E136" i="5"/>
  <c r="N135" i="5"/>
  <c r="K135" i="5"/>
  <c r="G135" i="5"/>
  <c r="D135" i="5"/>
  <c r="P134" i="5"/>
  <c r="O134" i="5"/>
  <c r="O131" i="5" s="1"/>
  <c r="N134" i="5"/>
  <c r="M134" i="5"/>
  <c r="L134" i="5"/>
  <c r="I134" i="5"/>
  <c r="H134" i="5"/>
  <c r="G134" i="5"/>
  <c r="F134" i="5"/>
  <c r="F131" i="5" s="1"/>
  <c r="E134" i="5"/>
  <c r="N133" i="5"/>
  <c r="K133" i="5"/>
  <c r="J133" i="5" s="1"/>
  <c r="G133" i="5"/>
  <c r="G132" i="5" s="1"/>
  <c r="D133" i="5"/>
  <c r="C133" i="5" s="1"/>
  <c r="C132" i="5" s="1"/>
  <c r="P132" i="5"/>
  <c r="P131" i="5" s="1"/>
  <c r="O132" i="5"/>
  <c r="N132" i="5"/>
  <c r="M132" i="5"/>
  <c r="L132" i="5"/>
  <c r="L131" i="5" s="1"/>
  <c r="K132" i="5"/>
  <c r="I132" i="5"/>
  <c r="I131" i="5" s="1"/>
  <c r="H132" i="5"/>
  <c r="F132" i="5"/>
  <c r="E132" i="5"/>
  <c r="D132" i="5"/>
  <c r="N131" i="5"/>
  <c r="M131" i="5"/>
  <c r="E131" i="5"/>
  <c r="N130" i="5"/>
  <c r="K130" i="5"/>
  <c r="K129" i="5" s="1"/>
  <c r="J130" i="5"/>
  <c r="G130" i="5"/>
  <c r="D130" i="5"/>
  <c r="C130" i="5"/>
  <c r="P129" i="5"/>
  <c r="O129" i="5"/>
  <c r="N129" i="5"/>
  <c r="M129" i="5"/>
  <c r="M126" i="5" s="1"/>
  <c r="L129" i="5"/>
  <c r="I129" i="5"/>
  <c r="H129" i="5"/>
  <c r="G129" i="5"/>
  <c r="F129" i="5"/>
  <c r="E129" i="5"/>
  <c r="D129" i="5"/>
  <c r="C129" i="5"/>
  <c r="N128" i="5"/>
  <c r="K128" i="5"/>
  <c r="G128" i="5"/>
  <c r="D128" i="5"/>
  <c r="P127" i="5"/>
  <c r="O127" i="5"/>
  <c r="M127" i="5"/>
  <c r="L127" i="5"/>
  <c r="L126" i="5" s="1"/>
  <c r="K127" i="5"/>
  <c r="I127" i="5"/>
  <c r="I126" i="5" s="1"/>
  <c r="H127" i="5"/>
  <c r="H126" i="5" s="1"/>
  <c r="G127" i="5"/>
  <c r="F127" i="5"/>
  <c r="E127" i="5"/>
  <c r="O126" i="5"/>
  <c r="K126" i="5"/>
  <c r="G126" i="5"/>
  <c r="F126" i="5"/>
  <c r="E126" i="5"/>
  <c r="N125" i="5"/>
  <c r="K125" i="5"/>
  <c r="K124" i="5" s="1"/>
  <c r="J125" i="5"/>
  <c r="G125" i="5"/>
  <c r="G124" i="5" s="1"/>
  <c r="D125" i="5"/>
  <c r="P124" i="5"/>
  <c r="O124" i="5"/>
  <c r="M124" i="5"/>
  <c r="L124" i="5"/>
  <c r="I124" i="5"/>
  <c r="H124" i="5"/>
  <c r="F124" i="5"/>
  <c r="E124" i="5"/>
  <c r="D124" i="5"/>
  <c r="P123" i="5"/>
  <c r="P143" i="6" s="1"/>
  <c r="N123" i="5"/>
  <c r="K123" i="5"/>
  <c r="G123" i="5"/>
  <c r="D123" i="5"/>
  <c r="P122" i="5"/>
  <c r="O122" i="5"/>
  <c r="N122" i="5"/>
  <c r="M122" i="5"/>
  <c r="L122" i="5"/>
  <c r="K122" i="5"/>
  <c r="I122" i="5"/>
  <c r="H122" i="5"/>
  <c r="F122" i="5"/>
  <c r="E122" i="5"/>
  <c r="D122" i="5"/>
  <c r="N121" i="5"/>
  <c r="N118" i="5" s="1"/>
  <c r="K121" i="5"/>
  <c r="K118" i="5" s="1"/>
  <c r="G121" i="5"/>
  <c r="D121" i="5"/>
  <c r="G120" i="5"/>
  <c r="D120" i="5"/>
  <c r="C120" i="5"/>
  <c r="Q120" i="5" s="1"/>
  <c r="I119" i="5"/>
  <c r="G119" i="5"/>
  <c r="C119" i="5" s="1"/>
  <c r="D119" i="5"/>
  <c r="P118" i="5"/>
  <c r="O118" i="5"/>
  <c r="M118" i="5"/>
  <c r="L118" i="5"/>
  <c r="I118" i="5"/>
  <c r="H118" i="5"/>
  <c r="G118" i="5"/>
  <c r="F118" i="5"/>
  <c r="E118" i="5"/>
  <c r="N117" i="5"/>
  <c r="K117" i="5"/>
  <c r="J117" i="5" s="1"/>
  <c r="I117" i="5"/>
  <c r="F117" i="5"/>
  <c r="F136" i="6" s="1"/>
  <c r="D117" i="5"/>
  <c r="I116" i="5"/>
  <c r="D116" i="5"/>
  <c r="P115" i="5"/>
  <c r="O115" i="5"/>
  <c r="N115" i="5"/>
  <c r="M115" i="5"/>
  <c r="L115" i="5"/>
  <c r="L114" i="5" s="1"/>
  <c r="K115" i="5"/>
  <c r="K114" i="5" s="1"/>
  <c r="J115" i="5"/>
  <c r="H115" i="5"/>
  <c r="H114" i="5" s="1"/>
  <c r="E115" i="5"/>
  <c r="P114" i="5"/>
  <c r="O114" i="5"/>
  <c r="N114" i="5"/>
  <c r="M114" i="5"/>
  <c r="E114" i="5"/>
  <c r="N113" i="5"/>
  <c r="K113" i="5"/>
  <c r="K112" i="5" s="1"/>
  <c r="J113" i="5"/>
  <c r="G113" i="5"/>
  <c r="G112" i="5" s="1"/>
  <c r="D113" i="5"/>
  <c r="D112" i="5" s="1"/>
  <c r="C113" i="5"/>
  <c r="C112" i="5" s="1"/>
  <c r="P112" i="5"/>
  <c r="O112" i="5"/>
  <c r="N112" i="5"/>
  <c r="M112" i="5"/>
  <c r="L112" i="5"/>
  <c r="I112" i="5"/>
  <c r="H112" i="5"/>
  <c r="F112" i="5"/>
  <c r="E112" i="5"/>
  <c r="Q111" i="5"/>
  <c r="N111" i="5"/>
  <c r="K111" i="5"/>
  <c r="J111" i="5" s="1"/>
  <c r="G111" i="5"/>
  <c r="D111" i="5"/>
  <c r="C111" i="5" s="1"/>
  <c r="N110" i="5"/>
  <c r="J110" i="5" s="1"/>
  <c r="K110" i="5"/>
  <c r="G110" i="5"/>
  <c r="G30" i="5" s="1"/>
  <c r="D110" i="5"/>
  <c r="C110" i="5"/>
  <c r="N109" i="5"/>
  <c r="K109" i="5"/>
  <c r="J109" i="5"/>
  <c r="I109" i="5"/>
  <c r="F109" i="5"/>
  <c r="G108" i="5"/>
  <c r="D108" i="5"/>
  <c r="C108" i="5" s="1"/>
  <c r="Q108" i="5" s="1"/>
  <c r="N107" i="5"/>
  <c r="K107" i="5"/>
  <c r="G107" i="5"/>
  <c r="D107" i="5"/>
  <c r="N106" i="5"/>
  <c r="K106" i="5"/>
  <c r="J106" i="5" s="1"/>
  <c r="Q106" i="5" s="1"/>
  <c r="G106" i="5"/>
  <c r="D106" i="5"/>
  <c r="C106" i="5"/>
  <c r="N105" i="5"/>
  <c r="M105" i="5"/>
  <c r="M124" i="6" s="1"/>
  <c r="K105" i="5"/>
  <c r="G105" i="5"/>
  <c r="D105" i="5"/>
  <c r="C105" i="5" s="1"/>
  <c r="P104" i="5"/>
  <c r="N104" i="5"/>
  <c r="N22" i="5" s="1"/>
  <c r="K104" i="5"/>
  <c r="J104" i="5" s="1"/>
  <c r="Q104" i="5" s="1"/>
  <c r="G104" i="5"/>
  <c r="D104" i="5"/>
  <c r="C104" i="5"/>
  <c r="N103" i="5"/>
  <c r="K103" i="5"/>
  <c r="J103" i="5"/>
  <c r="Q103" i="5" s="1"/>
  <c r="G103" i="5"/>
  <c r="D103" i="5"/>
  <c r="C103" i="5" s="1"/>
  <c r="N102" i="5"/>
  <c r="K102" i="5"/>
  <c r="G102" i="5"/>
  <c r="D102" i="5"/>
  <c r="P101" i="5"/>
  <c r="O101" i="5"/>
  <c r="M101" i="5"/>
  <c r="L101" i="5"/>
  <c r="H101" i="5"/>
  <c r="E101" i="5"/>
  <c r="E93" i="5" s="1"/>
  <c r="N100" i="5"/>
  <c r="N119" i="6" s="1"/>
  <c r="K100" i="5"/>
  <c r="G100" i="5"/>
  <c r="C100" i="5" s="1"/>
  <c r="C19" i="5" s="1"/>
  <c r="D100" i="5"/>
  <c r="N99" i="5"/>
  <c r="N118" i="6" s="1"/>
  <c r="K99" i="5"/>
  <c r="K118" i="6" s="1"/>
  <c r="K17" i="6" s="1"/>
  <c r="J99" i="5"/>
  <c r="J16" i="5" s="1"/>
  <c r="I99" i="5"/>
  <c r="I118" i="6" s="1"/>
  <c r="G118" i="6" s="1"/>
  <c r="G17" i="6" s="1"/>
  <c r="G99" i="5"/>
  <c r="G16" i="5" s="1"/>
  <c r="F99" i="5"/>
  <c r="N98" i="5"/>
  <c r="N117" i="6" s="1"/>
  <c r="N18" i="6" s="1"/>
  <c r="K98" i="5"/>
  <c r="G98" i="5"/>
  <c r="D98" i="5"/>
  <c r="C98" i="5"/>
  <c r="C17" i="5" s="1"/>
  <c r="N97" i="5"/>
  <c r="N116" i="6" s="1"/>
  <c r="N14" i="6" s="1"/>
  <c r="K97" i="5"/>
  <c r="J97" i="5" s="1"/>
  <c r="I97" i="5"/>
  <c r="G97" i="5"/>
  <c r="F97" i="5"/>
  <c r="F116" i="6" s="1"/>
  <c r="D116" i="6" s="1"/>
  <c r="D97" i="5"/>
  <c r="N96" i="5"/>
  <c r="K96" i="5"/>
  <c r="J96" i="5"/>
  <c r="Q96" i="5" s="1"/>
  <c r="G96" i="5"/>
  <c r="D96" i="5"/>
  <c r="C96" i="5"/>
  <c r="N95" i="5"/>
  <c r="K95" i="5"/>
  <c r="K114" i="6" s="1"/>
  <c r="K11" i="6" s="1"/>
  <c r="I95" i="5"/>
  <c r="G95" i="5"/>
  <c r="F95" i="5"/>
  <c r="P94" i="5"/>
  <c r="P93" i="5" s="1"/>
  <c r="P92" i="5" s="1"/>
  <c r="O94" i="5"/>
  <c r="O93" i="5" s="1"/>
  <c r="O92" i="5" s="1"/>
  <c r="N94" i="5"/>
  <c r="M94" i="5"/>
  <c r="M93" i="5" s="1"/>
  <c r="M92" i="5" s="1"/>
  <c r="L94" i="5"/>
  <c r="H94" i="5"/>
  <c r="F94" i="5"/>
  <c r="E94" i="5"/>
  <c r="H93" i="5"/>
  <c r="E92" i="5"/>
  <c r="K91" i="5"/>
  <c r="J91" i="5"/>
  <c r="Q91" i="5" s="1"/>
  <c r="D91" i="5"/>
  <c r="C91" i="5"/>
  <c r="K90" i="5"/>
  <c r="J90" i="5" s="1"/>
  <c r="Q90" i="5" s="1"/>
  <c r="D90" i="5"/>
  <c r="C90" i="5"/>
  <c r="K89" i="5"/>
  <c r="J89" i="5"/>
  <c r="Q89" i="5" s="1"/>
  <c r="D89" i="5"/>
  <c r="C89" i="5"/>
  <c r="Q88" i="5"/>
  <c r="K88" i="5"/>
  <c r="J88" i="5" s="1"/>
  <c r="D88" i="5"/>
  <c r="C88" i="5"/>
  <c r="K87" i="5"/>
  <c r="J87" i="5" s="1"/>
  <c r="D87" i="5"/>
  <c r="C87" i="5"/>
  <c r="K86" i="5"/>
  <c r="J86" i="5" s="1"/>
  <c r="D86" i="5"/>
  <c r="C86" i="5" s="1"/>
  <c r="K85" i="5"/>
  <c r="J85" i="5" s="1"/>
  <c r="D85" i="5"/>
  <c r="K84" i="5"/>
  <c r="D84" i="5"/>
  <c r="C84" i="5"/>
  <c r="P83" i="5"/>
  <c r="O83" i="5"/>
  <c r="N83" i="5"/>
  <c r="N71" i="5" s="1"/>
  <c r="M83" i="5"/>
  <c r="L83" i="5"/>
  <c r="I83" i="5"/>
  <c r="H83" i="5"/>
  <c r="G83" i="5"/>
  <c r="F83" i="5"/>
  <c r="E83" i="5"/>
  <c r="Q82" i="5"/>
  <c r="K82" i="5"/>
  <c r="J82" i="5"/>
  <c r="D82" i="5"/>
  <c r="C82" i="5"/>
  <c r="Q81" i="5"/>
  <c r="K81" i="5"/>
  <c r="J81" i="5"/>
  <c r="D81" i="5"/>
  <c r="C81" i="5"/>
  <c r="K80" i="5"/>
  <c r="J80" i="5"/>
  <c r="Q80" i="5" s="1"/>
  <c r="D80" i="5"/>
  <c r="C80" i="5"/>
  <c r="K79" i="5"/>
  <c r="J79" i="5"/>
  <c r="D79" i="5"/>
  <c r="C79" i="5" s="1"/>
  <c r="Q78" i="5"/>
  <c r="K78" i="5"/>
  <c r="J78" i="5"/>
  <c r="D78" i="5"/>
  <c r="C78" i="5" s="1"/>
  <c r="K77" i="5"/>
  <c r="J77" i="5" s="1"/>
  <c r="D77" i="5"/>
  <c r="C77" i="5"/>
  <c r="K76" i="5"/>
  <c r="J76" i="5"/>
  <c r="D76" i="5"/>
  <c r="C76" i="5" s="1"/>
  <c r="P75" i="5"/>
  <c r="O75" i="5"/>
  <c r="N75" i="5"/>
  <c r="M75" i="5"/>
  <c r="L75" i="5"/>
  <c r="K75" i="5"/>
  <c r="I75" i="5"/>
  <c r="I72" i="5" s="1"/>
  <c r="H75" i="5"/>
  <c r="H72" i="5" s="1"/>
  <c r="H71" i="5" s="1"/>
  <c r="G75" i="5"/>
  <c r="F75" i="5"/>
  <c r="E75" i="5"/>
  <c r="N74" i="5"/>
  <c r="K74" i="5"/>
  <c r="J74" i="5"/>
  <c r="G74" i="5"/>
  <c r="G73" i="5" s="1"/>
  <c r="G72" i="5" s="1"/>
  <c r="G71" i="5" s="1"/>
  <c r="D74" i="5"/>
  <c r="P73" i="5"/>
  <c r="P72" i="5" s="1"/>
  <c r="P71" i="5" s="1"/>
  <c r="O73" i="5"/>
  <c r="O72" i="5" s="1"/>
  <c r="O71" i="5" s="1"/>
  <c r="N73" i="5"/>
  <c r="M73" i="5"/>
  <c r="M72" i="5" s="1"/>
  <c r="L73" i="5"/>
  <c r="L72" i="5" s="1"/>
  <c r="K73" i="5"/>
  <c r="K72" i="5" s="1"/>
  <c r="I73" i="5"/>
  <c r="H73" i="5"/>
  <c r="F73" i="5"/>
  <c r="F72" i="5" s="1"/>
  <c r="F71" i="5" s="1"/>
  <c r="E73" i="5"/>
  <c r="E72" i="5" s="1"/>
  <c r="E71" i="5" s="1"/>
  <c r="D73" i="5"/>
  <c r="N72" i="5"/>
  <c r="M71" i="5"/>
  <c r="L71" i="5"/>
  <c r="I71" i="5"/>
  <c r="K70" i="5"/>
  <c r="J70" i="5"/>
  <c r="G70" i="5"/>
  <c r="G29" i="5" s="1"/>
  <c r="F70" i="5"/>
  <c r="F29" i="5" s="1"/>
  <c r="D70" i="5"/>
  <c r="C70" i="5"/>
  <c r="K69" i="5"/>
  <c r="J69" i="5" s="1"/>
  <c r="G69" i="5"/>
  <c r="F69" i="5"/>
  <c r="D69" i="5"/>
  <c r="C69" i="5" s="1"/>
  <c r="K68" i="5"/>
  <c r="K28" i="5" s="1"/>
  <c r="J68" i="5"/>
  <c r="G68" i="5"/>
  <c r="D68" i="5"/>
  <c r="K67" i="5"/>
  <c r="J67" i="5" s="1"/>
  <c r="Q67" i="5" s="1"/>
  <c r="G67" i="5"/>
  <c r="D67" i="5"/>
  <c r="C67" i="5" s="1"/>
  <c r="K66" i="5"/>
  <c r="J66" i="5" s="1"/>
  <c r="Q66" i="5" s="1"/>
  <c r="G66" i="5"/>
  <c r="D66" i="5"/>
  <c r="C66" i="5" s="1"/>
  <c r="K65" i="5"/>
  <c r="J65" i="5" s="1"/>
  <c r="Q65" i="5" s="1"/>
  <c r="G65" i="5"/>
  <c r="G25" i="5" s="1"/>
  <c r="D65" i="5"/>
  <c r="C65" i="5" s="1"/>
  <c r="K64" i="5"/>
  <c r="J64" i="5"/>
  <c r="J24" i="5" s="1"/>
  <c r="G64" i="5"/>
  <c r="D64" i="5"/>
  <c r="D24" i="5" s="1"/>
  <c r="Q63" i="5"/>
  <c r="K63" i="5"/>
  <c r="J63" i="5" s="1"/>
  <c r="G63" i="5"/>
  <c r="D63" i="5"/>
  <c r="C63" i="5"/>
  <c r="K62" i="5"/>
  <c r="J62" i="5"/>
  <c r="G62" i="5"/>
  <c r="D62" i="5"/>
  <c r="C62" i="5" s="1"/>
  <c r="K61" i="5"/>
  <c r="J61" i="5" s="1"/>
  <c r="G61" i="5"/>
  <c r="G60" i="5" s="1"/>
  <c r="G55" i="5" s="1"/>
  <c r="D61" i="5"/>
  <c r="P60" i="5"/>
  <c r="P55" i="5" s="1"/>
  <c r="O60" i="5"/>
  <c r="N60" i="5"/>
  <c r="M60" i="5"/>
  <c r="M55" i="5" s="1"/>
  <c r="L60" i="5"/>
  <c r="I60" i="5"/>
  <c r="H60" i="5"/>
  <c r="F60" i="5"/>
  <c r="E60" i="5"/>
  <c r="K59" i="5"/>
  <c r="J59" i="5" s="1"/>
  <c r="D59" i="5"/>
  <c r="C59" i="5" s="1"/>
  <c r="Q59" i="5" s="1"/>
  <c r="K58" i="5"/>
  <c r="J58" i="5"/>
  <c r="D58" i="5"/>
  <c r="C58" i="5"/>
  <c r="K57" i="5"/>
  <c r="J57" i="5"/>
  <c r="F57" i="5"/>
  <c r="P56" i="5"/>
  <c r="O56" i="5"/>
  <c r="N56" i="5"/>
  <c r="M56" i="5"/>
  <c r="L56" i="5"/>
  <c r="K56" i="5"/>
  <c r="J56" i="5"/>
  <c r="I56" i="5"/>
  <c r="I55" i="5" s="1"/>
  <c r="H56" i="5"/>
  <c r="G56" i="5"/>
  <c r="F56" i="5"/>
  <c r="F55" i="5" s="1"/>
  <c r="E56" i="5"/>
  <c r="O55" i="5"/>
  <c r="N55" i="5"/>
  <c r="L55" i="5"/>
  <c r="E55" i="5"/>
  <c r="K54" i="5"/>
  <c r="J54" i="5"/>
  <c r="Q54" i="5" s="1"/>
  <c r="D54" i="5"/>
  <c r="C54" i="5"/>
  <c r="K53" i="5"/>
  <c r="J53" i="5"/>
  <c r="D53" i="5"/>
  <c r="P52" i="5"/>
  <c r="O52" i="5"/>
  <c r="N52" i="5"/>
  <c r="M52" i="5"/>
  <c r="L52" i="5"/>
  <c r="K52" i="5"/>
  <c r="I52" i="5"/>
  <c r="H52" i="5"/>
  <c r="G52" i="5"/>
  <c r="F52" i="5"/>
  <c r="E52" i="5"/>
  <c r="E40" i="5" s="1"/>
  <c r="K51" i="5"/>
  <c r="J51" i="5" s="1"/>
  <c r="Q51" i="5" s="1"/>
  <c r="D51" i="5"/>
  <c r="C51" i="5" s="1"/>
  <c r="K50" i="5"/>
  <c r="J50" i="5"/>
  <c r="D50" i="5"/>
  <c r="D32" i="5" s="1"/>
  <c r="K49" i="5"/>
  <c r="J49" i="5"/>
  <c r="D49" i="5"/>
  <c r="K48" i="5"/>
  <c r="K60" i="6" s="1"/>
  <c r="D48" i="5"/>
  <c r="C48" i="5" s="1"/>
  <c r="Q47" i="5"/>
  <c r="K47" i="5"/>
  <c r="J47" i="5"/>
  <c r="D47" i="5"/>
  <c r="C47" i="5"/>
  <c r="K46" i="5"/>
  <c r="J46" i="5"/>
  <c r="F46" i="5"/>
  <c r="D46" i="5" s="1"/>
  <c r="C46" i="5" s="1"/>
  <c r="K45" i="5"/>
  <c r="K57" i="6" s="1"/>
  <c r="J45" i="5"/>
  <c r="J57" i="6" s="1"/>
  <c r="D45" i="5"/>
  <c r="K44" i="5"/>
  <c r="D44" i="5"/>
  <c r="C44" i="5" s="1"/>
  <c r="K43" i="5"/>
  <c r="J43" i="5"/>
  <c r="D43" i="5"/>
  <c r="K42" i="5"/>
  <c r="K54" i="6" s="1"/>
  <c r="J42" i="5"/>
  <c r="F42" i="5"/>
  <c r="P41" i="5"/>
  <c r="O41" i="5"/>
  <c r="O40" i="5" s="1"/>
  <c r="N41" i="5"/>
  <c r="M41" i="5"/>
  <c r="M40" i="5" s="1"/>
  <c r="L41" i="5"/>
  <c r="I41" i="5"/>
  <c r="I40" i="5" s="1"/>
  <c r="H41" i="5"/>
  <c r="G41" i="5"/>
  <c r="E41" i="5"/>
  <c r="P40" i="5"/>
  <c r="N40" i="5"/>
  <c r="N33" i="5" s="1"/>
  <c r="L40" i="5"/>
  <c r="L33" i="5" s="1"/>
  <c r="Q39" i="5"/>
  <c r="K39" i="5"/>
  <c r="J39" i="5"/>
  <c r="G39" i="5"/>
  <c r="C39" i="5" s="1"/>
  <c r="D39" i="5"/>
  <c r="K38" i="5"/>
  <c r="J38" i="5"/>
  <c r="G38" i="5"/>
  <c r="E38" i="5"/>
  <c r="D38" i="5"/>
  <c r="K37" i="5"/>
  <c r="J37" i="5"/>
  <c r="G37" i="5"/>
  <c r="D37" i="5"/>
  <c r="P36" i="5"/>
  <c r="O36" i="5"/>
  <c r="N36" i="5"/>
  <c r="M36" i="5"/>
  <c r="L36" i="5"/>
  <c r="K36" i="5"/>
  <c r="I36" i="5"/>
  <c r="H36" i="5"/>
  <c r="G36" i="5"/>
  <c r="F36" i="5"/>
  <c r="D36" i="5"/>
  <c r="G35" i="5"/>
  <c r="D35" i="5"/>
  <c r="P34" i="5"/>
  <c r="O34" i="5"/>
  <c r="N34" i="5"/>
  <c r="M34" i="5"/>
  <c r="L34" i="5"/>
  <c r="K34" i="5"/>
  <c r="J34" i="5"/>
  <c r="I34" i="5"/>
  <c r="H34" i="5"/>
  <c r="G34" i="5"/>
  <c r="F34" i="5"/>
  <c r="E34" i="5"/>
  <c r="D34" i="5"/>
  <c r="R33" i="5"/>
  <c r="M33" i="5"/>
  <c r="M8" i="5" s="1"/>
  <c r="P32" i="5"/>
  <c r="O32" i="5"/>
  <c r="N32" i="5"/>
  <c r="M32" i="5"/>
  <c r="L32" i="5"/>
  <c r="K32" i="5"/>
  <c r="J32" i="5"/>
  <c r="I32" i="5"/>
  <c r="H32" i="5"/>
  <c r="G32" i="5"/>
  <c r="F32" i="5"/>
  <c r="E32" i="5"/>
  <c r="P31" i="5"/>
  <c r="O31" i="5"/>
  <c r="N31" i="5"/>
  <c r="M31" i="5"/>
  <c r="L31" i="5"/>
  <c r="I31" i="5"/>
  <c r="H31" i="5"/>
  <c r="G31" i="5"/>
  <c r="F31" i="5"/>
  <c r="E31" i="5"/>
  <c r="P30" i="5"/>
  <c r="O30" i="5"/>
  <c r="M30" i="5"/>
  <c r="L30" i="5"/>
  <c r="K30" i="5"/>
  <c r="J30" i="5"/>
  <c r="I30" i="5"/>
  <c r="H30" i="5"/>
  <c r="F30" i="5"/>
  <c r="E30" i="5"/>
  <c r="P29" i="5"/>
  <c r="O29" i="5"/>
  <c r="N29" i="5"/>
  <c r="M29" i="5"/>
  <c r="L29" i="5"/>
  <c r="I29" i="5"/>
  <c r="H29" i="5"/>
  <c r="E29" i="5"/>
  <c r="P28" i="5"/>
  <c r="O28" i="5"/>
  <c r="N28" i="5"/>
  <c r="M28" i="5"/>
  <c r="L28" i="5"/>
  <c r="H28" i="5"/>
  <c r="E28" i="5"/>
  <c r="P27" i="5"/>
  <c r="O27" i="5"/>
  <c r="N27" i="5"/>
  <c r="M27" i="5"/>
  <c r="L27" i="5"/>
  <c r="I27" i="5"/>
  <c r="H27" i="5"/>
  <c r="G27" i="5"/>
  <c r="F27" i="5"/>
  <c r="E27" i="5"/>
  <c r="D27" i="5"/>
  <c r="C27" i="5"/>
  <c r="P26" i="5"/>
  <c r="O26" i="5"/>
  <c r="N26" i="5"/>
  <c r="M26" i="5"/>
  <c r="L26" i="5"/>
  <c r="I26" i="5"/>
  <c r="H26" i="5"/>
  <c r="G26" i="5"/>
  <c r="F26" i="5"/>
  <c r="E26" i="5"/>
  <c r="P25" i="5"/>
  <c r="O25" i="5"/>
  <c r="N25" i="5"/>
  <c r="M25" i="5"/>
  <c r="L25" i="5"/>
  <c r="I25" i="5"/>
  <c r="H25" i="5"/>
  <c r="F25" i="5"/>
  <c r="E25" i="5"/>
  <c r="P24" i="5"/>
  <c r="O24" i="5"/>
  <c r="N24" i="5"/>
  <c r="M24" i="5"/>
  <c r="L24" i="5"/>
  <c r="K24" i="5"/>
  <c r="I24" i="5"/>
  <c r="H24" i="5"/>
  <c r="F24" i="5"/>
  <c r="E24" i="5"/>
  <c r="P23" i="5"/>
  <c r="O23" i="5"/>
  <c r="N23" i="5"/>
  <c r="M23" i="5"/>
  <c r="L23" i="5"/>
  <c r="I23" i="5"/>
  <c r="H23" i="5"/>
  <c r="G23" i="5"/>
  <c r="F23" i="5"/>
  <c r="E23" i="5"/>
  <c r="E20" i="5" s="1"/>
  <c r="P22" i="5"/>
  <c r="O22" i="5"/>
  <c r="M22" i="5"/>
  <c r="L22" i="5"/>
  <c r="K22" i="5"/>
  <c r="I22" i="5"/>
  <c r="H22" i="5"/>
  <c r="G22" i="5"/>
  <c r="F22" i="5"/>
  <c r="E22" i="5"/>
  <c r="D22" i="5"/>
  <c r="P21" i="5"/>
  <c r="O21" i="5"/>
  <c r="M21" i="5"/>
  <c r="L21" i="5"/>
  <c r="I21" i="5"/>
  <c r="H21" i="5"/>
  <c r="E21" i="5"/>
  <c r="L20" i="5"/>
  <c r="H20" i="5"/>
  <c r="P19" i="5"/>
  <c r="O19" i="5"/>
  <c r="N19" i="5"/>
  <c r="M19" i="5"/>
  <c r="L19" i="5"/>
  <c r="I19" i="5"/>
  <c r="H19" i="5"/>
  <c r="G19" i="5"/>
  <c r="F19" i="5"/>
  <c r="E19" i="5"/>
  <c r="D19" i="5"/>
  <c r="P18" i="5"/>
  <c r="O18" i="5"/>
  <c r="M18" i="5"/>
  <c r="K18" i="5" s="1"/>
  <c r="J18" i="5" s="1"/>
  <c r="L18" i="5"/>
  <c r="I18" i="5"/>
  <c r="H18" i="5"/>
  <c r="F18" i="5"/>
  <c r="E18" i="5"/>
  <c r="D18" i="5"/>
  <c r="P17" i="5"/>
  <c r="O17" i="5"/>
  <c r="N17" i="5"/>
  <c r="M17" i="5"/>
  <c r="L17" i="5"/>
  <c r="K17" i="5"/>
  <c r="I17" i="5"/>
  <c r="H17" i="5"/>
  <c r="G17" i="5"/>
  <c r="F17" i="5"/>
  <c r="E17" i="5"/>
  <c r="D17" i="5"/>
  <c r="P16" i="5"/>
  <c r="O16" i="5"/>
  <c r="N16" i="5"/>
  <c r="M16" i="5"/>
  <c r="L16" i="5"/>
  <c r="K16" i="5"/>
  <c r="I16" i="5"/>
  <c r="H16" i="5"/>
  <c r="E16" i="5"/>
  <c r="P15" i="5"/>
  <c r="P9" i="5" s="1"/>
  <c r="O15" i="5"/>
  <c r="N15" i="5"/>
  <c r="M15" i="5"/>
  <c r="L15" i="5"/>
  <c r="H15" i="5"/>
  <c r="E15" i="5"/>
  <c r="P14" i="5"/>
  <c r="O14" i="5"/>
  <c r="M14" i="5"/>
  <c r="L14" i="5"/>
  <c r="K14" i="5"/>
  <c r="I14" i="5"/>
  <c r="H14" i="5"/>
  <c r="F14" i="5"/>
  <c r="E14" i="5"/>
  <c r="D14" i="5"/>
  <c r="P13" i="5"/>
  <c r="O13" i="5"/>
  <c r="M13" i="5"/>
  <c r="L13" i="5"/>
  <c r="K13" i="5"/>
  <c r="H13" i="5"/>
  <c r="F13" i="5"/>
  <c r="E13" i="5"/>
  <c r="P12" i="5"/>
  <c r="O12" i="5"/>
  <c r="N12" i="5"/>
  <c r="M12" i="5"/>
  <c r="L12" i="5"/>
  <c r="K12" i="5"/>
  <c r="I12" i="5"/>
  <c r="H12" i="5"/>
  <c r="G12" i="5"/>
  <c r="F12" i="5"/>
  <c r="E12" i="5"/>
  <c r="P11" i="5"/>
  <c r="O11" i="5"/>
  <c r="N11" i="5"/>
  <c r="M11" i="5"/>
  <c r="L11" i="5"/>
  <c r="K11" i="5"/>
  <c r="I11" i="5"/>
  <c r="H11" i="5"/>
  <c r="G11" i="5"/>
  <c r="F11" i="5"/>
  <c r="E11" i="5"/>
  <c r="P10" i="5"/>
  <c r="O10" i="5"/>
  <c r="O9" i="5" s="1"/>
  <c r="N10" i="5"/>
  <c r="M10" i="5"/>
  <c r="L10" i="5"/>
  <c r="K10" i="5"/>
  <c r="I10" i="5"/>
  <c r="H10" i="5"/>
  <c r="F10" i="5"/>
  <c r="E10" i="5"/>
  <c r="E9" i="5" s="1"/>
  <c r="D10" i="5"/>
  <c r="K98" i="4"/>
  <c r="G98" i="4"/>
  <c r="D98" i="4"/>
  <c r="P97" i="4"/>
  <c r="O97" i="4"/>
  <c r="N97" i="4"/>
  <c r="M97" i="4"/>
  <c r="L97" i="4"/>
  <c r="I97" i="4"/>
  <c r="H97" i="4"/>
  <c r="H92" i="4" s="1"/>
  <c r="G97" i="4"/>
  <c r="F97" i="4"/>
  <c r="E97" i="4"/>
  <c r="K96" i="4"/>
  <c r="J96" i="4"/>
  <c r="G96" i="4"/>
  <c r="D96" i="4"/>
  <c r="P95" i="4"/>
  <c r="O95" i="4"/>
  <c r="N95" i="4"/>
  <c r="M95" i="4"/>
  <c r="L95" i="4"/>
  <c r="K95" i="4"/>
  <c r="I95" i="4"/>
  <c r="I92" i="4" s="1"/>
  <c r="H95" i="4"/>
  <c r="G95" i="4"/>
  <c r="F95" i="4"/>
  <c r="F92" i="4" s="1"/>
  <c r="E95" i="4"/>
  <c r="N94" i="4"/>
  <c r="N12" i="4" s="1"/>
  <c r="K94" i="4"/>
  <c r="J94" i="4" s="1"/>
  <c r="Q94" i="4" s="1"/>
  <c r="G94" i="4"/>
  <c r="D94" i="4"/>
  <c r="D93" i="4" s="1"/>
  <c r="C94" i="4"/>
  <c r="P93" i="4"/>
  <c r="O93" i="4"/>
  <c r="N93" i="4"/>
  <c r="N92" i="4" s="1"/>
  <c r="M93" i="4"/>
  <c r="L93" i="4"/>
  <c r="I93" i="4"/>
  <c r="H93" i="4"/>
  <c r="G93" i="4"/>
  <c r="F93" i="4"/>
  <c r="E93" i="4"/>
  <c r="E92" i="4" s="1"/>
  <c r="C93" i="4"/>
  <c r="O92" i="4"/>
  <c r="M92" i="4"/>
  <c r="K91" i="4"/>
  <c r="G91" i="4"/>
  <c r="D91" i="4"/>
  <c r="C91" i="4"/>
  <c r="C90" i="4" s="1"/>
  <c r="P90" i="4"/>
  <c r="O90" i="4"/>
  <c r="N90" i="4"/>
  <c r="M90" i="4"/>
  <c r="L90" i="4"/>
  <c r="I90" i="4"/>
  <c r="H90" i="4"/>
  <c r="G90" i="4"/>
  <c r="F90" i="4"/>
  <c r="E90" i="4"/>
  <c r="E87" i="4" s="1"/>
  <c r="D90" i="4"/>
  <c r="G89" i="4"/>
  <c r="D89" i="4"/>
  <c r="D88" i="4" s="1"/>
  <c r="C89" i="4"/>
  <c r="P88" i="4"/>
  <c r="O88" i="4"/>
  <c r="N88" i="4"/>
  <c r="M88" i="4"/>
  <c r="M87" i="4" s="1"/>
  <c r="L88" i="4"/>
  <c r="K88" i="4"/>
  <c r="J88" i="4"/>
  <c r="I88" i="4"/>
  <c r="I87" i="4" s="1"/>
  <c r="H88" i="4"/>
  <c r="G88" i="4"/>
  <c r="F88" i="4"/>
  <c r="F87" i="4" s="1"/>
  <c r="E88" i="4"/>
  <c r="P87" i="4"/>
  <c r="O87" i="4"/>
  <c r="N87" i="4"/>
  <c r="L87" i="4"/>
  <c r="H87" i="4"/>
  <c r="K86" i="4"/>
  <c r="G86" i="4"/>
  <c r="D86" i="4"/>
  <c r="D85" i="4" s="1"/>
  <c r="P85" i="4"/>
  <c r="O85" i="4"/>
  <c r="N85" i="4"/>
  <c r="M85" i="4"/>
  <c r="L85" i="4"/>
  <c r="I85" i="4"/>
  <c r="H85" i="4"/>
  <c r="F85" i="4"/>
  <c r="E85" i="4"/>
  <c r="N84" i="4"/>
  <c r="N83" i="4" s="1"/>
  <c r="K84" i="4"/>
  <c r="J84" i="4" s="1"/>
  <c r="G84" i="4"/>
  <c r="G13" i="4" s="1"/>
  <c r="D84" i="4"/>
  <c r="P83" i="4"/>
  <c r="O83" i="4"/>
  <c r="M83" i="4"/>
  <c r="L83" i="4"/>
  <c r="K83" i="4"/>
  <c r="J83" i="4"/>
  <c r="I83" i="4"/>
  <c r="H83" i="4"/>
  <c r="G83" i="4"/>
  <c r="F83" i="4"/>
  <c r="E83" i="4"/>
  <c r="K82" i="4"/>
  <c r="J82" i="4" s="1"/>
  <c r="G82" i="4"/>
  <c r="D82" i="4"/>
  <c r="D77" i="4" s="1"/>
  <c r="C82" i="4"/>
  <c r="K81" i="4"/>
  <c r="J81" i="4" s="1"/>
  <c r="G81" i="4"/>
  <c r="D81" i="4"/>
  <c r="C81" i="4"/>
  <c r="K80" i="4"/>
  <c r="K139" i="6" s="1"/>
  <c r="J80" i="4"/>
  <c r="J139" i="6" s="1"/>
  <c r="G80" i="4"/>
  <c r="G139" i="6" s="1"/>
  <c r="D80" i="4"/>
  <c r="D139" i="6" s="1"/>
  <c r="C80" i="4"/>
  <c r="C139" i="6" s="1"/>
  <c r="K79" i="4"/>
  <c r="G79" i="4"/>
  <c r="D79" i="4"/>
  <c r="J78" i="4"/>
  <c r="G78" i="4"/>
  <c r="D78" i="4"/>
  <c r="P77" i="4"/>
  <c r="O77" i="4"/>
  <c r="N77" i="4"/>
  <c r="M77" i="4"/>
  <c r="L77" i="4"/>
  <c r="I77" i="4"/>
  <c r="H77" i="4"/>
  <c r="F77" i="4"/>
  <c r="E77" i="4"/>
  <c r="K76" i="4"/>
  <c r="J76" i="4"/>
  <c r="J75" i="4" s="1"/>
  <c r="G76" i="4"/>
  <c r="G12" i="4" s="1"/>
  <c r="D76" i="4"/>
  <c r="P75" i="4"/>
  <c r="O75" i="4"/>
  <c r="N75" i="4"/>
  <c r="M75" i="4"/>
  <c r="L75" i="4"/>
  <c r="K75" i="4"/>
  <c r="I75" i="4"/>
  <c r="H75" i="4"/>
  <c r="F75" i="4"/>
  <c r="E75" i="4"/>
  <c r="I74" i="4"/>
  <c r="G74" i="4"/>
  <c r="D74" i="4"/>
  <c r="K73" i="4"/>
  <c r="J73" i="4" s="1"/>
  <c r="I73" i="4"/>
  <c r="G73" i="4"/>
  <c r="G72" i="4" s="1"/>
  <c r="F73" i="4"/>
  <c r="D73" i="4"/>
  <c r="P72" i="4"/>
  <c r="O72" i="4"/>
  <c r="O71" i="4" s="1"/>
  <c r="N72" i="4"/>
  <c r="M72" i="4"/>
  <c r="L72" i="4"/>
  <c r="K72" i="4"/>
  <c r="K71" i="4" s="1"/>
  <c r="J72" i="4"/>
  <c r="H72" i="4"/>
  <c r="E72" i="4"/>
  <c r="D72" i="4"/>
  <c r="P71" i="4"/>
  <c r="N71" i="4"/>
  <c r="M71" i="4"/>
  <c r="L71" i="4"/>
  <c r="E71" i="4"/>
  <c r="K70" i="4"/>
  <c r="G70" i="4"/>
  <c r="D70" i="4"/>
  <c r="C70" i="4" s="1"/>
  <c r="K69" i="4"/>
  <c r="J69" i="4" s="1"/>
  <c r="Q69" i="4" s="1"/>
  <c r="G69" i="4"/>
  <c r="D69" i="4"/>
  <c r="C69" i="4"/>
  <c r="K68" i="4"/>
  <c r="J68" i="4"/>
  <c r="G68" i="4"/>
  <c r="G66" i="4" s="1"/>
  <c r="D68" i="4"/>
  <c r="K67" i="4"/>
  <c r="J67" i="4" s="1"/>
  <c r="G67" i="4"/>
  <c r="D67" i="4"/>
  <c r="C67" i="4"/>
  <c r="P66" i="4"/>
  <c r="O66" i="4"/>
  <c r="O61" i="4" s="1"/>
  <c r="N66" i="4"/>
  <c r="M66" i="4"/>
  <c r="L66" i="4"/>
  <c r="I66" i="4"/>
  <c r="H66" i="4"/>
  <c r="H61" i="4" s="1"/>
  <c r="F66" i="4"/>
  <c r="F61" i="4" s="1"/>
  <c r="E66" i="4"/>
  <c r="L65" i="4"/>
  <c r="G65" i="4"/>
  <c r="D65" i="4"/>
  <c r="C65" i="4"/>
  <c r="K64" i="4"/>
  <c r="J64" i="4"/>
  <c r="G64" i="4"/>
  <c r="D64" i="4"/>
  <c r="Q63" i="4"/>
  <c r="K63" i="4"/>
  <c r="J63" i="4" s="1"/>
  <c r="G63" i="4"/>
  <c r="C63" i="4" s="1"/>
  <c r="D63" i="4"/>
  <c r="P62" i="4"/>
  <c r="O62" i="4"/>
  <c r="N62" i="4"/>
  <c r="M62" i="4"/>
  <c r="M61" i="4" s="1"/>
  <c r="I62" i="4"/>
  <c r="H62" i="4"/>
  <c r="F62" i="4"/>
  <c r="E62" i="4"/>
  <c r="P61" i="4"/>
  <c r="N61" i="4"/>
  <c r="I61" i="4"/>
  <c r="E61" i="4"/>
  <c r="G60" i="4"/>
  <c r="C60" i="4" s="1"/>
  <c r="Q60" i="4" s="1"/>
  <c r="D60" i="4"/>
  <c r="G59" i="4"/>
  <c r="G86" i="6" s="1"/>
  <c r="D59" i="4"/>
  <c r="C59" i="4" s="1"/>
  <c r="Q59" i="4" s="1"/>
  <c r="I58" i="4"/>
  <c r="I76" i="6" s="1"/>
  <c r="G58" i="4"/>
  <c r="F58" i="4"/>
  <c r="D58" i="4"/>
  <c r="D14" i="4" s="1"/>
  <c r="C58" i="4"/>
  <c r="Q58" i="4" s="1"/>
  <c r="J57" i="4"/>
  <c r="G57" i="4"/>
  <c r="D57" i="4"/>
  <c r="D16" i="4" s="1"/>
  <c r="C57" i="4"/>
  <c r="P56" i="4"/>
  <c r="O56" i="4"/>
  <c r="N56" i="4"/>
  <c r="M56" i="4"/>
  <c r="L56" i="4"/>
  <c r="K56" i="4"/>
  <c r="I56" i="4"/>
  <c r="H56" i="4"/>
  <c r="F56" i="4"/>
  <c r="E56" i="4"/>
  <c r="K55" i="4"/>
  <c r="J55" i="4"/>
  <c r="Q55" i="4" s="1"/>
  <c r="G55" i="4"/>
  <c r="D55" i="4"/>
  <c r="C55" i="4"/>
  <c r="C28" i="4" s="1"/>
  <c r="K54" i="4"/>
  <c r="J54" i="4"/>
  <c r="G54" i="4"/>
  <c r="G25" i="4" s="1"/>
  <c r="D54" i="4"/>
  <c r="K53" i="4"/>
  <c r="K52" i="4" s="1"/>
  <c r="K51" i="4" s="1"/>
  <c r="J53" i="4"/>
  <c r="J27" i="4" s="1"/>
  <c r="G53" i="4"/>
  <c r="D53" i="4"/>
  <c r="C53" i="4"/>
  <c r="P52" i="4"/>
  <c r="O52" i="4"/>
  <c r="O51" i="4" s="1"/>
  <c r="N52" i="4"/>
  <c r="N51" i="4" s="1"/>
  <c r="M52" i="4"/>
  <c r="M51" i="4" s="1"/>
  <c r="L52" i="4"/>
  <c r="I52" i="4"/>
  <c r="H52" i="4"/>
  <c r="F52" i="4"/>
  <c r="F51" i="4" s="1"/>
  <c r="E52" i="4"/>
  <c r="D52" i="4"/>
  <c r="P51" i="4"/>
  <c r="L51" i="4"/>
  <c r="H51" i="4"/>
  <c r="L50" i="4"/>
  <c r="L67" i="6" s="1"/>
  <c r="K50" i="4"/>
  <c r="K49" i="4" s="1"/>
  <c r="J50" i="4"/>
  <c r="J49" i="4" s="1"/>
  <c r="G50" i="4"/>
  <c r="C50" i="4" s="1"/>
  <c r="D50" i="4"/>
  <c r="P49" i="4"/>
  <c r="O49" i="4"/>
  <c r="N49" i="4"/>
  <c r="M49" i="4"/>
  <c r="L49" i="4"/>
  <c r="I49" i="4"/>
  <c r="H49" i="4"/>
  <c r="G49" i="4" s="1"/>
  <c r="F49" i="4"/>
  <c r="E49" i="4"/>
  <c r="D49" i="4"/>
  <c r="K48" i="4"/>
  <c r="K47" i="4" s="1"/>
  <c r="K42" i="4" s="1"/>
  <c r="G48" i="4"/>
  <c r="D48" i="4"/>
  <c r="D47" i="4" s="1"/>
  <c r="C48" i="4"/>
  <c r="P47" i="4"/>
  <c r="O47" i="4"/>
  <c r="O42" i="4" s="1"/>
  <c r="O30" i="4" s="1"/>
  <c r="O8" i="4" s="1"/>
  <c r="N47" i="4"/>
  <c r="M47" i="4"/>
  <c r="L47" i="4"/>
  <c r="I47" i="4"/>
  <c r="G47" i="4" s="1"/>
  <c r="H47" i="4"/>
  <c r="F47" i="4"/>
  <c r="E47" i="4"/>
  <c r="E42" i="4" s="1"/>
  <c r="C47" i="4"/>
  <c r="D46" i="4"/>
  <c r="C46" i="4" s="1"/>
  <c r="J45" i="4"/>
  <c r="G45" i="4"/>
  <c r="D45" i="4"/>
  <c r="J44" i="4"/>
  <c r="J52" i="6" s="1"/>
  <c r="G44" i="4"/>
  <c r="G52" i="6" s="1"/>
  <c r="G51" i="6" s="1"/>
  <c r="G50" i="6" s="1"/>
  <c r="D44" i="4"/>
  <c r="P43" i="4"/>
  <c r="O43" i="4"/>
  <c r="N43" i="4"/>
  <c r="M43" i="4"/>
  <c r="M42" i="4" s="1"/>
  <c r="M30" i="4" s="1"/>
  <c r="M8" i="4" s="1"/>
  <c r="L43" i="4"/>
  <c r="L42" i="4" s="1"/>
  <c r="K43" i="4"/>
  <c r="I43" i="4"/>
  <c r="H43" i="4"/>
  <c r="G43" i="4" s="1"/>
  <c r="F43" i="4"/>
  <c r="F42" i="4" s="1"/>
  <c r="E43" i="4"/>
  <c r="P42" i="4"/>
  <c r="I42" i="4"/>
  <c r="H42" i="4"/>
  <c r="G42" i="4"/>
  <c r="K41" i="4"/>
  <c r="J41" i="4"/>
  <c r="G41" i="4"/>
  <c r="G40" i="4" s="1"/>
  <c r="C40" i="4" s="1"/>
  <c r="Q40" i="4" s="1"/>
  <c r="F41" i="4"/>
  <c r="F49" i="6" s="1"/>
  <c r="D41" i="4"/>
  <c r="D40" i="4" s="1"/>
  <c r="P40" i="4"/>
  <c r="O40" i="4"/>
  <c r="N40" i="4"/>
  <c r="M40" i="4"/>
  <c r="L40" i="4"/>
  <c r="K40" i="4"/>
  <c r="J40" i="4"/>
  <c r="I40" i="4"/>
  <c r="H40" i="4"/>
  <c r="F40" i="4"/>
  <c r="E40" i="4"/>
  <c r="G39" i="4"/>
  <c r="D39" i="4"/>
  <c r="J38" i="4"/>
  <c r="G38" i="4"/>
  <c r="D38" i="4"/>
  <c r="D37" i="4" s="1"/>
  <c r="C38" i="4"/>
  <c r="P37" i="4"/>
  <c r="O37" i="4"/>
  <c r="N37" i="4"/>
  <c r="M37" i="4"/>
  <c r="L37" i="4"/>
  <c r="K37" i="4"/>
  <c r="I37" i="4"/>
  <c r="G37" i="4" s="1"/>
  <c r="H37" i="4"/>
  <c r="F37" i="4"/>
  <c r="E37" i="4"/>
  <c r="N36" i="4"/>
  <c r="K36" i="4"/>
  <c r="K44" i="6" s="1"/>
  <c r="G36" i="4"/>
  <c r="G44" i="6" s="1"/>
  <c r="D36" i="4"/>
  <c r="K35" i="4"/>
  <c r="K43" i="6" s="1"/>
  <c r="J35" i="4"/>
  <c r="J43" i="6" s="1"/>
  <c r="G35" i="4"/>
  <c r="D35" i="4"/>
  <c r="C35" i="4"/>
  <c r="C43" i="6" s="1"/>
  <c r="K34" i="4"/>
  <c r="J34" i="4"/>
  <c r="G34" i="4"/>
  <c r="D34" i="4"/>
  <c r="P33" i="4"/>
  <c r="O33" i="4"/>
  <c r="M33" i="4"/>
  <c r="L33" i="4"/>
  <c r="I33" i="4"/>
  <c r="H33" i="4"/>
  <c r="G33" i="4"/>
  <c r="F33" i="4"/>
  <c r="E33" i="4"/>
  <c r="E30" i="4" s="1"/>
  <c r="D33" i="4"/>
  <c r="K32" i="4"/>
  <c r="K20" i="4" s="1"/>
  <c r="G32" i="4"/>
  <c r="D32" i="4"/>
  <c r="P31" i="4"/>
  <c r="O31" i="4"/>
  <c r="N31" i="4"/>
  <c r="M31" i="4"/>
  <c r="L31" i="4"/>
  <c r="L30" i="4" s="1"/>
  <c r="I31" i="4"/>
  <c r="H31" i="4"/>
  <c r="H38" i="6" s="1"/>
  <c r="F31" i="4"/>
  <c r="F30" i="4" s="1"/>
  <c r="E31" i="4"/>
  <c r="D31" i="4"/>
  <c r="P29" i="4"/>
  <c r="O29" i="4"/>
  <c r="N29" i="4"/>
  <c r="M29" i="4"/>
  <c r="L29" i="4"/>
  <c r="I29" i="4"/>
  <c r="H29" i="4"/>
  <c r="G29" i="4"/>
  <c r="F29" i="4"/>
  <c r="E29" i="4"/>
  <c r="P28" i="4"/>
  <c r="O28" i="4"/>
  <c r="N28" i="4"/>
  <c r="M28" i="4"/>
  <c r="L28" i="4"/>
  <c r="K28" i="4"/>
  <c r="J28" i="4"/>
  <c r="Q28" i="4" s="1"/>
  <c r="I28" i="4"/>
  <c r="H28" i="4"/>
  <c r="G28" i="4"/>
  <c r="F28" i="4"/>
  <c r="E28" i="4"/>
  <c r="D28" i="4"/>
  <c r="P27" i="4"/>
  <c r="O27" i="4"/>
  <c r="N27" i="4"/>
  <c r="M27" i="4"/>
  <c r="L27" i="4"/>
  <c r="K27" i="4"/>
  <c r="I27" i="4"/>
  <c r="H27" i="4"/>
  <c r="G27" i="4"/>
  <c r="F27" i="4"/>
  <c r="E27" i="4"/>
  <c r="D27" i="4"/>
  <c r="P26" i="4"/>
  <c r="O26" i="4"/>
  <c r="N26" i="4"/>
  <c r="M26" i="4"/>
  <c r="L26" i="4"/>
  <c r="K26" i="4"/>
  <c r="I26" i="4"/>
  <c r="H26" i="4"/>
  <c r="G26" i="4"/>
  <c r="F26" i="4"/>
  <c r="E26" i="4"/>
  <c r="D26" i="4"/>
  <c r="C26" i="4"/>
  <c r="P25" i="4"/>
  <c r="O25" i="4"/>
  <c r="N25" i="4"/>
  <c r="M25" i="4"/>
  <c r="L25" i="4"/>
  <c r="K25" i="4"/>
  <c r="I25" i="4"/>
  <c r="H25" i="4"/>
  <c r="F25" i="4"/>
  <c r="E25" i="4"/>
  <c r="D25" i="4"/>
  <c r="P24" i="4"/>
  <c r="O24" i="4"/>
  <c r="N24" i="4"/>
  <c r="M24" i="4"/>
  <c r="I24" i="4"/>
  <c r="H24" i="4"/>
  <c r="G24" i="4"/>
  <c r="F24" i="4"/>
  <c r="E24" i="4"/>
  <c r="P23" i="4"/>
  <c r="O23" i="4"/>
  <c r="N23" i="4"/>
  <c r="M23" i="4"/>
  <c r="L23" i="4"/>
  <c r="K23" i="4"/>
  <c r="I23" i="4"/>
  <c r="H23" i="4"/>
  <c r="F23" i="4"/>
  <c r="E23" i="4"/>
  <c r="P22" i="4"/>
  <c r="O22" i="4"/>
  <c r="M22" i="4"/>
  <c r="M19" i="4" s="1"/>
  <c r="L22" i="4"/>
  <c r="K22" i="4"/>
  <c r="I22" i="4"/>
  <c r="H22" i="4"/>
  <c r="G22" i="4"/>
  <c r="F22" i="4"/>
  <c r="E22" i="4"/>
  <c r="D22" i="4"/>
  <c r="P21" i="4"/>
  <c r="O21" i="4"/>
  <c r="N21" i="4"/>
  <c r="M21" i="4"/>
  <c r="L21" i="4"/>
  <c r="I21" i="4"/>
  <c r="H21" i="4"/>
  <c r="G21" i="4"/>
  <c r="F21" i="4"/>
  <c r="E21" i="4"/>
  <c r="D21" i="4"/>
  <c r="C21" i="4"/>
  <c r="P20" i="4"/>
  <c r="O20" i="4"/>
  <c r="N20" i="4"/>
  <c r="M20" i="4"/>
  <c r="L20" i="4"/>
  <c r="I20" i="4"/>
  <c r="H20" i="4"/>
  <c r="F20" i="4"/>
  <c r="F19" i="4" s="1"/>
  <c r="E20" i="4"/>
  <c r="O19" i="4"/>
  <c r="H19" i="4"/>
  <c r="P18" i="4"/>
  <c r="O18" i="4"/>
  <c r="N18" i="4"/>
  <c r="M18" i="4"/>
  <c r="L18" i="4"/>
  <c r="K18" i="4"/>
  <c r="J18" i="4"/>
  <c r="I18" i="4"/>
  <c r="H18" i="4"/>
  <c r="F18" i="4"/>
  <c r="E18" i="4"/>
  <c r="D18" i="4"/>
  <c r="P17" i="4"/>
  <c r="O17" i="4"/>
  <c r="N17" i="4"/>
  <c r="M17" i="4"/>
  <c r="L17" i="4"/>
  <c r="I17" i="4"/>
  <c r="H17" i="4"/>
  <c r="G17" i="4"/>
  <c r="F17" i="4"/>
  <c r="E17" i="4"/>
  <c r="D17" i="4"/>
  <c r="P16" i="4"/>
  <c r="O16" i="4"/>
  <c r="N16" i="4"/>
  <c r="M16" i="4"/>
  <c r="L16" i="4"/>
  <c r="K16" i="4"/>
  <c r="J16" i="4"/>
  <c r="I16" i="4"/>
  <c r="H16" i="4"/>
  <c r="G16" i="4"/>
  <c r="F16" i="4"/>
  <c r="E16" i="4"/>
  <c r="P15" i="4"/>
  <c r="O15" i="4"/>
  <c r="N15" i="4"/>
  <c r="M15" i="4"/>
  <c r="L15" i="4"/>
  <c r="K15" i="4"/>
  <c r="J15" i="4"/>
  <c r="I15" i="4"/>
  <c r="H15" i="4"/>
  <c r="G15" i="4"/>
  <c r="F15" i="4"/>
  <c r="E15" i="4"/>
  <c r="D15" i="4"/>
  <c r="P14" i="4"/>
  <c r="O14" i="4"/>
  <c r="N14" i="4"/>
  <c r="M14" i="4"/>
  <c r="L14" i="4"/>
  <c r="K14" i="4"/>
  <c r="J14" i="4"/>
  <c r="I14" i="4"/>
  <c r="H14" i="4"/>
  <c r="F14" i="4"/>
  <c r="E14" i="4"/>
  <c r="P13" i="4"/>
  <c r="O13" i="4"/>
  <c r="N13" i="4"/>
  <c r="M13" i="4"/>
  <c r="M9" i="4" s="1"/>
  <c r="L13" i="4"/>
  <c r="J13" i="4"/>
  <c r="I13" i="4"/>
  <c r="H13" i="4"/>
  <c r="F13" i="4"/>
  <c r="F9" i="4" s="1"/>
  <c r="E13" i="4"/>
  <c r="P12" i="4"/>
  <c r="O12" i="4"/>
  <c r="M12" i="4"/>
  <c r="L12" i="4"/>
  <c r="I12" i="4"/>
  <c r="H12" i="4"/>
  <c r="H9" i="4" s="1"/>
  <c r="F12" i="4"/>
  <c r="E12" i="4"/>
  <c r="E9" i="4" s="1"/>
  <c r="P11" i="4"/>
  <c r="O11" i="4"/>
  <c r="N11" i="4"/>
  <c r="M11" i="4"/>
  <c r="L11" i="4"/>
  <c r="L9" i="4" s="1"/>
  <c r="K11" i="4"/>
  <c r="I11" i="4"/>
  <c r="H11" i="4"/>
  <c r="G11" i="4"/>
  <c r="F11" i="4"/>
  <c r="E11" i="4"/>
  <c r="D11" i="4"/>
  <c r="C11" i="4"/>
  <c r="P10" i="4"/>
  <c r="O10" i="4"/>
  <c r="N10" i="4"/>
  <c r="M10" i="4"/>
  <c r="L10" i="4"/>
  <c r="K10" i="4"/>
  <c r="J10" i="4"/>
  <c r="Q10" i="4" s="1"/>
  <c r="I10" i="4"/>
  <c r="H10" i="4"/>
  <c r="F10" i="4"/>
  <c r="E10" i="4"/>
  <c r="D10" i="4"/>
  <c r="C10" i="4"/>
  <c r="P9" i="4"/>
  <c r="N9" i="4"/>
  <c r="V88" i="3"/>
  <c r="T88" i="3"/>
  <c r="Q88" i="3"/>
  <c r="AB88" i="3" s="1"/>
  <c r="AA88" i="3" s="1"/>
  <c r="AE87" i="3"/>
  <c r="AB87" i="3"/>
  <c r="AA87" i="3" s="1"/>
  <c r="AD87" i="3" s="1"/>
  <c r="V87" i="3"/>
  <c r="Q87" i="3"/>
  <c r="T87" i="3" s="1"/>
  <c r="AB86" i="3"/>
  <c r="AA86" i="3"/>
  <c r="Z86" i="3"/>
  <c r="Y86" i="3"/>
  <c r="V86" i="3"/>
  <c r="T86" i="3"/>
  <c r="Q86" i="3"/>
  <c r="J86" i="3"/>
  <c r="AD85" i="3"/>
  <c r="AB85" i="3"/>
  <c r="AA85" i="3"/>
  <c r="V85" i="3"/>
  <c r="T85" i="3"/>
  <c r="Q85" i="3"/>
  <c r="J85" i="3"/>
  <c r="Y84" i="3"/>
  <c r="W84" i="3"/>
  <c r="V84" i="3"/>
  <c r="Z84" i="3" s="1"/>
  <c r="T84" i="3"/>
  <c r="R84" i="3"/>
  <c r="Q84" i="3" s="1"/>
  <c r="J84" i="3"/>
  <c r="AC83" i="3"/>
  <c r="X83" i="3"/>
  <c r="W83" i="3"/>
  <c r="U83" i="3"/>
  <c r="S83" i="3"/>
  <c r="S82" i="3" s="1"/>
  <c r="S81" i="3" s="1"/>
  <c r="R83" i="3"/>
  <c r="R82" i="3" s="1"/>
  <c r="P83" i="3"/>
  <c r="P82" i="3" s="1"/>
  <c r="P81" i="3" s="1"/>
  <c r="O83" i="3"/>
  <c r="O82" i="3" s="1"/>
  <c r="O81" i="3" s="1"/>
  <c r="N83" i="3"/>
  <c r="N82" i="3" s="1"/>
  <c r="N81" i="3" s="1"/>
  <c r="N75" i="3" s="1"/>
  <c r="M83" i="3"/>
  <c r="L83" i="3"/>
  <c r="K83" i="3"/>
  <c r="I83" i="3"/>
  <c r="AC82" i="3"/>
  <c r="X82" i="3"/>
  <c r="X81" i="3" s="1"/>
  <c r="W82" i="3"/>
  <c r="U82" i="3"/>
  <c r="U81" i="3" s="1"/>
  <c r="U75" i="3" s="1"/>
  <c r="M82" i="3"/>
  <c r="M81" i="3" s="1"/>
  <c r="L82" i="3"/>
  <c r="L81" i="3" s="1"/>
  <c r="K82" i="3"/>
  <c r="K81" i="3" s="1"/>
  <c r="K75" i="3" s="1"/>
  <c r="I82" i="3"/>
  <c r="I81" i="3" s="1"/>
  <c r="AC81" i="3"/>
  <c r="W81" i="3"/>
  <c r="R81" i="3"/>
  <c r="V80" i="3"/>
  <c r="Y80" i="3" s="1"/>
  <c r="Q80" i="3"/>
  <c r="W79" i="3"/>
  <c r="Q79" i="3"/>
  <c r="AC78" i="3"/>
  <c r="AC76" i="3" s="1"/>
  <c r="AC75" i="3" s="1"/>
  <c r="X78" i="3"/>
  <c r="X77" i="3" s="1"/>
  <c r="U78" i="3"/>
  <c r="S78" i="3"/>
  <c r="S76" i="3" s="1"/>
  <c r="S75" i="3" s="1"/>
  <c r="R78" i="3"/>
  <c r="R76" i="3" s="1"/>
  <c r="R75" i="3" s="1"/>
  <c r="P78" i="3"/>
  <c r="P76" i="3" s="1"/>
  <c r="O78" i="3"/>
  <c r="O76" i="3" s="1"/>
  <c r="O75" i="3" s="1"/>
  <c r="N78" i="3"/>
  <c r="M78" i="3"/>
  <c r="L78" i="3"/>
  <c r="L77" i="3" s="1"/>
  <c r="K78" i="3"/>
  <c r="K76" i="3" s="1"/>
  <c r="J78" i="3"/>
  <c r="J77" i="3" s="1"/>
  <c r="I78" i="3"/>
  <c r="AC77" i="3"/>
  <c r="U77" i="3"/>
  <c r="P77" i="3"/>
  <c r="N77" i="3"/>
  <c r="M77" i="3"/>
  <c r="K77" i="3"/>
  <c r="I77" i="3"/>
  <c r="X76" i="3"/>
  <c r="U76" i="3"/>
  <c r="N76" i="3"/>
  <c r="M76" i="3"/>
  <c r="M75" i="3" s="1"/>
  <c r="L76" i="3"/>
  <c r="L75" i="3" s="1"/>
  <c r="J76" i="3"/>
  <c r="I76" i="3"/>
  <c r="P75" i="3"/>
  <c r="AC74" i="3"/>
  <c r="AB74" i="3"/>
  <c r="AA74" i="3"/>
  <c r="AE74" i="3" s="1"/>
  <c r="V74" i="3"/>
  <c r="U74" i="3"/>
  <c r="T74" i="3"/>
  <c r="R74" i="3"/>
  <c r="Q74" i="3"/>
  <c r="O74" i="3"/>
  <c r="M74" i="3"/>
  <c r="M71" i="3" s="1"/>
  <c r="L74" i="3"/>
  <c r="K74" i="3"/>
  <c r="K71" i="3" s="1"/>
  <c r="Z73" i="3"/>
  <c r="V73" i="3"/>
  <c r="T73" i="3"/>
  <c r="Q73" i="3"/>
  <c r="AB72" i="3"/>
  <c r="AA72" i="3"/>
  <c r="AD72" i="3" s="1"/>
  <c r="Y72" i="3"/>
  <c r="V72" i="3"/>
  <c r="T72" i="3"/>
  <c r="T71" i="3" s="1"/>
  <c r="Q72" i="3"/>
  <c r="Q71" i="3" s="1"/>
  <c r="I72" i="3"/>
  <c r="AC71" i="3"/>
  <c r="X71" i="3"/>
  <c r="X63" i="3" s="1"/>
  <c r="W71" i="3"/>
  <c r="U71" i="3"/>
  <c r="S71" i="3"/>
  <c r="R71" i="3"/>
  <c r="P71" i="3"/>
  <c r="O71" i="3"/>
  <c r="N71" i="3"/>
  <c r="L71" i="3"/>
  <c r="L63" i="3" s="1"/>
  <c r="J71" i="3"/>
  <c r="I71" i="3"/>
  <c r="V70" i="3"/>
  <c r="T70" i="3"/>
  <c r="AB70" i="3" s="1"/>
  <c r="AA70" i="3" s="1"/>
  <c r="AE70" i="3" s="1"/>
  <c r="Q70" i="3"/>
  <c r="Y70" i="3" s="1"/>
  <c r="AB69" i="3"/>
  <c r="Z69" i="3"/>
  <c r="V69" i="3"/>
  <c r="R69" i="3"/>
  <c r="Q69" i="3"/>
  <c r="T69" i="3" s="1"/>
  <c r="I69" i="3"/>
  <c r="AC68" i="3"/>
  <c r="X68" i="3"/>
  <c r="W68" i="3"/>
  <c r="U68" i="3"/>
  <c r="U66" i="3" s="1"/>
  <c r="S68" i="3"/>
  <c r="R68" i="3"/>
  <c r="Q68" i="3"/>
  <c r="P68" i="3"/>
  <c r="O68" i="3"/>
  <c r="N68" i="3"/>
  <c r="M68" i="3"/>
  <c r="L68" i="3"/>
  <c r="K68" i="3"/>
  <c r="J68" i="3"/>
  <c r="I68" i="3"/>
  <c r="AB67" i="3"/>
  <c r="AA67" i="3"/>
  <c r="W67" i="3"/>
  <c r="V67" i="3"/>
  <c r="Y67" i="3" s="1"/>
  <c r="T67" i="3"/>
  <c r="Q67" i="3"/>
  <c r="V66" i="3"/>
  <c r="V64" i="3" s="1"/>
  <c r="S66" i="3"/>
  <c r="R66" i="3"/>
  <c r="Q66" i="3" s="1"/>
  <c r="AB66" i="3" s="1"/>
  <c r="AA66" i="3" s="1"/>
  <c r="I66" i="3"/>
  <c r="I64" i="3" s="1"/>
  <c r="I63" i="3" s="1"/>
  <c r="AB65" i="3"/>
  <c r="AA65" i="3" s="1"/>
  <c r="V65" i="3"/>
  <c r="T65" i="3"/>
  <c r="R65" i="3"/>
  <c r="Q65" i="3" s="1"/>
  <c r="Y65" i="3" s="1"/>
  <c r="I65" i="3"/>
  <c r="AC64" i="3"/>
  <c r="AB64" i="3"/>
  <c r="X64" i="3"/>
  <c r="W64" i="3"/>
  <c r="W63" i="3" s="1"/>
  <c r="U64" i="3"/>
  <c r="U63" i="3" s="1"/>
  <c r="S64" i="3"/>
  <c r="S63" i="3" s="1"/>
  <c r="P64" i="3"/>
  <c r="O64" i="3"/>
  <c r="O63" i="3" s="1"/>
  <c r="N64" i="3"/>
  <c r="M64" i="3"/>
  <c r="L64" i="3"/>
  <c r="K64" i="3"/>
  <c r="J64" i="3"/>
  <c r="AC63" i="3"/>
  <c r="P63" i="3"/>
  <c r="N63" i="3"/>
  <c r="M63" i="3"/>
  <c r="J63" i="3"/>
  <c r="Y62" i="3"/>
  <c r="V62" i="3"/>
  <c r="T62" i="3"/>
  <c r="Q62" i="3"/>
  <c r="Q61" i="3" s="1"/>
  <c r="P62" i="3"/>
  <c r="I62" i="3"/>
  <c r="I61" i="3" s="1"/>
  <c r="AC61" i="3"/>
  <c r="Y61" i="3"/>
  <c r="X61" i="3"/>
  <c r="W61" i="3"/>
  <c r="V61" i="3"/>
  <c r="U61" i="3"/>
  <c r="S61" i="3"/>
  <c r="R61" i="3"/>
  <c r="P61" i="3"/>
  <c r="O61" i="3"/>
  <c r="N61" i="3"/>
  <c r="M61" i="3"/>
  <c r="L61" i="3"/>
  <c r="K61" i="3"/>
  <c r="J61" i="3"/>
  <c r="AE60" i="3"/>
  <c r="AD60" i="3"/>
  <c r="AB60" i="3"/>
  <c r="AA60" i="3" s="1"/>
  <c r="Z60" i="3"/>
  <c r="V60" i="3"/>
  <c r="Y60" i="3" s="1"/>
  <c r="T60" i="3"/>
  <c r="Q60" i="3"/>
  <c r="Y59" i="3"/>
  <c r="V59" i="3"/>
  <c r="Q59" i="3"/>
  <c r="AB58" i="3"/>
  <c r="AA58" i="3" s="1"/>
  <c r="Z58" i="3"/>
  <c r="V58" i="3"/>
  <c r="U58" i="3"/>
  <c r="T58" i="3"/>
  <c r="Q58" i="3"/>
  <c r="O58" i="3"/>
  <c r="M58" i="3"/>
  <c r="M57" i="3" s="1"/>
  <c r="M54" i="3" s="1"/>
  <c r="M53" i="3" s="1"/>
  <c r="M52" i="3" s="1"/>
  <c r="M49" i="3" s="1"/>
  <c r="M48" i="3" s="1"/>
  <c r="M47" i="3" s="1"/>
  <c r="M46" i="3" s="1"/>
  <c r="M43" i="3" s="1"/>
  <c r="M41" i="3" s="1"/>
  <c r="M40" i="3" s="1"/>
  <c r="M32" i="3" s="1"/>
  <c r="M31" i="3" s="1"/>
  <c r="L58" i="3"/>
  <c r="L57" i="3" s="1"/>
  <c r="L54" i="3" s="1"/>
  <c r="L53" i="3" s="1"/>
  <c r="L52" i="3" s="1"/>
  <c r="L49" i="3" s="1"/>
  <c r="L48" i="3" s="1"/>
  <c r="L47" i="3" s="1"/>
  <c r="L46" i="3" s="1"/>
  <c r="K58" i="3"/>
  <c r="I58" i="3"/>
  <c r="AC57" i="3"/>
  <c r="X57" i="3"/>
  <c r="W57" i="3"/>
  <c r="W54" i="3" s="1"/>
  <c r="W53" i="3" s="1"/>
  <c r="U57" i="3"/>
  <c r="S57" i="3"/>
  <c r="R57" i="3"/>
  <c r="P57" i="3"/>
  <c r="O57" i="3"/>
  <c r="O54" i="3" s="1"/>
  <c r="O53" i="3" s="1"/>
  <c r="O52" i="3" s="1"/>
  <c r="O49" i="3" s="1"/>
  <c r="O48" i="3" s="1"/>
  <c r="O47" i="3" s="1"/>
  <c r="O46" i="3" s="1"/>
  <c r="O43" i="3" s="1"/>
  <c r="O41" i="3" s="1"/>
  <c r="O40" i="3" s="1"/>
  <c r="N57" i="3"/>
  <c r="K57" i="3"/>
  <c r="J57" i="3"/>
  <c r="I57" i="3"/>
  <c r="V56" i="3"/>
  <c r="Q56" i="3"/>
  <c r="J56" i="3"/>
  <c r="I56" i="3"/>
  <c r="I55" i="3" s="1"/>
  <c r="I54" i="3" s="1"/>
  <c r="AC55" i="3"/>
  <c r="X55" i="3"/>
  <c r="W55" i="3"/>
  <c r="V55" i="3"/>
  <c r="R55" i="3"/>
  <c r="R54" i="3" s="1"/>
  <c r="J55" i="3"/>
  <c r="AC54" i="3"/>
  <c r="AC53" i="3" s="1"/>
  <c r="AC52" i="3" s="1"/>
  <c r="P54" i="3"/>
  <c r="N54" i="3"/>
  <c r="P53" i="3"/>
  <c r="AD51" i="3"/>
  <c r="AB51" i="3"/>
  <c r="AA51" i="3" s="1"/>
  <c r="AE51" i="3" s="1"/>
  <c r="Y51" i="3"/>
  <c r="V51" i="3"/>
  <c r="Q51" i="3"/>
  <c r="T51" i="3" s="1"/>
  <c r="Z51" i="3" s="1"/>
  <c r="P51" i="3"/>
  <c r="I51" i="3"/>
  <c r="AB50" i="3"/>
  <c r="AA50" i="3"/>
  <c r="AE50" i="3" s="1"/>
  <c r="V50" i="3"/>
  <c r="Z50" i="3" s="1"/>
  <c r="T50" i="3"/>
  <c r="Q50" i="3"/>
  <c r="P50" i="3"/>
  <c r="I50" i="3"/>
  <c r="V49" i="3"/>
  <c r="P49" i="3"/>
  <c r="P48" i="3" s="1"/>
  <c r="I49" i="3"/>
  <c r="AC48" i="3"/>
  <c r="AC47" i="3" s="1"/>
  <c r="X48" i="3"/>
  <c r="W48" i="3"/>
  <c r="R48" i="3"/>
  <c r="N48" i="3"/>
  <c r="J48" i="3"/>
  <c r="I48" i="3"/>
  <c r="V47" i="3"/>
  <c r="V46" i="3" s="1"/>
  <c r="I47" i="3"/>
  <c r="AC46" i="3"/>
  <c r="X46" i="3"/>
  <c r="W46" i="3"/>
  <c r="R46" i="3"/>
  <c r="R40" i="3" s="1"/>
  <c r="N46" i="3"/>
  <c r="J46" i="3"/>
  <c r="AB45" i="3"/>
  <c r="AB44" i="3" s="1"/>
  <c r="Z45" i="3"/>
  <c r="Y45" i="3"/>
  <c r="V45" i="3"/>
  <c r="T45" i="3"/>
  <c r="T44" i="3" s="1"/>
  <c r="Q45" i="3"/>
  <c r="I45" i="3"/>
  <c r="I44" i="3" s="1"/>
  <c r="AC44" i="3"/>
  <c r="AC43" i="3" s="1"/>
  <c r="AC41" i="3" s="1"/>
  <c r="AC40" i="3" s="1"/>
  <c r="AC34" i="3" s="1"/>
  <c r="AC33" i="3" s="1"/>
  <c r="AC32" i="3" s="1"/>
  <c r="X44" i="3"/>
  <c r="X40" i="3" s="1"/>
  <c r="W44" i="3"/>
  <c r="V44" i="3"/>
  <c r="Z44" i="3" s="1"/>
  <c r="U44" i="3"/>
  <c r="S44" i="3"/>
  <c r="R44" i="3"/>
  <c r="Q44" i="3"/>
  <c r="P44" i="3"/>
  <c r="O44" i="3"/>
  <c r="N44" i="3"/>
  <c r="M44" i="3"/>
  <c r="L44" i="3"/>
  <c r="K44" i="3"/>
  <c r="J44" i="3"/>
  <c r="AB43" i="3"/>
  <c r="AA43" i="3"/>
  <c r="W43" i="3"/>
  <c r="V43" i="3"/>
  <c r="Z43" i="3" s="1"/>
  <c r="T43" i="3"/>
  <c r="R43" i="3"/>
  <c r="Q43" i="3" s="1"/>
  <c r="I43" i="3"/>
  <c r="P43" i="3" s="1"/>
  <c r="V42" i="3"/>
  <c r="T42" i="3"/>
  <c r="Z42" i="3" s="1"/>
  <c r="Q42" i="3"/>
  <c r="Y42" i="3" s="1"/>
  <c r="I42" i="3"/>
  <c r="P42" i="3" s="1"/>
  <c r="P41" i="3" s="1"/>
  <c r="X41" i="3"/>
  <c r="W41" i="3"/>
  <c r="W40" i="3" s="1"/>
  <c r="T41" i="3"/>
  <c r="R41" i="3"/>
  <c r="N41" i="3"/>
  <c r="J41" i="3"/>
  <c r="J40" i="3" s="1"/>
  <c r="I41" i="3"/>
  <c r="AD39" i="3"/>
  <c r="AB39" i="3"/>
  <c r="AA39" i="3"/>
  <c r="AE39" i="3" s="1"/>
  <c r="Z39" i="3"/>
  <c r="Y39" i="3"/>
  <c r="V39" i="3"/>
  <c r="T39" i="3"/>
  <c r="T38" i="3" s="1"/>
  <c r="Z38" i="3" s="1"/>
  <c r="Q39" i="3"/>
  <c r="I39" i="3"/>
  <c r="AB38" i="3"/>
  <c r="AA38" i="3"/>
  <c r="AE38" i="3" s="1"/>
  <c r="Y38" i="3"/>
  <c r="X38" i="3"/>
  <c r="W38" i="3"/>
  <c r="V38" i="3"/>
  <c r="U38" i="3"/>
  <c r="S38" i="3"/>
  <c r="R38" i="3"/>
  <c r="R33" i="3" s="1"/>
  <c r="R32" i="3" s="1"/>
  <c r="Q38" i="3"/>
  <c r="P38" i="3"/>
  <c r="O38" i="3"/>
  <c r="N38" i="3"/>
  <c r="N33" i="3" s="1"/>
  <c r="M38" i="3"/>
  <c r="L38" i="3"/>
  <c r="K38" i="3"/>
  <c r="J38" i="3"/>
  <c r="I38" i="3"/>
  <c r="AB37" i="3"/>
  <c r="AB36" i="3" s="1"/>
  <c r="AB33" i="3" s="1"/>
  <c r="AA37" i="3"/>
  <c r="Z37" i="3"/>
  <c r="V37" i="3"/>
  <c r="Y37" i="3" s="1"/>
  <c r="T37" i="3"/>
  <c r="T36" i="3" s="1"/>
  <c r="T33" i="3" s="1"/>
  <c r="Q37" i="3"/>
  <c r="P37" i="3"/>
  <c r="P36" i="3" s="1"/>
  <c r="X36" i="3"/>
  <c r="W36" i="3"/>
  <c r="W33" i="3" s="1"/>
  <c r="W32" i="3" s="1"/>
  <c r="V36" i="3"/>
  <c r="Z36" i="3" s="1"/>
  <c r="U36" i="3"/>
  <c r="U33" i="3" s="1"/>
  <c r="S36" i="3"/>
  <c r="S33" i="3" s="1"/>
  <c r="R36" i="3"/>
  <c r="Q36" i="3"/>
  <c r="O36" i="3"/>
  <c r="N36" i="3"/>
  <c r="M36" i="3"/>
  <c r="L36" i="3"/>
  <c r="L33" i="3" s="1"/>
  <c r="K36" i="3"/>
  <c r="J36" i="3"/>
  <c r="I36" i="3"/>
  <c r="I33" i="3" s="1"/>
  <c r="AE35" i="3"/>
  <c r="AA35" i="3"/>
  <c r="AD35" i="3" s="1"/>
  <c r="V35" i="3"/>
  <c r="T35" i="3"/>
  <c r="Q35" i="3"/>
  <c r="AB35" i="3" s="1"/>
  <c r="AB34" i="3"/>
  <c r="AA34" i="3"/>
  <c r="AE34" i="3" s="1"/>
  <c r="Y34" i="3"/>
  <c r="X34" i="3"/>
  <c r="W34" i="3"/>
  <c r="V34" i="3"/>
  <c r="U34" i="3"/>
  <c r="T34" i="3"/>
  <c r="S34" i="3"/>
  <c r="R34" i="3"/>
  <c r="Q34" i="3"/>
  <c r="Q33" i="3" s="1"/>
  <c r="P34" i="3"/>
  <c r="O34" i="3"/>
  <c r="O33" i="3" s="1"/>
  <c r="O32" i="3" s="1"/>
  <c r="O31" i="3" s="1"/>
  <c r="N34" i="3"/>
  <c r="M34" i="3"/>
  <c r="M33" i="3" s="1"/>
  <c r="L34" i="3"/>
  <c r="K34" i="3"/>
  <c r="J34" i="3"/>
  <c r="I34" i="3"/>
  <c r="X33" i="3"/>
  <c r="X32" i="3" s="1"/>
  <c r="P33" i="3"/>
  <c r="AB30" i="3"/>
  <c r="AA30" i="3"/>
  <c r="AE30" i="3" s="1"/>
  <c r="Z30" i="3"/>
  <c r="Y30" i="3"/>
  <c r="V30" i="3"/>
  <c r="U30" i="3"/>
  <c r="U28" i="3" s="1"/>
  <c r="U27" i="3" s="1"/>
  <c r="T30" i="3"/>
  <c r="Q30" i="3"/>
  <c r="P30" i="3"/>
  <c r="O30" i="3"/>
  <c r="M30" i="3"/>
  <c r="L30" i="3"/>
  <c r="L28" i="3" s="1"/>
  <c r="L27" i="3" s="1"/>
  <c r="K30" i="3"/>
  <c r="AB29" i="3"/>
  <c r="AA29" i="3" s="1"/>
  <c r="Z29" i="3"/>
  <c r="Y29" i="3"/>
  <c r="V29" i="3"/>
  <c r="V28" i="3" s="1"/>
  <c r="V27" i="3" s="1"/>
  <c r="T29" i="3"/>
  <c r="Q29" i="3"/>
  <c r="P29" i="3"/>
  <c r="O29" i="3"/>
  <c r="AC28" i="3"/>
  <c r="AC27" i="3" s="1"/>
  <c r="AB28" i="3"/>
  <c r="AB27" i="3" s="1"/>
  <c r="X28" i="3"/>
  <c r="W28" i="3"/>
  <c r="W27" i="3" s="1"/>
  <c r="T28" i="3"/>
  <c r="T27" i="3" s="1"/>
  <c r="S28" i="3"/>
  <c r="R28" i="3"/>
  <c r="R27" i="3" s="1"/>
  <c r="Q28" i="3"/>
  <c r="P28" i="3"/>
  <c r="P27" i="3" s="1"/>
  <c r="O28" i="3"/>
  <c r="O27" i="3" s="1"/>
  <c r="N28" i="3"/>
  <c r="N27" i="3" s="1"/>
  <c r="M28" i="3"/>
  <c r="K28" i="3"/>
  <c r="K27" i="3" s="1"/>
  <c r="J28" i="3"/>
  <c r="I28" i="3"/>
  <c r="X27" i="3"/>
  <c r="S27" i="3"/>
  <c r="Q27" i="3"/>
  <c r="M27" i="3"/>
  <c r="J27" i="3"/>
  <c r="I27" i="3"/>
  <c r="AD26" i="3"/>
  <c r="AB26" i="3"/>
  <c r="AA26" i="3"/>
  <c r="Y26" i="3"/>
  <c r="V26" i="3"/>
  <c r="Q26" i="3"/>
  <c r="Q25" i="3" s="1"/>
  <c r="J26" i="3"/>
  <c r="AC25" i="3"/>
  <c r="AB25" i="3"/>
  <c r="AA25" i="3"/>
  <c r="AD25" i="3" s="1"/>
  <c r="Y25" i="3"/>
  <c r="X25" i="3"/>
  <c r="W25" i="3"/>
  <c r="V25" i="3"/>
  <c r="U25" i="3"/>
  <c r="S25" i="3"/>
  <c r="R25" i="3"/>
  <c r="P25" i="3"/>
  <c r="O25" i="3"/>
  <c r="N25" i="3"/>
  <c r="M25" i="3"/>
  <c r="M11" i="3" s="1"/>
  <c r="M10" i="3" s="1"/>
  <c r="M9" i="3" s="1"/>
  <c r="L25" i="3"/>
  <c r="K25" i="3"/>
  <c r="J25" i="3"/>
  <c r="I25" i="3"/>
  <c r="V24" i="3"/>
  <c r="T24" i="3"/>
  <c r="Q24" i="3"/>
  <c r="AB24" i="3" s="1"/>
  <c r="AA24" i="3" s="1"/>
  <c r="AD24" i="3" s="1"/>
  <c r="J24" i="3"/>
  <c r="AB23" i="3"/>
  <c r="AA23" i="3" s="1"/>
  <c r="AD23" i="3" s="1"/>
  <c r="V23" i="3"/>
  <c r="Q23" i="3"/>
  <c r="T23" i="3" s="1"/>
  <c r="Z23" i="3" s="1"/>
  <c r="J23" i="3"/>
  <c r="P23" i="3" s="1"/>
  <c r="AB22" i="3"/>
  <c r="AA22" i="3" s="1"/>
  <c r="AD22" i="3" s="1"/>
  <c r="Z22" i="3"/>
  <c r="Y22" i="3"/>
  <c r="V22" i="3"/>
  <c r="T22" i="3"/>
  <c r="Q22" i="3"/>
  <c r="J22" i="3"/>
  <c r="P22" i="3" s="1"/>
  <c r="AD21" i="3"/>
  <c r="AB21" i="3"/>
  <c r="AA21" i="3"/>
  <c r="Y21" i="3"/>
  <c r="V21" i="3"/>
  <c r="T21" i="3"/>
  <c r="Z21" i="3" s="1"/>
  <c r="Q21" i="3"/>
  <c r="P21" i="3"/>
  <c r="J21" i="3"/>
  <c r="V20" i="3"/>
  <c r="Z20" i="3" s="1"/>
  <c r="T20" i="3"/>
  <c r="Q20" i="3"/>
  <c r="AB20" i="3" s="1"/>
  <c r="AA20" i="3" s="1"/>
  <c r="J20" i="3"/>
  <c r="P20" i="3" s="1"/>
  <c r="P18" i="3" s="1"/>
  <c r="AB19" i="3"/>
  <c r="AA19" i="3"/>
  <c r="Y19" i="3"/>
  <c r="V19" i="3"/>
  <c r="Z19" i="3" s="1"/>
  <c r="T19" i="3"/>
  <c r="Q19" i="3"/>
  <c r="P19" i="3"/>
  <c r="J19" i="3"/>
  <c r="AC18" i="3"/>
  <c r="X18" i="3"/>
  <c r="X11" i="3" s="1"/>
  <c r="X10" i="3" s="1"/>
  <c r="W18" i="3"/>
  <c r="V18" i="3"/>
  <c r="U18" i="3"/>
  <c r="S18" i="3"/>
  <c r="R18" i="3"/>
  <c r="O18" i="3"/>
  <c r="N18" i="3"/>
  <c r="M18" i="3"/>
  <c r="L18" i="3"/>
  <c r="L11" i="3" s="1"/>
  <c r="L10" i="3" s="1"/>
  <c r="K18" i="3"/>
  <c r="I18" i="3"/>
  <c r="AD17" i="3"/>
  <c r="AA17" i="3"/>
  <c r="V17" i="3"/>
  <c r="T17" i="3"/>
  <c r="AE17" i="3" s="1"/>
  <c r="Q17" i="3"/>
  <c r="J17" i="3"/>
  <c r="J12" i="3" s="1"/>
  <c r="V16" i="3"/>
  <c r="T16" i="3"/>
  <c r="AB16" i="3" s="1"/>
  <c r="AA16" i="3" s="1"/>
  <c r="Q16" i="3"/>
  <c r="J16" i="3"/>
  <c r="P16" i="3" s="1"/>
  <c r="AB15" i="3"/>
  <c r="AA15" i="3" s="1"/>
  <c r="V15" i="3"/>
  <c r="R15" i="3"/>
  <c r="Q15" i="3" s="1"/>
  <c r="P15" i="3"/>
  <c r="J15" i="3"/>
  <c r="AB14" i="3"/>
  <c r="AA14" i="3" s="1"/>
  <c r="V14" i="3"/>
  <c r="Q14" i="3"/>
  <c r="Y14" i="3" s="1"/>
  <c r="O14" i="3"/>
  <c r="O12" i="3" s="1"/>
  <c r="J14" i="3"/>
  <c r="P14" i="3" s="1"/>
  <c r="AB13" i="3"/>
  <c r="AA13" i="3" s="1"/>
  <c r="V13" i="3"/>
  <c r="Q13" i="3"/>
  <c r="Y13" i="3" s="1"/>
  <c r="N13" i="3"/>
  <c r="N12" i="3" s="1"/>
  <c r="N11" i="3" s="1"/>
  <c r="N10" i="3" s="1"/>
  <c r="N9" i="3" s="1"/>
  <c r="AG12" i="3"/>
  <c r="AC12" i="3"/>
  <c r="X12" i="3"/>
  <c r="W12" i="3"/>
  <c r="V12" i="3"/>
  <c r="V11" i="3" s="1"/>
  <c r="U12" i="3"/>
  <c r="S12" i="3"/>
  <c r="S11" i="3" s="1"/>
  <c r="S10" i="3" s="1"/>
  <c r="S9" i="3" s="1"/>
  <c r="R12" i="3"/>
  <c r="R11" i="3" s="1"/>
  <c r="R10" i="3" s="1"/>
  <c r="R9" i="3" s="1"/>
  <c r="M12" i="3"/>
  <c r="L12" i="3"/>
  <c r="K12" i="3"/>
  <c r="I12" i="3"/>
  <c r="I11" i="3" s="1"/>
  <c r="I10" i="3" s="1"/>
  <c r="I9" i="3" s="1"/>
  <c r="AC11" i="3"/>
  <c r="AC10" i="3" s="1"/>
  <c r="AC9" i="3" s="1"/>
  <c r="U11" i="3"/>
  <c r="O11" i="3"/>
  <c r="O10" i="3" s="1"/>
  <c r="O9" i="3" s="1"/>
  <c r="O8" i="3" s="1"/>
  <c r="U10" i="3"/>
  <c r="U9" i="3" s="1"/>
  <c r="A3" i="3"/>
  <c r="AN40" i="2"/>
  <c r="AM40" i="2"/>
  <c r="AL40" i="2"/>
  <c r="AP40" i="2" s="1"/>
  <c r="AK40" i="2"/>
  <c r="AD40" i="2"/>
  <c r="AE40" i="2" s="1"/>
  <c r="Z40" i="2"/>
  <c r="F40" i="2"/>
  <c r="V39" i="2"/>
  <c r="V37" i="2" s="1"/>
  <c r="F39" i="2"/>
  <c r="F37" i="2" s="1"/>
  <c r="AN38" i="2"/>
  <c r="AM38" i="2"/>
  <c r="AL38" i="2" s="1"/>
  <c r="AP38" i="2" s="1"/>
  <c r="AK38" i="2"/>
  <c r="N38" i="2"/>
  <c r="F38" i="2"/>
  <c r="AC37" i="2"/>
  <c r="AB37" i="2"/>
  <c r="AA37" i="2"/>
  <c r="Y37" i="2"/>
  <c r="X37" i="2"/>
  <c r="W37" i="2"/>
  <c r="U37" i="2"/>
  <c r="T37" i="2"/>
  <c r="S37" i="2"/>
  <c r="R37" i="2"/>
  <c r="Q37" i="2"/>
  <c r="P37" i="2"/>
  <c r="O37" i="2"/>
  <c r="N37" i="2"/>
  <c r="M37" i="2"/>
  <c r="L37" i="2"/>
  <c r="K37" i="2"/>
  <c r="J37" i="2"/>
  <c r="I37" i="2"/>
  <c r="H37" i="2"/>
  <c r="G37" i="2"/>
  <c r="AN36" i="2"/>
  <c r="AM36" i="2"/>
  <c r="AL36" i="2"/>
  <c r="N36" i="2"/>
  <c r="F36" i="2"/>
  <c r="AK36" i="2" s="1"/>
  <c r="AP36" i="2" s="1"/>
  <c r="AN35" i="2"/>
  <c r="AM35" i="2"/>
  <c r="AL35" i="2" s="1"/>
  <c r="AA35" i="2"/>
  <c r="AA34" i="2" s="1"/>
  <c r="V35" i="2"/>
  <c r="Z35" i="2" s="1"/>
  <c r="Z34" i="2" s="1"/>
  <c r="R35" i="2"/>
  <c r="AK35" i="2" s="1"/>
  <c r="AP35" i="2" s="1"/>
  <c r="N35" i="2"/>
  <c r="F35" i="2"/>
  <c r="AC34" i="2"/>
  <c r="AB34" i="2"/>
  <c r="Y34" i="2"/>
  <c r="X34" i="2"/>
  <c r="W34" i="2"/>
  <c r="V34" i="2"/>
  <c r="U34" i="2"/>
  <c r="T34" i="2"/>
  <c r="S34" i="2"/>
  <c r="R34" i="2"/>
  <c r="Q34" i="2"/>
  <c r="P34" i="2"/>
  <c r="O34" i="2"/>
  <c r="N34" i="2"/>
  <c r="M34" i="2"/>
  <c r="L34" i="2"/>
  <c r="K34" i="2"/>
  <c r="J34" i="2"/>
  <c r="I34" i="2"/>
  <c r="H34" i="2"/>
  <c r="H10" i="2" s="1"/>
  <c r="G34" i="2"/>
  <c r="F34" i="2"/>
  <c r="N33" i="2"/>
  <c r="AN32" i="2"/>
  <c r="AL32" i="2" s="1"/>
  <c r="AM32" i="2"/>
  <c r="AK32" i="2"/>
  <c r="V32" i="2"/>
  <c r="AD32" i="2" s="1"/>
  <c r="R32" i="2"/>
  <c r="R29" i="2" s="1"/>
  <c r="N32" i="2"/>
  <c r="AN31" i="2"/>
  <c r="AM31" i="2"/>
  <c r="AL31" i="2"/>
  <c r="N31" i="2"/>
  <c r="F31" i="2"/>
  <c r="AK31" i="2" s="1"/>
  <c r="AN30" i="2"/>
  <c r="AL30" i="2" s="1"/>
  <c r="AM30" i="2"/>
  <c r="AK30" i="2"/>
  <c r="N30" i="2"/>
  <c r="F30" i="2"/>
  <c r="F29" i="2" s="1"/>
  <c r="AC29" i="2"/>
  <c r="AB29" i="2"/>
  <c r="AA29" i="2"/>
  <c r="Y29" i="2"/>
  <c r="X29" i="2"/>
  <c r="W29" i="2"/>
  <c r="U29" i="2"/>
  <c r="U10" i="2" s="1"/>
  <c r="T29" i="2"/>
  <c r="S29" i="2"/>
  <c r="Q29" i="2"/>
  <c r="P29" i="2"/>
  <c r="O29" i="2"/>
  <c r="N29" i="2"/>
  <c r="M29" i="2"/>
  <c r="L29" i="2"/>
  <c r="K29" i="2"/>
  <c r="J29" i="2"/>
  <c r="I29" i="2"/>
  <c r="H29" i="2"/>
  <c r="G29" i="2"/>
  <c r="AN28" i="2"/>
  <c r="AM28" i="2"/>
  <c r="AL28" i="2"/>
  <c r="AK28" i="2"/>
  <c r="AP28" i="2" s="1"/>
  <c r="AJ28" i="2"/>
  <c r="AA28" i="2"/>
  <c r="V28" i="2"/>
  <c r="Z28" i="2" s="1"/>
  <c r="R28" i="2"/>
  <c r="N28" i="2"/>
  <c r="F28" i="2"/>
  <c r="N27" i="2"/>
  <c r="F27" i="2"/>
  <c r="AA26" i="2"/>
  <c r="AD26" i="2" s="1"/>
  <c r="AE26" i="2" s="1"/>
  <c r="V26" i="2"/>
  <c r="Z26" i="2" s="1"/>
  <c r="R26" i="2"/>
  <c r="N26" i="2"/>
  <c r="F26" i="2"/>
  <c r="AN25" i="2"/>
  <c r="AM25" i="2"/>
  <c r="AL25" i="2"/>
  <c r="AK25" i="2"/>
  <c r="AA25" i="2"/>
  <c r="AD25" i="2" s="1"/>
  <c r="AE25" i="2" s="1"/>
  <c r="V25" i="2"/>
  <c r="R25" i="2"/>
  <c r="Z25" i="2" s="1"/>
  <c r="N25" i="2"/>
  <c r="L25" i="2"/>
  <c r="F25" i="2"/>
  <c r="AN24" i="2"/>
  <c r="AM24" i="2"/>
  <c r="AL24" i="2"/>
  <c r="AK24" i="2"/>
  <c r="AP24" i="2" s="1"/>
  <c r="AE24" i="2"/>
  <c r="AD24" i="2"/>
  <c r="AA24" i="2"/>
  <c r="Z24" i="2"/>
  <c r="V24" i="2"/>
  <c r="N24" i="2"/>
  <c r="F24" i="2"/>
  <c r="AN23" i="2"/>
  <c r="AM23" i="2"/>
  <c r="AL23" i="2"/>
  <c r="AK23" i="2"/>
  <c r="AP23" i="2" s="1"/>
  <c r="AB23" i="2"/>
  <c r="AA23" i="2"/>
  <c r="AD23" i="2" s="1"/>
  <c r="AE23" i="2" s="1"/>
  <c r="V23" i="2"/>
  <c r="R23" i="2"/>
  <c r="Z23" i="2" s="1"/>
  <c r="P23" i="2"/>
  <c r="N23" i="2"/>
  <c r="J23" i="2"/>
  <c r="J11" i="2" s="1"/>
  <c r="F23" i="2"/>
  <c r="N22" i="2"/>
  <c r="F22" i="2"/>
  <c r="N21" i="2"/>
  <c r="F21" i="2"/>
  <c r="N20" i="2"/>
  <c r="F20" i="2"/>
  <c r="AN19" i="2"/>
  <c r="AL19" i="2" s="1"/>
  <c r="AM19" i="2"/>
  <c r="N19" i="2"/>
  <c r="F19" i="2"/>
  <c r="AK19" i="2" s="1"/>
  <c r="AP19" i="2" s="1"/>
  <c r="AN18" i="2"/>
  <c r="AL18" i="2" s="1"/>
  <c r="AP18" i="2" s="1"/>
  <c r="AM18" i="2"/>
  <c r="N18" i="2"/>
  <c r="F18" i="2"/>
  <c r="AK18" i="2" s="1"/>
  <c r="AN17" i="2"/>
  <c r="AM17" i="2"/>
  <c r="AL17" i="2"/>
  <c r="AE17" i="2"/>
  <c r="AA17" i="2"/>
  <c r="R17" i="2"/>
  <c r="Z17" i="2" s="1"/>
  <c r="N17" i="2"/>
  <c r="AN16" i="2"/>
  <c r="AM16" i="2"/>
  <c r="AL16" i="2" s="1"/>
  <c r="AK16" i="2"/>
  <c r="R16" i="2"/>
  <c r="Z16" i="2" s="1"/>
  <c r="N16" i="2"/>
  <c r="F16" i="2"/>
  <c r="AN15" i="2"/>
  <c r="AM15" i="2"/>
  <c r="AL15" i="2" s="1"/>
  <c r="AK15" i="2"/>
  <c r="AP15" i="2" s="1"/>
  <c r="AA15" i="2"/>
  <c r="AD15" i="2" s="1"/>
  <c r="AE15" i="2" s="1"/>
  <c r="R15" i="2"/>
  <c r="R11" i="2" s="1"/>
  <c r="N15" i="2"/>
  <c r="F15" i="2"/>
  <c r="AN14" i="2"/>
  <c r="AM14" i="2"/>
  <c r="AL14" i="2" s="1"/>
  <c r="AK14" i="2"/>
  <c r="AJ14" i="2"/>
  <c r="AD14" i="2"/>
  <c r="AE14" i="2" s="1"/>
  <c r="AB14" i="2"/>
  <c r="AA14" i="2"/>
  <c r="V14" i="2"/>
  <c r="Z14" i="2" s="1"/>
  <c r="R14" i="2"/>
  <c r="P14" i="2"/>
  <c r="N14" i="2" s="1"/>
  <c r="F14" i="2"/>
  <c r="AN13" i="2"/>
  <c r="AM13" i="2"/>
  <c r="AL13" i="2"/>
  <c r="AK13" i="2"/>
  <c r="AP13" i="2" s="1"/>
  <c r="AA13" i="2"/>
  <c r="V13" i="2"/>
  <c r="R13" i="2"/>
  <c r="N13" i="2"/>
  <c r="F13" i="2"/>
  <c r="AN12" i="2"/>
  <c r="AM12" i="2"/>
  <c r="AL12" i="2"/>
  <c r="AK12" i="2"/>
  <c r="AP12" i="2" s="1"/>
  <c r="AD12" i="2"/>
  <c r="AA12" i="2"/>
  <c r="Z12" i="2"/>
  <c r="V12" i="2"/>
  <c r="R12" i="2"/>
  <c r="N12" i="2"/>
  <c r="F12" i="2"/>
  <c r="F11" i="2" s="1"/>
  <c r="AC11" i="2"/>
  <c r="AB11" i="2"/>
  <c r="AB10" i="2" s="1"/>
  <c r="AA11" i="2"/>
  <c r="AA10" i="2" s="1"/>
  <c r="Y11" i="2"/>
  <c r="Y10" i="2" s="1"/>
  <c r="X11" i="2"/>
  <c r="W11" i="2"/>
  <c r="U11" i="2"/>
  <c r="T11" i="2"/>
  <c r="S11" i="2"/>
  <c r="S10" i="2" s="1"/>
  <c r="Q11" i="2"/>
  <c r="Q9" i="2" s="1"/>
  <c r="P11" i="2"/>
  <c r="P9" i="2" s="1"/>
  <c r="O11" i="2"/>
  <c r="O9" i="2" s="1"/>
  <c r="N11" i="2"/>
  <c r="N10" i="2" s="1"/>
  <c r="M11" i="2"/>
  <c r="L11" i="2"/>
  <c r="K11" i="2"/>
  <c r="I11" i="2"/>
  <c r="H11" i="2"/>
  <c r="G11" i="2"/>
  <c r="AE10" i="2"/>
  <c r="AC10" i="2"/>
  <c r="T10" i="2"/>
  <c r="M10" i="2"/>
  <c r="J10" i="2"/>
  <c r="I10" i="2"/>
  <c r="G10" i="2"/>
  <c r="AN9" i="2"/>
  <c r="AM9" i="2"/>
  <c r="AL9" i="2"/>
  <c r="AH9" i="2"/>
  <c r="AG9" i="2"/>
  <c r="Y9" i="2"/>
  <c r="X9" i="2"/>
  <c r="U9" i="2"/>
  <c r="T9" i="2"/>
  <c r="M9" i="2"/>
  <c r="L9" i="2"/>
  <c r="K9" i="2"/>
  <c r="J9" i="2"/>
  <c r="I9" i="2"/>
  <c r="H9" i="2"/>
  <c r="G9" i="2"/>
  <c r="AE20" i="3" l="1"/>
  <c r="AD20" i="3"/>
  <c r="I40" i="3"/>
  <c r="R9" i="2"/>
  <c r="R10" i="2"/>
  <c r="Y15" i="3"/>
  <c r="T15" i="3"/>
  <c r="Z15" i="3" s="1"/>
  <c r="F9" i="2"/>
  <c r="F10" i="2"/>
  <c r="J71" i="4"/>
  <c r="Z27" i="3"/>
  <c r="Y27" i="3"/>
  <c r="P12" i="3"/>
  <c r="P11" i="3" s="1"/>
  <c r="P10" i="3" s="1"/>
  <c r="P9" i="3" s="1"/>
  <c r="M8" i="3"/>
  <c r="E8" i="4"/>
  <c r="L43" i="3"/>
  <c r="L41" i="3" s="1"/>
  <c r="L40" i="3" s="1"/>
  <c r="L32" i="3" s="1"/>
  <c r="L31" i="3" s="1"/>
  <c r="AE16" i="3"/>
  <c r="AD16" i="3"/>
  <c r="AD29" i="2"/>
  <c r="AE32" i="2"/>
  <c r="AE29" i="3"/>
  <c r="AD29" i="3"/>
  <c r="AA28" i="3"/>
  <c r="AC31" i="3"/>
  <c r="AC8" i="3" s="1"/>
  <c r="V10" i="3"/>
  <c r="AE14" i="3"/>
  <c r="AB18" i="3"/>
  <c r="U32" i="3"/>
  <c r="U31" i="3" s="1"/>
  <c r="U8" i="3" s="1"/>
  <c r="I53" i="3"/>
  <c r="Y64" i="3"/>
  <c r="AP16" i="2"/>
  <c r="AB12" i="3"/>
  <c r="T18" i="3"/>
  <c r="Z18" i="3" s="1"/>
  <c r="T61" i="3"/>
  <c r="Z61" i="3" s="1"/>
  <c r="AB62" i="3"/>
  <c r="R64" i="3"/>
  <c r="R63" i="3" s="1"/>
  <c r="R53" i="3" s="1"/>
  <c r="R52" i="3" s="1"/>
  <c r="R31" i="3" s="1"/>
  <c r="R8" i="3" s="1"/>
  <c r="T64" i="3"/>
  <c r="T63" i="3" s="1"/>
  <c r="Z65" i="3"/>
  <c r="S77" i="3"/>
  <c r="T79" i="3"/>
  <c r="AB79" i="3"/>
  <c r="K138" i="6"/>
  <c r="K137" i="6" s="1"/>
  <c r="J79" i="4"/>
  <c r="J52" i="5"/>
  <c r="J11" i="5"/>
  <c r="Q85" i="5"/>
  <c r="N21" i="6"/>
  <c r="K10" i="2"/>
  <c r="X10" i="2"/>
  <c r="Z15" i="2"/>
  <c r="AP32" i="2"/>
  <c r="AD35" i="2"/>
  <c r="Z16" i="3"/>
  <c r="Y16" i="3"/>
  <c r="Y28" i="3"/>
  <c r="Z35" i="3"/>
  <c r="Y35" i="3"/>
  <c r="X54" i="3"/>
  <c r="X53" i="3" s="1"/>
  <c r="X52" i="3" s="1"/>
  <c r="X31" i="3" s="1"/>
  <c r="K54" i="3"/>
  <c r="K53" i="3" s="1"/>
  <c r="K52" i="3" s="1"/>
  <c r="K49" i="3" s="1"/>
  <c r="K48" i="3" s="1"/>
  <c r="K47" i="3" s="1"/>
  <c r="K46" i="3" s="1"/>
  <c r="K43" i="3" s="1"/>
  <c r="K41" i="3" s="1"/>
  <c r="K40" i="3" s="1"/>
  <c r="AE58" i="3"/>
  <c r="AD58" i="3"/>
  <c r="T68" i="3"/>
  <c r="X75" i="3"/>
  <c r="V79" i="3"/>
  <c r="W78" i="3"/>
  <c r="AE88" i="3"/>
  <c r="AD88" i="3"/>
  <c r="Q35" i="4"/>
  <c r="C41" i="4"/>
  <c r="G18" i="4"/>
  <c r="C74" i="4"/>
  <c r="C18" i="4" s="1"/>
  <c r="K77" i="4"/>
  <c r="J44" i="5"/>
  <c r="K56" i="6"/>
  <c r="K28" i="6" s="1"/>
  <c r="K27" i="5"/>
  <c r="K41" i="5"/>
  <c r="K40" i="5" s="1"/>
  <c r="N21" i="5"/>
  <c r="N101" i="5"/>
  <c r="W10" i="2"/>
  <c r="Z13" i="2"/>
  <c r="Z11" i="2" s="1"/>
  <c r="Z10" i="2" s="1"/>
  <c r="V11" i="2"/>
  <c r="AJ9" i="2"/>
  <c r="L10" i="2"/>
  <c r="AD13" i="2"/>
  <c r="AE13" i="2" s="1"/>
  <c r="AD28" i="2"/>
  <c r="AE28" i="2" s="1"/>
  <c r="J18" i="3"/>
  <c r="J11" i="3" s="1"/>
  <c r="J10" i="3" s="1"/>
  <c r="J9" i="3" s="1"/>
  <c r="X9" i="3"/>
  <c r="Y23" i="3"/>
  <c r="Z28" i="3"/>
  <c r="J33" i="3"/>
  <c r="J32" i="3" s="1"/>
  <c r="Z34" i="3"/>
  <c r="V33" i="3"/>
  <c r="AD38" i="3"/>
  <c r="Y43" i="3"/>
  <c r="AB59" i="3"/>
  <c r="Q57" i="3"/>
  <c r="T59" i="3"/>
  <c r="Z59" i="3" s="1"/>
  <c r="AD65" i="3"/>
  <c r="AA64" i="3"/>
  <c r="AE67" i="3"/>
  <c r="AD67" i="3"/>
  <c r="Y74" i="3"/>
  <c r="V71" i="3"/>
  <c r="Q78" i="3"/>
  <c r="P30" i="4"/>
  <c r="J25" i="4"/>
  <c r="Q67" i="4"/>
  <c r="J21" i="4"/>
  <c r="Q21" i="4" s="1"/>
  <c r="C84" i="4"/>
  <c r="D83" i="4"/>
  <c r="D13" i="4"/>
  <c r="W9" i="2"/>
  <c r="AE12" i="2"/>
  <c r="Q12" i="3"/>
  <c r="V41" i="3"/>
  <c r="AB42" i="3"/>
  <c r="Z62" i="3"/>
  <c r="AE65" i="3"/>
  <c r="Y69" i="3"/>
  <c r="V68" i="3"/>
  <c r="Z74" i="3"/>
  <c r="AB80" i="3"/>
  <c r="AA80" i="3" s="1"/>
  <c r="T80" i="3"/>
  <c r="Z88" i="3"/>
  <c r="Y88" i="3"/>
  <c r="C34" i="4"/>
  <c r="D24" i="4"/>
  <c r="C76" i="4"/>
  <c r="C75" i="4" s="1"/>
  <c r="Q75" i="4" s="1"/>
  <c r="D75" i="4"/>
  <c r="D71" i="4" s="1"/>
  <c r="D12" i="4"/>
  <c r="C45" i="5"/>
  <c r="D75" i="6"/>
  <c r="F74" i="6"/>
  <c r="F16" i="6"/>
  <c r="AE19" i="3"/>
  <c r="AD19" i="3"/>
  <c r="AE43" i="3"/>
  <c r="AD43" i="3"/>
  <c r="P47" i="3"/>
  <c r="P46" i="3" s="1"/>
  <c r="P40" i="3" s="1"/>
  <c r="P32" i="3" s="1"/>
  <c r="P31" i="3" s="1"/>
  <c r="I46" i="3"/>
  <c r="K31" i="4"/>
  <c r="J32" i="4"/>
  <c r="C45" i="4"/>
  <c r="D43" i="4"/>
  <c r="D42" i="4" s="1"/>
  <c r="D30" i="4" s="1"/>
  <c r="D136" i="6"/>
  <c r="D14" i="6" s="1"/>
  <c r="F134" i="6"/>
  <c r="F133" i="6" s="1"/>
  <c r="F14" i="6"/>
  <c r="T14" i="3"/>
  <c r="Z14" i="3" s="1"/>
  <c r="AA18" i="3"/>
  <c r="AE37" i="3"/>
  <c r="AD37" i="3"/>
  <c r="AA36" i="3"/>
  <c r="AE66" i="3"/>
  <c r="AA69" i="3"/>
  <c r="AB68" i="3"/>
  <c r="AB63" i="3" s="1"/>
  <c r="I75" i="3"/>
  <c r="Z80" i="3"/>
  <c r="F8" i="4"/>
  <c r="J33" i="4"/>
  <c r="N33" i="4"/>
  <c r="N22" i="4"/>
  <c r="J36" i="4"/>
  <c r="N44" i="6"/>
  <c r="N24" i="6" s="1"/>
  <c r="G75" i="4"/>
  <c r="G71" i="4" s="1"/>
  <c r="G85" i="4"/>
  <c r="C86" i="4"/>
  <c r="J61" i="6"/>
  <c r="J31" i="5"/>
  <c r="Q31" i="5" s="1"/>
  <c r="Q49" i="5"/>
  <c r="K60" i="5"/>
  <c r="K26" i="5"/>
  <c r="J54" i="3"/>
  <c r="J53" i="3" s="1"/>
  <c r="P19" i="4"/>
  <c r="G38" i="6"/>
  <c r="H37" i="6"/>
  <c r="H22" i="6"/>
  <c r="J53" i="6"/>
  <c r="Q53" i="6" s="1"/>
  <c r="Q45" i="4"/>
  <c r="J23" i="4"/>
  <c r="K85" i="4"/>
  <c r="K17" i="4"/>
  <c r="K9" i="4" s="1"/>
  <c r="J86" i="4"/>
  <c r="M28" i="6"/>
  <c r="M51" i="6"/>
  <c r="M50" i="6" s="1"/>
  <c r="C59" i="6"/>
  <c r="C33" i="6" s="1"/>
  <c r="D33" i="6"/>
  <c r="O10" i="2"/>
  <c r="AP14" i="2"/>
  <c r="AP25" i="2"/>
  <c r="T13" i="3"/>
  <c r="AD15" i="3"/>
  <c r="K33" i="3"/>
  <c r="AA45" i="3"/>
  <c r="Y50" i="3"/>
  <c r="Q55" i="3"/>
  <c r="T66" i="3"/>
  <c r="Z72" i="3"/>
  <c r="AD74" i="3"/>
  <c r="I30" i="4"/>
  <c r="C27" i="4"/>
  <c r="Q27" i="4" s="1"/>
  <c r="Q76" i="4"/>
  <c r="Q88" i="4"/>
  <c r="G92" i="4"/>
  <c r="G24" i="5"/>
  <c r="C38" i="5"/>
  <c r="K27" i="6"/>
  <c r="P10" i="2"/>
  <c r="Y12" i="3"/>
  <c r="AD30" i="3"/>
  <c r="AA33" i="3"/>
  <c r="Y36" i="3"/>
  <c r="N40" i="3"/>
  <c r="N32" i="3" s="1"/>
  <c r="N31" i="3" s="1"/>
  <c r="N8" i="3" s="1"/>
  <c r="Y44" i="3"/>
  <c r="N53" i="3"/>
  <c r="N52" i="3" s="1"/>
  <c r="T56" i="3"/>
  <c r="Y56" i="3"/>
  <c r="Z66" i="3"/>
  <c r="Y66" i="3"/>
  <c r="Z85" i="3"/>
  <c r="Y85" i="3"/>
  <c r="D23" i="4"/>
  <c r="J98" i="4"/>
  <c r="K97" i="4"/>
  <c r="G18" i="5"/>
  <c r="L9" i="3"/>
  <c r="P17" i="3"/>
  <c r="Z39" i="2"/>
  <c r="Z37" i="2" s="1"/>
  <c r="AD14" i="3"/>
  <c r="AD34" i="3"/>
  <c r="V48" i="3"/>
  <c r="T57" i="3"/>
  <c r="AD66" i="3"/>
  <c r="O77" i="3"/>
  <c r="J83" i="3"/>
  <c r="J82" i="3" s="1"/>
  <c r="J81" i="3" s="1"/>
  <c r="J75" i="3" s="1"/>
  <c r="Y87" i="3"/>
  <c r="Z87" i="3"/>
  <c r="G20" i="4"/>
  <c r="D29" i="4"/>
  <c r="L8" i="4"/>
  <c r="N42" i="4"/>
  <c r="C56" i="4"/>
  <c r="C16" i="4"/>
  <c r="Q16" i="4" s="1"/>
  <c r="J91" i="4"/>
  <c r="J12" i="4" s="1"/>
  <c r="K90" i="4"/>
  <c r="K87" i="4" s="1"/>
  <c r="K12" i="4"/>
  <c r="O20" i="5"/>
  <c r="P20" i="5"/>
  <c r="H39" i="6"/>
  <c r="H26" i="6"/>
  <c r="G40" i="6"/>
  <c r="Q10" i="2"/>
  <c r="Z17" i="3"/>
  <c r="Y17" i="3"/>
  <c r="Y20" i="3"/>
  <c r="C49" i="4"/>
  <c r="Q50" i="4"/>
  <c r="Q53" i="4"/>
  <c r="J52" i="4"/>
  <c r="I115" i="6"/>
  <c r="I72" i="4"/>
  <c r="I71" i="4" s="1"/>
  <c r="AE86" i="3"/>
  <c r="AD86" i="3"/>
  <c r="AK17" i="2"/>
  <c r="AP17" i="2" s="1"/>
  <c r="N9" i="2"/>
  <c r="W11" i="3"/>
  <c r="W10" i="3" s="1"/>
  <c r="W9" i="3" s="1"/>
  <c r="Z24" i="3"/>
  <c r="Z32" i="2"/>
  <c r="Z29" i="2" s="1"/>
  <c r="AD39" i="2"/>
  <c r="K11" i="3"/>
  <c r="K10" i="3" s="1"/>
  <c r="K9" i="3" s="1"/>
  <c r="AA12" i="3"/>
  <c r="Y24" i="3"/>
  <c r="T26" i="3"/>
  <c r="Q41" i="3"/>
  <c r="AD50" i="3"/>
  <c r="U55" i="3"/>
  <c r="U54" i="3" s="1"/>
  <c r="U53" i="3" s="1"/>
  <c r="U52" i="3" s="1"/>
  <c r="U49" i="3" s="1"/>
  <c r="U48" i="3" s="1"/>
  <c r="U47" i="3" s="1"/>
  <c r="U46" i="3" s="1"/>
  <c r="U43" i="3" s="1"/>
  <c r="U41" i="3" s="1"/>
  <c r="U40" i="3" s="1"/>
  <c r="AD70" i="3"/>
  <c r="AE72" i="3"/>
  <c r="D56" i="4"/>
  <c r="D51" i="4" s="1"/>
  <c r="S9" i="2"/>
  <c r="V29" i="2"/>
  <c r="AD13" i="3"/>
  <c r="Q18" i="3"/>
  <c r="Y18" i="3" s="1"/>
  <c r="P52" i="3"/>
  <c r="Y58" i="3"/>
  <c r="V57" i="3"/>
  <c r="Q64" i="3"/>
  <c r="Q63" i="3" s="1"/>
  <c r="AB73" i="3"/>
  <c r="AA73" i="3" s="1"/>
  <c r="Y73" i="3"/>
  <c r="R77" i="3"/>
  <c r="T83" i="3"/>
  <c r="T82" i="3" s="1"/>
  <c r="T81" i="3" s="1"/>
  <c r="I19" i="4"/>
  <c r="N30" i="4"/>
  <c r="N8" i="4" s="1"/>
  <c r="G23" i="4"/>
  <c r="C39" i="4"/>
  <c r="Q49" i="4"/>
  <c r="K65" i="4"/>
  <c r="L94" i="6"/>
  <c r="L92" i="6" s="1"/>
  <c r="L89" i="6" s="1"/>
  <c r="L88" i="6" s="1"/>
  <c r="L24" i="4"/>
  <c r="L19" i="4" s="1"/>
  <c r="L62" i="4"/>
  <c r="L61" i="4" s="1"/>
  <c r="M20" i="5"/>
  <c r="J62" i="6"/>
  <c r="J59" i="6"/>
  <c r="Q59" i="6" s="1"/>
  <c r="J29" i="5"/>
  <c r="Q29" i="5" s="1"/>
  <c r="D52" i="5"/>
  <c r="C53" i="5"/>
  <c r="D11" i="5"/>
  <c r="J116" i="6"/>
  <c r="J15" i="5"/>
  <c r="C107" i="5"/>
  <c r="C35" i="5"/>
  <c r="O33" i="5"/>
  <c r="O8" i="5" s="1"/>
  <c r="C30" i="5"/>
  <c r="Q30" i="5" s="1"/>
  <c r="K61" i="6"/>
  <c r="K31" i="6" s="1"/>
  <c r="K31" i="5"/>
  <c r="Q125" i="5"/>
  <c r="J124" i="5"/>
  <c r="D70" i="6"/>
  <c r="F69" i="6"/>
  <c r="F29" i="6"/>
  <c r="J157" i="6"/>
  <c r="K156" i="6"/>
  <c r="AE16" i="7"/>
  <c r="AD16" i="7"/>
  <c r="K63" i="3"/>
  <c r="Z70" i="3"/>
  <c r="AB84" i="3"/>
  <c r="Q83" i="3"/>
  <c r="Q82" i="3" s="1"/>
  <c r="Q81" i="3" s="1"/>
  <c r="K33" i="4"/>
  <c r="D43" i="6"/>
  <c r="D20" i="4"/>
  <c r="D19" i="4" s="1"/>
  <c r="Q41" i="4"/>
  <c r="C44" i="4"/>
  <c r="C43" i="4" s="1"/>
  <c r="C42" i="4" s="1"/>
  <c r="I51" i="4"/>
  <c r="C54" i="4"/>
  <c r="G62" i="4"/>
  <c r="G61" i="4" s="1"/>
  <c r="C64" i="4"/>
  <c r="D62" i="4"/>
  <c r="H71" i="4"/>
  <c r="J93" i="4"/>
  <c r="N30" i="5"/>
  <c r="C26" i="5"/>
  <c r="J58" i="6"/>
  <c r="Q58" i="6" s="1"/>
  <c r="Q46" i="5"/>
  <c r="C50" i="5"/>
  <c r="C32" i="5" s="1"/>
  <c r="D75" i="5"/>
  <c r="D72" i="5" s="1"/>
  <c r="D71" i="5" s="1"/>
  <c r="Q79" i="5"/>
  <c r="J107" i="5"/>
  <c r="Q87" i="6"/>
  <c r="J130" i="6"/>
  <c r="Q130" i="6" s="1"/>
  <c r="K133" i="6"/>
  <c r="G138" i="6"/>
  <c r="G137" i="6" s="1"/>
  <c r="I137" i="6"/>
  <c r="J48" i="4"/>
  <c r="Q57" i="4"/>
  <c r="J56" i="4"/>
  <c r="Q56" i="4" s="1"/>
  <c r="J70" i="4"/>
  <c r="K29" i="4"/>
  <c r="G77" i="4"/>
  <c r="K93" i="4"/>
  <c r="D95" i="4"/>
  <c r="D92" i="4" s="1"/>
  <c r="C96" i="4"/>
  <c r="C95" i="4" s="1"/>
  <c r="C92" i="4" s="1"/>
  <c r="G10" i="5"/>
  <c r="C37" i="5"/>
  <c r="D25" i="5"/>
  <c r="J26" i="5"/>
  <c r="Q62" i="5"/>
  <c r="J22" i="5"/>
  <c r="C75" i="5"/>
  <c r="J132" i="5"/>
  <c r="Q133" i="5"/>
  <c r="C135" i="5"/>
  <c r="C134" i="5" s="1"/>
  <c r="C131" i="5" s="1"/>
  <c r="D134" i="5"/>
  <c r="D131" i="5" s="1"/>
  <c r="F15" i="6"/>
  <c r="D76" i="6"/>
  <c r="C92" i="6"/>
  <c r="C89" i="6" s="1"/>
  <c r="C88" i="6" s="1"/>
  <c r="G119" i="6"/>
  <c r="I20" i="6"/>
  <c r="O134" i="6"/>
  <c r="O12" i="6"/>
  <c r="O8" i="6" s="1"/>
  <c r="N147" i="6"/>
  <c r="N146" i="6" s="1"/>
  <c r="J148" i="6"/>
  <c r="N12" i="6"/>
  <c r="V83" i="3"/>
  <c r="AE85" i="3"/>
  <c r="Q18" i="4"/>
  <c r="N19" i="4"/>
  <c r="G31" i="4"/>
  <c r="G30" i="4" s="1"/>
  <c r="C32" i="4"/>
  <c r="J26" i="4"/>
  <c r="Q26" i="4" s="1"/>
  <c r="Q38" i="4"/>
  <c r="J37" i="4"/>
  <c r="K66" i="4"/>
  <c r="K21" i="4"/>
  <c r="C43" i="5"/>
  <c r="D26" i="5"/>
  <c r="C29" i="5"/>
  <c r="Q50" i="5"/>
  <c r="G28" i="5"/>
  <c r="Q70" i="5"/>
  <c r="Q76" i="5"/>
  <c r="J75" i="5"/>
  <c r="Q110" i="5"/>
  <c r="Q130" i="5"/>
  <c r="J129" i="5"/>
  <c r="Q129" i="5" s="1"/>
  <c r="J80" i="6"/>
  <c r="K24" i="6"/>
  <c r="D89" i="6"/>
  <c r="D88" i="6" s="1"/>
  <c r="K120" i="6"/>
  <c r="J121" i="6"/>
  <c r="J125" i="6"/>
  <c r="Q125" i="6" s="1"/>
  <c r="C131" i="6"/>
  <c r="Q131" i="6" s="1"/>
  <c r="Q132" i="6"/>
  <c r="S54" i="3"/>
  <c r="S53" i="3" s="1"/>
  <c r="S52" i="3" s="1"/>
  <c r="S49" i="3" s="1"/>
  <c r="I9" i="4"/>
  <c r="C14" i="4"/>
  <c r="C88" i="4"/>
  <c r="C87" i="4" s="1"/>
  <c r="Q89" i="4"/>
  <c r="Q96" i="4"/>
  <c r="J95" i="4"/>
  <c r="Q95" i="4" s="1"/>
  <c r="H9" i="5"/>
  <c r="K23" i="5"/>
  <c r="K25" i="5"/>
  <c r="D30" i="5"/>
  <c r="I33" i="5"/>
  <c r="J36" i="5"/>
  <c r="J55" i="6"/>
  <c r="Q43" i="5"/>
  <c r="D29" i="5"/>
  <c r="K55" i="5"/>
  <c r="C23" i="5"/>
  <c r="Q68" i="5"/>
  <c r="K29" i="5"/>
  <c r="K21" i="5"/>
  <c r="G116" i="5"/>
  <c r="G135" i="6" s="1"/>
  <c r="I13" i="5"/>
  <c r="J121" i="5"/>
  <c r="J135" i="5"/>
  <c r="K134" i="5"/>
  <c r="K131" i="5" s="1"/>
  <c r="L37" i="6"/>
  <c r="K38" i="6"/>
  <c r="L22" i="6"/>
  <c r="D42" i="6"/>
  <c r="P36" i="6"/>
  <c r="AD13" i="7"/>
  <c r="D115" i="5"/>
  <c r="D15" i="5"/>
  <c r="Q145" i="6"/>
  <c r="J144" i="6"/>
  <c r="J19" i="6"/>
  <c r="K149" i="6"/>
  <c r="J150" i="6"/>
  <c r="P151" i="6"/>
  <c r="Y15" i="7"/>
  <c r="AB15" i="7"/>
  <c r="V12" i="7"/>
  <c r="Z15" i="7"/>
  <c r="V34" i="7"/>
  <c r="V30" i="7" s="1"/>
  <c r="Z35" i="7"/>
  <c r="L57" i="7"/>
  <c r="L56" i="7" s="1"/>
  <c r="L54" i="7" s="1"/>
  <c r="L53" i="7" s="1"/>
  <c r="E19" i="4"/>
  <c r="H30" i="4"/>
  <c r="H8" i="4" s="1"/>
  <c r="D44" i="6"/>
  <c r="C36" i="4"/>
  <c r="G10" i="4"/>
  <c r="G56" i="4"/>
  <c r="G14" i="4"/>
  <c r="C98" i="4"/>
  <c r="C97" i="4" s="1"/>
  <c r="D97" i="4"/>
  <c r="L9" i="5"/>
  <c r="K33" i="5"/>
  <c r="C74" i="5"/>
  <c r="C85" i="5"/>
  <c r="D83" i="5"/>
  <c r="N114" i="6"/>
  <c r="J95" i="5"/>
  <c r="F115" i="5"/>
  <c r="F114" i="5" s="1"/>
  <c r="F15" i="5"/>
  <c r="F9" i="5" s="1"/>
  <c r="G131" i="5"/>
  <c r="F25" i="6"/>
  <c r="J64" i="6"/>
  <c r="M100" i="6"/>
  <c r="M88" i="6" s="1"/>
  <c r="J118" i="6"/>
  <c r="C124" i="6"/>
  <c r="Y35" i="7"/>
  <c r="K116" i="6"/>
  <c r="K14" i="6" s="1"/>
  <c r="K15" i="5"/>
  <c r="K9" i="5" s="1"/>
  <c r="K94" i="5"/>
  <c r="K93" i="5" s="1"/>
  <c r="K92" i="5" s="1"/>
  <c r="I15" i="5"/>
  <c r="I136" i="6"/>
  <c r="I115" i="5"/>
  <c r="I114" i="5" s="1"/>
  <c r="G117" i="5"/>
  <c r="C117" i="5" s="1"/>
  <c r="G122" i="5"/>
  <c r="G14" i="5"/>
  <c r="C128" i="5"/>
  <c r="C127" i="5" s="1"/>
  <c r="C126" i="5" s="1"/>
  <c r="D127" i="5"/>
  <c r="D126" i="5" s="1"/>
  <c r="D13" i="5"/>
  <c r="Q136" i="5"/>
  <c r="C30" i="6"/>
  <c r="G24" i="6"/>
  <c r="V43" i="7"/>
  <c r="Y44" i="7"/>
  <c r="T55" i="7"/>
  <c r="AB55" i="7"/>
  <c r="Y55" i="7"/>
  <c r="D30" i="6"/>
  <c r="D98" i="6"/>
  <c r="C98" i="6" s="1"/>
  <c r="E29" i="6"/>
  <c r="E92" i="6"/>
  <c r="E89" i="6" s="1"/>
  <c r="E88" i="6" s="1"/>
  <c r="Q76" i="7"/>
  <c r="AB77" i="7"/>
  <c r="AA77" i="7" s="1"/>
  <c r="G21" i="5"/>
  <c r="C61" i="5"/>
  <c r="C64" i="5"/>
  <c r="Q64" i="5" s="1"/>
  <c r="D60" i="5"/>
  <c r="N93" i="5"/>
  <c r="N92" i="5" s="1"/>
  <c r="N8" i="5" s="1"/>
  <c r="Q113" i="5"/>
  <c r="J112" i="5"/>
  <c r="Q112" i="5" s="1"/>
  <c r="F51" i="6"/>
  <c r="F50" i="6" s="1"/>
  <c r="F36" i="6" s="1"/>
  <c r="K72" i="6"/>
  <c r="J72" i="6" s="1"/>
  <c r="Q72" i="6" s="1"/>
  <c r="M69" i="6"/>
  <c r="M68" i="6" s="1"/>
  <c r="M30" i="6"/>
  <c r="J106" i="6"/>
  <c r="Q106" i="6" s="1"/>
  <c r="K25" i="6"/>
  <c r="U57" i="7"/>
  <c r="U56" i="7" s="1"/>
  <c r="U54" i="7" s="1"/>
  <c r="U53" i="7" s="1"/>
  <c r="U50" i="7" s="1"/>
  <c r="U29" i="7" s="1"/>
  <c r="U28" i="7" s="1"/>
  <c r="U8" i="7" s="1"/>
  <c r="V77" i="7"/>
  <c r="Y78" i="7"/>
  <c r="AB71" i="3"/>
  <c r="O9" i="4"/>
  <c r="E51" i="4"/>
  <c r="D23" i="5"/>
  <c r="C49" i="5"/>
  <c r="C31" i="5" s="1"/>
  <c r="D31" i="5"/>
  <c r="J60" i="5"/>
  <c r="Q86" i="5"/>
  <c r="H92" i="5"/>
  <c r="G94" i="5"/>
  <c r="G93" i="5" s="1"/>
  <c r="G92" i="5" s="1"/>
  <c r="G13" i="5"/>
  <c r="K19" i="5"/>
  <c r="J100" i="5"/>
  <c r="K119" i="6"/>
  <c r="K20" i="6" s="1"/>
  <c r="J102" i="5"/>
  <c r="K101" i="5"/>
  <c r="C125" i="5"/>
  <c r="Q137" i="5"/>
  <c r="D24" i="6"/>
  <c r="Q45" i="6"/>
  <c r="G31" i="6"/>
  <c r="O68" i="6"/>
  <c r="G78" i="6"/>
  <c r="I22" i="6"/>
  <c r="I77" i="6"/>
  <c r="L113" i="6"/>
  <c r="L112" i="6" s="1"/>
  <c r="L111" i="6" s="1"/>
  <c r="L11" i="6"/>
  <c r="H137" i="6"/>
  <c r="H133" i="6" s="1"/>
  <c r="I74" i="6"/>
  <c r="I73" i="6" s="1"/>
  <c r="I68" i="6" s="1"/>
  <c r="I15" i="6"/>
  <c r="D87" i="4"/>
  <c r="P33" i="5"/>
  <c r="P8" i="5" s="1"/>
  <c r="D42" i="5"/>
  <c r="D21" i="5" s="1"/>
  <c r="F21" i="5"/>
  <c r="F20" i="5" s="1"/>
  <c r="F54" i="6"/>
  <c r="Q57" i="6"/>
  <c r="J29" i="6"/>
  <c r="D57" i="5"/>
  <c r="F28" i="5"/>
  <c r="C83" i="5"/>
  <c r="D26" i="6"/>
  <c r="L51" i="6"/>
  <c r="L50" i="6" s="1"/>
  <c r="L25" i="6"/>
  <c r="M22" i="6"/>
  <c r="J78" i="6"/>
  <c r="N129" i="6"/>
  <c r="J129" i="6" s="1"/>
  <c r="Q129" i="6" s="1"/>
  <c r="P31" i="6"/>
  <c r="C145" i="6"/>
  <c r="D144" i="6"/>
  <c r="F152" i="6"/>
  <c r="F151" i="6" s="1"/>
  <c r="D153" i="6"/>
  <c r="Y36" i="7"/>
  <c r="Z36" i="7"/>
  <c r="AB39" i="7"/>
  <c r="K67" i="7"/>
  <c r="I70" i="7"/>
  <c r="P70" i="7" s="1"/>
  <c r="J43" i="4"/>
  <c r="G87" i="4"/>
  <c r="J28" i="5"/>
  <c r="F41" i="5"/>
  <c r="F40" i="5" s="1"/>
  <c r="F33" i="5" s="1"/>
  <c r="J54" i="6"/>
  <c r="J41" i="5"/>
  <c r="Q77" i="5"/>
  <c r="E26" i="6"/>
  <c r="E9" i="6"/>
  <c r="D67" i="6"/>
  <c r="E66" i="6"/>
  <c r="H73" i="6"/>
  <c r="H68" i="6" s="1"/>
  <c r="N77" i="6"/>
  <c r="N73" i="6" s="1"/>
  <c r="N68" i="6" s="1"/>
  <c r="J93" i="6"/>
  <c r="K13" i="6"/>
  <c r="W29" i="7"/>
  <c r="W28" i="7" s="1"/>
  <c r="K13" i="4"/>
  <c r="L66" i="6"/>
  <c r="K67" i="6"/>
  <c r="C73" i="4"/>
  <c r="C79" i="4"/>
  <c r="C29" i="4" s="1"/>
  <c r="E41" i="6"/>
  <c r="E39" i="6" s="1"/>
  <c r="E36" i="5"/>
  <c r="E33" i="5" s="1"/>
  <c r="E8" i="5" s="1"/>
  <c r="G40" i="5"/>
  <c r="G33" i="5" s="1"/>
  <c r="H55" i="5"/>
  <c r="K83" i="5"/>
  <c r="K71" i="5" s="1"/>
  <c r="J84" i="5"/>
  <c r="F16" i="5"/>
  <c r="D99" i="5"/>
  <c r="G101" i="5"/>
  <c r="C102" i="5"/>
  <c r="P126" i="5"/>
  <c r="N51" i="6"/>
  <c r="N50" i="6" s="1"/>
  <c r="N36" i="6" s="1"/>
  <c r="O22" i="6"/>
  <c r="O21" i="6" s="1"/>
  <c r="N27" i="6"/>
  <c r="F100" i="6"/>
  <c r="F88" i="6" s="1"/>
  <c r="D102" i="6"/>
  <c r="C102" i="6" s="1"/>
  <c r="G114" i="6"/>
  <c r="I113" i="6"/>
  <c r="F118" i="6"/>
  <c r="AE19" i="7"/>
  <c r="AD19" i="7"/>
  <c r="V38" i="7"/>
  <c r="Y39" i="7"/>
  <c r="Z39" i="7"/>
  <c r="D66" i="4"/>
  <c r="L92" i="4"/>
  <c r="Q58" i="5"/>
  <c r="C22" i="5"/>
  <c r="C121" i="5"/>
  <c r="C118" i="5" s="1"/>
  <c r="D118" i="5"/>
  <c r="N127" i="5"/>
  <c r="N126" i="5" s="1"/>
  <c r="J128" i="5"/>
  <c r="L9" i="6"/>
  <c r="L8" i="6" s="1"/>
  <c r="C52" i="6"/>
  <c r="D56" i="6"/>
  <c r="F28" i="6"/>
  <c r="P30" i="6"/>
  <c r="D64" i="6"/>
  <c r="E63" i="6"/>
  <c r="E50" i="6" s="1"/>
  <c r="E10" i="6"/>
  <c r="Q98" i="6"/>
  <c r="P113" i="6"/>
  <c r="P112" i="6" s="1"/>
  <c r="P111" i="6" s="1"/>
  <c r="P11" i="6"/>
  <c r="P8" i="6" s="1"/>
  <c r="P7" i="6" s="1"/>
  <c r="AE18" i="7"/>
  <c r="Z18" i="7"/>
  <c r="T20" i="7"/>
  <c r="Z20" i="7" s="1"/>
  <c r="AB20" i="7"/>
  <c r="AA20" i="7" s="1"/>
  <c r="AD20" i="7" s="1"/>
  <c r="Y20" i="7"/>
  <c r="R29" i="7"/>
  <c r="R28" i="7" s="1"/>
  <c r="R8" i="7" s="1"/>
  <c r="Y51" i="7"/>
  <c r="V50" i="7"/>
  <c r="Z66" i="7"/>
  <c r="AA69" i="7"/>
  <c r="AB68" i="7"/>
  <c r="D49" i="6"/>
  <c r="F48" i="6"/>
  <c r="G52" i="4"/>
  <c r="C68" i="4"/>
  <c r="C66" i="4" s="1"/>
  <c r="C78" i="4"/>
  <c r="Q78" i="4" s="1"/>
  <c r="P92" i="4"/>
  <c r="K62" i="6"/>
  <c r="K30" i="6" s="1"/>
  <c r="K59" i="6"/>
  <c r="C68" i="5"/>
  <c r="F114" i="6"/>
  <c r="D95" i="5"/>
  <c r="M36" i="6"/>
  <c r="M35" i="6" s="1"/>
  <c r="C45" i="6"/>
  <c r="F31" i="6"/>
  <c r="F30" i="6"/>
  <c r="G74" i="6"/>
  <c r="C81" i="6"/>
  <c r="Q81" i="6" s="1"/>
  <c r="J122" i="6"/>
  <c r="Q122" i="6" s="1"/>
  <c r="J12" i="7"/>
  <c r="J11" i="7" s="1"/>
  <c r="J10" i="7" s="1"/>
  <c r="J9" i="7" s="1"/>
  <c r="P14" i="7"/>
  <c r="P12" i="7" s="1"/>
  <c r="P11" i="7" s="1"/>
  <c r="P10" i="7" s="1"/>
  <c r="P9" i="7" s="1"/>
  <c r="AE25" i="7"/>
  <c r="AA24" i="7"/>
  <c r="X58" i="7"/>
  <c r="X57" i="7" s="1"/>
  <c r="X56" i="7" s="1"/>
  <c r="K39" i="6"/>
  <c r="J40" i="6"/>
  <c r="H51" i="6"/>
  <c r="H50" i="6" s="1"/>
  <c r="G81" i="6"/>
  <c r="I25" i="6"/>
  <c r="K105" i="6"/>
  <c r="J105" i="6" s="1"/>
  <c r="Q105" i="6" s="1"/>
  <c r="M24" i="6"/>
  <c r="D120" i="6"/>
  <c r="C121" i="6"/>
  <c r="M9" i="7"/>
  <c r="Y27" i="7"/>
  <c r="Z27" i="7"/>
  <c r="J29" i="7"/>
  <c r="J28" i="7" s="1"/>
  <c r="AB46" i="7"/>
  <c r="Z46" i="7"/>
  <c r="AE48" i="7"/>
  <c r="AD48" i="7"/>
  <c r="AE72" i="7"/>
  <c r="AD72" i="7"/>
  <c r="F72" i="4"/>
  <c r="F71" i="4" s="1"/>
  <c r="F115" i="6"/>
  <c r="M9" i="5"/>
  <c r="Q38" i="5"/>
  <c r="H40" i="5"/>
  <c r="H33" i="5" s="1"/>
  <c r="H8" i="5" s="1"/>
  <c r="J73" i="5"/>
  <c r="J72" i="5" s="1"/>
  <c r="J10" i="5"/>
  <c r="N124" i="5"/>
  <c r="N18" i="5"/>
  <c r="C137" i="5"/>
  <c r="C136" i="5" s="1"/>
  <c r="G41" i="6"/>
  <c r="G27" i="6"/>
  <c r="K69" i="6"/>
  <c r="P26" i="6"/>
  <c r="P21" i="6" s="1"/>
  <c r="D92" i="6"/>
  <c r="Q124" i="6"/>
  <c r="Q139" i="6"/>
  <c r="G13" i="6"/>
  <c r="G142" i="6"/>
  <c r="J153" i="6"/>
  <c r="K152" i="6"/>
  <c r="N63" i="7"/>
  <c r="N57" i="7" s="1"/>
  <c r="N56" i="7" s="1"/>
  <c r="N54" i="7" s="1"/>
  <c r="N53" i="7" s="1"/>
  <c r="N50" i="7" s="1"/>
  <c r="N29" i="7" s="1"/>
  <c r="N28" i="7" s="1"/>
  <c r="N8" i="7" s="1"/>
  <c r="Z65" i="7"/>
  <c r="V64" i="7"/>
  <c r="N13" i="5"/>
  <c r="N9" i="5" s="1"/>
  <c r="K117" i="6"/>
  <c r="K18" i="6" s="1"/>
  <c r="J98" i="5"/>
  <c r="D109" i="5"/>
  <c r="C109" i="5" s="1"/>
  <c r="Q109" i="5" s="1"/>
  <c r="F101" i="5"/>
  <c r="F93" i="5" s="1"/>
  <c r="F92" i="5" s="1"/>
  <c r="I51" i="6"/>
  <c r="I50" i="6" s="1"/>
  <c r="I36" i="6" s="1"/>
  <c r="L68" i="6"/>
  <c r="P77" i="6"/>
  <c r="P73" i="6" s="1"/>
  <c r="P68" i="6" s="1"/>
  <c r="Q85" i="6"/>
  <c r="Q99" i="6"/>
  <c r="H112" i="6"/>
  <c r="H111" i="6" s="1"/>
  <c r="K115" i="6"/>
  <c r="J115" i="6" s="1"/>
  <c r="M12" i="6"/>
  <c r="M8" i="6" s="1"/>
  <c r="O137" i="6"/>
  <c r="T14" i="7"/>
  <c r="Y14" i="7"/>
  <c r="AD14" i="7"/>
  <c r="Q12" i="7"/>
  <c r="Q11" i="7" s="1"/>
  <c r="Q10" i="7" s="1"/>
  <c r="Q9" i="7" s="1"/>
  <c r="Q58" i="7"/>
  <c r="Q69" i="5"/>
  <c r="C97" i="5"/>
  <c r="Q97" i="5" s="1"/>
  <c r="I128" i="6"/>
  <c r="G109" i="5"/>
  <c r="I101" i="5"/>
  <c r="I28" i="5"/>
  <c r="I20" i="5" s="1"/>
  <c r="D135" i="6"/>
  <c r="C116" i="5"/>
  <c r="C135" i="6" s="1"/>
  <c r="C123" i="5"/>
  <c r="C79" i="6"/>
  <c r="C23" i="6" s="1"/>
  <c r="N88" i="6"/>
  <c r="J101" i="6"/>
  <c r="T21" i="7"/>
  <c r="AB21" i="7"/>
  <c r="AA21" i="7" s="1"/>
  <c r="AD21" i="7" s="1"/>
  <c r="AD27" i="7"/>
  <c r="Y32" i="7"/>
  <c r="AB32" i="7"/>
  <c r="AA32" i="7" s="1"/>
  <c r="Q31" i="7"/>
  <c r="Q87" i="5"/>
  <c r="L93" i="5"/>
  <c r="L92" i="5" s="1"/>
  <c r="L8" i="5" s="1"/>
  <c r="I116" i="6"/>
  <c r="I94" i="5"/>
  <c r="J105" i="5"/>
  <c r="Q105" i="5" s="1"/>
  <c r="N14" i="5"/>
  <c r="J123" i="5"/>
  <c r="E22" i="6"/>
  <c r="D38" i="6"/>
  <c r="E37" i="6"/>
  <c r="M27" i="6"/>
  <c r="N120" i="6"/>
  <c r="J123" i="6"/>
  <c r="Q123" i="6" s="1"/>
  <c r="N133" i="6"/>
  <c r="P133" i="6"/>
  <c r="AC33" i="7"/>
  <c r="AA33" i="7" s="1"/>
  <c r="Z69" i="7"/>
  <c r="J48" i="5"/>
  <c r="M31" i="6"/>
  <c r="D78" i="6"/>
  <c r="F77" i="6"/>
  <c r="K79" i="6"/>
  <c r="K77" i="6" s="1"/>
  <c r="K73" i="6" s="1"/>
  <c r="M23" i="6"/>
  <c r="C117" i="6"/>
  <c r="C18" i="6" s="1"/>
  <c r="D18" i="6"/>
  <c r="N144" i="6"/>
  <c r="N19" i="6"/>
  <c r="G148" i="6"/>
  <c r="G147" i="6" s="1"/>
  <c r="G146" i="6" s="1"/>
  <c r="I147" i="6"/>
  <c r="I146" i="6" s="1"/>
  <c r="J42" i="7"/>
  <c r="L50" i="7"/>
  <c r="L29" i="7" s="1"/>
  <c r="L28" i="7" s="1"/>
  <c r="L8" i="7" s="1"/>
  <c r="Y53" i="7"/>
  <c r="O57" i="7"/>
  <c r="O56" i="7" s="1"/>
  <c r="O54" i="7" s="1"/>
  <c r="O53" i="7" s="1"/>
  <c r="O50" i="7" s="1"/>
  <c r="O29" i="7" s="1"/>
  <c r="O28" i="7" s="1"/>
  <c r="O8" i="7" s="1"/>
  <c r="AB70" i="7"/>
  <c r="AA71" i="7"/>
  <c r="N39" i="6"/>
  <c r="C58" i="6"/>
  <c r="C32" i="6" s="1"/>
  <c r="N31" i="6"/>
  <c r="N23" i="6"/>
  <c r="C101" i="6"/>
  <c r="C100" i="6" s="1"/>
  <c r="D100" i="6"/>
  <c r="D138" i="6"/>
  <c r="E137" i="6"/>
  <c r="E133" i="6" s="1"/>
  <c r="C140" i="6"/>
  <c r="D143" i="6"/>
  <c r="F142" i="6"/>
  <c r="F146" i="6"/>
  <c r="Q36" i="7"/>
  <c r="AB37" i="7"/>
  <c r="S43" i="7"/>
  <c r="S42" i="7" s="1"/>
  <c r="Q44" i="7"/>
  <c r="Q43" i="7" s="1"/>
  <c r="Q42" i="7" s="1"/>
  <c r="M50" i="7"/>
  <c r="M29" i="7" s="1"/>
  <c r="M28" i="7" s="1"/>
  <c r="Q68" i="7"/>
  <c r="I71" i="7"/>
  <c r="P72" i="7"/>
  <c r="P71" i="7" s="1"/>
  <c r="T52" i="7"/>
  <c r="Q51" i="7"/>
  <c r="N143" i="6"/>
  <c r="P142" i="6"/>
  <c r="K12" i="6"/>
  <c r="J65" i="6"/>
  <c r="J69" i="6"/>
  <c r="J83" i="6"/>
  <c r="Q83" i="6" s="1"/>
  <c r="J140" i="6"/>
  <c r="K155" i="6"/>
  <c r="L154" i="6"/>
  <c r="L151" i="6" s="1"/>
  <c r="F156" i="6"/>
  <c r="D157" i="6"/>
  <c r="Z19" i="7"/>
  <c r="V25" i="7"/>
  <c r="Y26" i="7"/>
  <c r="Z26" i="7"/>
  <c r="S30" i="7"/>
  <c r="S29" i="7" s="1"/>
  <c r="S28" i="7" s="1"/>
  <c r="S8" i="7" s="1"/>
  <c r="Z67" i="7"/>
  <c r="T40" i="7"/>
  <c r="T38" i="7" s="1"/>
  <c r="Y40" i="7"/>
  <c r="U65" i="7"/>
  <c r="U64" i="7" s="1"/>
  <c r="U63" i="7" s="1"/>
  <c r="K91" i="6"/>
  <c r="M113" i="6"/>
  <c r="M112" i="6" s="1"/>
  <c r="M111" i="6" s="1"/>
  <c r="J128" i="6"/>
  <c r="G151" i="6"/>
  <c r="X29" i="7"/>
  <c r="X28" i="7" s="1"/>
  <c r="X8" i="7" s="1"/>
  <c r="Z32" i="7"/>
  <c r="T31" i="7"/>
  <c r="AA35" i="7"/>
  <c r="AB34" i="7"/>
  <c r="AA62" i="7"/>
  <c r="Z45" i="7"/>
  <c r="Y52" i="7"/>
  <c r="Q61" i="7"/>
  <c r="Y61" i="7" s="1"/>
  <c r="K146" i="6"/>
  <c r="I151" i="6"/>
  <c r="AB22" i="7"/>
  <c r="AA22" i="7" s="1"/>
  <c r="AD22" i="7" s="1"/>
  <c r="T22" i="7"/>
  <c r="Z22" i="7" s="1"/>
  <c r="P42" i="7"/>
  <c r="P29" i="7" s="1"/>
  <c r="T49" i="7"/>
  <c r="AB49" i="7"/>
  <c r="S57" i="7"/>
  <c r="S56" i="7" s="1"/>
  <c r="M67" i="7"/>
  <c r="M66" i="7" s="1"/>
  <c r="M65" i="7" s="1"/>
  <c r="M64" i="7" s="1"/>
  <c r="M63" i="7" s="1"/>
  <c r="M57" i="7" s="1"/>
  <c r="M56" i="7" s="1"/>
  <c r="M54" i="7" s="1"/>
  <c r="M53" i="7" s="1"/>
  <c r="AB64" i="7"/>
  <c r="AA64" i="7" s="1"/>
  <c r="F137" i="6"/>
  <c r="W9" i="7"/>
  <c r="W8" i="7" s="1"/>
  <c r="AG12" i="7"/>
  <c r="I31" i="7"/>
  <c r="I30" i="7" s="1"/>
  <c r="I29" i="7" s="1"/>
  <c r="Z41" i="7"/>
  <c r="Z48" i="7"/>
  <c r="Y48" i="7"/>
  <c r="AC53" i="7"/>
  <c r="AC43" i="7" s="1"/>
  <c r="AC42" i="7" s="1"/>
  <c r="AC28" i="7" s="1"/>
  <c r="AC8" i="7" s="1"/>
  <c r="R57" i="7"/>
  <c r="R56" i="7" s="1"/>
  <c r="AE73" i="7"/>
  <c r="P120" i="6"/>
  <c r="D155" i="6"/>
  <c r="Y60" i="7"/>
  <c r="T60" i="7"/>
  <c r="Z33" i="7"/>
  <c r="Y33" i="7"/>
  <c r="Q53" i="7"/>
  <c r="Z68" i="7"/>
  <c r="Z21" i="7"/>
  <c r="Y21" i="7"/>
  <c r="AG39" i="7"/>
  <c r="R42" i="7"/>
  <c r="Q47" i="7"/>
  <c r="Y47" i="7" s="1"/>
  <c r="V58" i="7"/>
  <c r="D8" i="4" l="1"/>
  <c r="C115" i="5"/>
  <c r="Q117" i="5"/>
  <c r="C15" i="5"/>
  <c r="Q15" i="5" s="1"/>
  <c r="O35" i="6"/>
  <c r="AD33" i="7"/>
  <c r="AE33" i="7"/>
  <c r="N35" i="6"/>
  <c r="J8" i="3"/>
  <c r="V29" i="7"/>
  <c r="Z30" i="7"/>
  <c r="Y30" i="7"/>
  <c r="AA34" i="7"/>
  <c r="AD35" i="7"/>
  <c r="AE35" i="7"/>
  <c r="Z14" i="7"/>
  <c r="AE14" i="7"/>
  <c r="C72" i="4"/>
  <c r="C12" i="4"/>
  <c r="C9" i="4" s="1"/>
  <c r="Q73" i="4"/>
  <c r="AA15" i="7"/>
  <c r="AB12" i="7"/>
  <c r="AB11" i="7" s="1"/>
  <c r="AB10" i="7" s="1"/>
  <c r="AB9" i="7" s="1"/>
  <c r="T59" i="7"/>
  <c r="AB60" i="7"/>
  <c r="AA60" i="7" s="1"/>
  <c r="Z60" i="7"/>
  <c r="J122" i="5"/>
  <c r="Q123" i="5"/>
  <c r="J14" i="5"/>
  <c r="D9" i="4"/>
  <c r="C13" i="4"/>
  <c r="Q13" i="4" s="1"/>
  <c r="Q84" i="4"/>
  <c r="C83" i="4"/>
  <c r="Q83" i="4" s="1"/>
  <c r="X8" i="3"/>
  <c r="N20" i="5"/>
  <c r="C157" i="6"/>
  <c r="C156" i="6" s="1"/>
  <c r="D156" i="6"/>
  <c r="N142" i="6"/>
  <c r="N13" i="6"/>
  <c r="AB36" i="7"/>
  <c r="AA37" i="7"/>
  <c r="C148" i="6"/>
  <c r="C147" i="6" s="1"/>
  <c r="C146" i="6" s="1"/>
  <c r="I29" i="6"/>
  <c r="I21" i="6" s="1"/>
  <c r="I120" i="6"/>
  <c r="I112" i="6" s="1"/>
  <c r="I111" i="6" s="1"/>
  <c r="I35" i="6" s="1"/>
  <c r="G128" i="6"/>
  <c r="K68" i="6"/>
  <c r="AD24" i="7"/>
  <c r="AE24" i="7"/>
  <c r="D48" i="6"/>
  <c r="C48" i="6" s="1"/>
  <c r="Q48" i="6" s="1"/>
  <c r="C49" i="6"/>
  <c r="Q49" i="6" s="1"/>
  <c r="Q84" i="5"/>
  <c r="J83" i="5"/>
  <c r="Q83" i="5" s="1"/>
  <c r="J21" i="5"/>
  <c r="D9" i="6"/>
  <c r="D66" i="6"/>
  <c r="C67" i="6"/>
  <c r="Q44" i="4"/>
  <c r="D56" i="5"/>
  <c r="D55" i="5" s="1"/>
  <c r="C57" i="5"/>
  <c r="C18" i="5"/>
  <c r="Q18" i="5" s="1"/>
  <c r="C124" i="5"/>
  <c r="G20" i="5"/>
  <c r="D31" i="6"/>
  <c r="D114" i="5"/>
  <c r="Q121" i="5"/>
  <c r="J118" i="5"/>
  <c r="J25" i="5"/>
  <c r="Q25" i="5" s="1"/>
  <c r="K92" i="4"/>
  <c r="C70" i="6"/>
  <c r="D69" i="6"/>
  <c r="D68" i="6" s="1"/>
  <c r="D29" i="6"/>
  <c r="D101" i="5"/>
  <c r="AE39" i="2"/>
  <c r="AD37" i="2"/>
  <c r="K51" i="6"/>
  <c r="K50" i="6" s="1"/>
  <c r="AE36" i="3"/>
  <c r="AD36" i="3"/>
  <c r="W76" i="3"/>
  <c r="W75" i="3" s="1"/>
  <c r="W52" i="3" s="1"/>
  <c r="W31" i="3" s="1"/>
  <c r="W8" i="3" s="1"/>
  <c r="W77" i="3"/>
  <c r="C122" i="5"/>
  <c r="C14" i="5"/>
  <c r="Q30" i="7"/>
  <c r="AD31" i="7"/>
  <c r="Y31" i="7"/>
  <c r="Y68" i="7"/>
  <c r="Q66" i="7"/>
  <c r="C38" i="6"/>
  <c r="D22" i="6"/>
  <c r="C153" i="6"/>
  <c r="C152" i="6" s="1"/>
  <c r="C151" i="6" s="1"/>
  <c r="D152" i="6"/>
  <c r="D151" i="6" s="1"/>
  <c r="Y12" i="7"/>
  <c r="V11" i="7"/>
  <c r="L36" i="6"/>
  <c r="L35" i="6" s="1"/>
  <c r="K37" i="6"/>
  <c r="K36" i="6" s="1"/>
  <c r="G51" i="4"/>
  <c r="G8" i="4" s="1"/>
  <c r="Q60" i="5"/>
  <c r="J55" i="5"/>
  <c r="J114" i="6"/>
  <c r="J94" i="5"/>
  <c r="Q95" i="5"/>
  <c r="J12" i="5"/>
  <c r="J30" i="6"/>
  <c r="Q30" i="6" s="1"/>
  <c r="Q62" i="6"/>
  <c r="J51" i="4"/>
  <c r="C85" i="4"/>
  <c r="C17" i="4"/>
  <c r="AE69" i="3"/>
  <c r="AA68" i="3"/>
  <c r="AD69" i="3"/>
  <c r="Z68" i="3"/>
  <c r="Y68" i="3"/>
  <c r="Y64" i="7"/>
  <c r="Z64" i="7"/>
  <c r="V63" i="7"/>
  <c r="D115" i="6"/>
  <c r="F12" i="6"/>
  <c r="Q36" i="5"/>
  <c r="K30" i="4"/>
  <c r="K8" i="4" s="1"/>
  <c r="J100" i="6"/>
  <c r="Q100" i="6" s="1"/>
  <c r="AB66" i="7"/>
  <c r="AB65" i="7" s="1"/>
  <c r="AB67" i="7"/>
  <c r="C56" i="6"/>
  <c r="C28" i="6" s="1"/>
  <c r="D28" i="6"/>
  <c r="E8" i="6"/>
  <c r="Q43" i="4"/>
  <c r="AD77" i="7"/>
  <c r="AE77" i="7"/>
  <c r="Q150" i="6"/>
  <c r="J149" i="6"/>
  <c r="Q149" i="6" s="1"/>
  <c r="I9" i="5"/>
  <c r="S48" i="3"/>
  <c r="S47" i="3" s="1"/>
  <c r="Q49" i="3"/>
  <c r="J147" i="6"/>
  <c r="J131" i="5"/>
  <c r="Q131" i="5" s="1"/>
  <c r="Q132" i="5"/>
  <c r="AB83" i="3"/>
  <c r="AB82" i="3" s="1"/>
  <c r="AB81" i="3" s="1"/>
  <c r="AA84" i="3"/>
  <c r="L8" i="3"/>
  <c r="AB56" i="3"/>
  <c r="Z56" i="3"/>
  <c r="C24" i="5"/>
  <c r="Q24" i="5" s="1"/>
  <c r="Y55" i="3"/>
  <c r="Q54" i="3"/>
  <c r="Q53" i="3" s="1"/>
  <c r="T55" i="3"/>
  <c r="Z79" i="3"/>
  <c r="V78" i="3"/>
  <c r="Y79" i="3"/>
  <c r="AD34" i="2"/>
  <c r="AE35" i="2"/>
  <c r="J138" i="6"/>
  <c r="J137" i="6" s="1"/>
  <c r="J77" i="4"/>
  <c r="Q77" i="4" s="1"/>
  <c r="AB11" i="3"/>
  <c r="AB10" i="3" s="1"/>
  <c r="AB9" i="3" s="1"/>
  <c r="AD11" i="2"/>
  <c r="AE31" i="7"/>
  <c r="Z31" i="7"/>
  <c r="T30" i="7"/>
  <c r="AD32" i="7"/>
  <c r="AE32" i="7"/>
  <c r="C101" i="5"/>
  <c r="C138" i="6"/>
  <c r="D137" i="6"/>
  <c r="C99" i="5"/>
  <c r="D16" i="5"/>
  <c r="G9" i="4"/>
  <c r="AA11" i="3"/>
  <c r="AD12" i="3"/>
  <c r="Q32" i="4"/>
  <c r="J31" i="4"/>
  <c r="J20" i="4"/>
  <c r="AE64" i="3"/>
  <c r="AD64" i="3"/>
  <c r="AA63" i="3"/>
  <c r="M8" i="7"/>
  <c r="C144" i="6"/>
  <c r="C19" i="6"/>
  <c r="C13" i="5"/>
  <c r="Q61" i="5"/>
  <c r="C60" i="5"/>
  <c r="N113" i="6"/>
  <c r="N112" i="6" s="1"/>
  <c r="N111" i="6" s="1"/>
  <c r="N11" i="6"/>
  <c r="N8" i="6" s="1"/>
  <c r="N7" i="6" s="1"/>
  <c r="Y83" i="3"/>
  <c r="V82" i="3"/>
  <c r="Z83" i="3"/>
  <c r="J92" i="4"/>
  <c r="Q92" i="4" s="1"/>
  <c r="Q93" i="4"/>
  <c r="G19" i="4"/>
  <c r="G22" i="6"/>
  <c r="G37" i="6"/>
  <c r="G36" i="6" s="1"/>
  <c r="D154" i="6"/>
  <c r="C155" i="6"/>
  <c r="C154" i="6" s="1"/>
  <c r="AE64" i="7"/>
  <c r="AD64" i="7"/>
  <c r="J91" i="6"/>
  <c r="K90" i="6"/>
  <c r="K113" i="6"/>
  <c r="K112" i="6" s="1"/>
  <c r="K111" i="6" s="1"/>
  <c r="I93" i="5"/>
  <c r="I92" i="5" s="1"/>
  <c r="I8" i="5" s="1"/>
  <c r="K100" i="6"/>
  <c r="G25" i="6"/>
  <c r="D12" i="5"/>
  <c r="D94" i="5"/>
  <c r="C95" i="5"/>
  <c r="AA68" i="7"/>
  <c r="AE69" i="7"/>
  <c r="AD69" i="7"/>
  <c r="J23" i="5"/>
  <c r="Q23" i="5" s="1"/>
  <c r="J101" i="5"/>
  <c r="Q101" i="5" s="1"/>
  <c r="Q102" i="5"/>
  <c r="Q75" i="7"/>
  <c r="AB75" i="7" s="1"/>
  <c r="AA75" i="7" s="1"/>
  <c r="AB76" i="7"/>
  <c r="AA76" i="7" s="1"/>
  <c r="C10" i="5"/>
  <c r="Q10" i="5" s="1"/>
  <c r="C73" i="5"/>
  <c r="C72" i="5" s="1"/>
  <c r="C71" i="5" s="1"/>
  <c r="Q74" i="5"/>
  <c r="D61" i="4"/>
  <c r="AE73" i="3"/>
  <c r="AD73" i="3"/>
  <c r="AA71" i="3"/>
  <c r="J22" i="4"/>
  <c r="Q22" i="4" s="1"/>
  <c r="Q36" i="4"/>
  <c r="J44" i="6"/>
  <c r="J24" i="6" s="1"/>
  <c r="Q24" i="6" s="1"/>
  <c r="AA42" i="3"/>
  <c r="AB41" i="3"/>
  <c r="AA59" i="3"/>
  <c r="AB57" i="3"/>
  <c r="D142" i="6"/>
  <c r="C143" i="6"/>
  <c r="D13" i="6"/>
  <c r="F8" i="5"/>
  <c r="Y25" i="7"/>
  <c r="V24" i="7"/>
  <c r="Z25" i="7"/>
  <c r="D10" i="6"/>
  <c r="D63" i="6"/>
  <c r="C64" i="6"/>
  <c r="K66" i="6"/>
  <c r="J67" i="6"/>
  <c r="K9" i="6"/>
  <c r="K8" i="6" s="1"/>
  <c r="J27" i="6"/>
  <c r="Q55" i="6"/>
  <c r="C28" i="5"/>
  <c r="Q28" i="5" s="1"/>
  <c r="C44" i="6"/>
  <c r="C24" i="6" s="1"/>
  <c r="C22" i="4"/>
  <c r="Q135" i="5"/>
  <c r="J134" i="5"/>
  <c r="Q134" i="5" s="1"/>
  <c r="V57" i="7"/>
  <c r="Y58" i="7"/>
  <c r="K154" i="6"/>
  <c r="K151" i="6" s="1"/>
  <c r="J155" i="6"/>
  <c r="T12" i="7"/>
  <c r="T11" i="7" s="1"/>
  <c r="T10" i="7" s="1"/>
  <c r="T9" i="7" s="1"/>
  <c r="I14" i="6"/>
  <c r="G116" i="6"/>
  <c r="AG58" i="7"/>
  <c r="J8" i="7"/>
  <c r="D114" i="6"/>
  <c r="F113" i="6"/>
  <c r="F112" i="6" s="1"/>
  <c r="F111" i="6" s="1"/>
  <c r="F11" i="6"/>
  <c r="Q52" i="6"/>
  <c r="J143" i="6"/>
  <c r="K66" i="7"/>
  <c r="K65" i="7" s="1"/>
  <c r="K64" i="7" s="1"/>
  <c r="K63" i="7" s="1"/>
  <c r="K57" i="7" s="1"/>
  <c r="K56" i="7" s="1"/>
  <c r="K54" i="7" s="1"/>
  <c r="K53" i="7" s="1"/>
  <c r="K50" i="7" s="1"/>
  <c r="K29" i="7" s="1"/>
  <c r="K28" i="7" s="1"/>
  <c r="K8" i="7" s="1"/>
  <c r="I67" i="7"/>
  <c r="F22" i="6"/>
  <c r="F21" i="6" s="1"/>
  <c r="D54" i="6"/>
  <c r="AA55" i="7"/>
  <c r="J17" i="6"/>
  <c r="K8" i="5"/>
  <c r="Q19" i="6"/>
  <c r="K20" i="5"/>
  <c r="Q75" i="5"/>
  <c r="O7" i="6"/>
  <c r="Q22" i="5"/>
  <c r="Q107" i="5"/>
  <c r="C62" i="4"/>
  <c r="C61" i="4" s="1"/>
  <c r="Q64" i="4"/>
  <c r="Q124" i="5"/>
  <c r="AE45" i="3"/>
  <c r="AA44" i="3"/>
  <c r="AD45" i="3"/>
  <c r="Q86" i="4"/>
  <c r="J17" i="4"/>
  <c r="Q17" i="4" s="1"/>
  <c r="J85" i="4"/>
  <c r="Q85" i="4" s="1"/>
  <c r="J52" i="3"/>
  <c r="AD18" i="3"/>
  <c r="AE18" i="3"/>
  <c r="C24" i="4"/>
  <c r="C33" i="4"/>
  <c r="Q34" i="4"/>
  <c r="Z41" i="3"/>
  <c r="Y41" i="3"/>
  <c r="V40" i="3"/>
  <c r="P8" i="4"/>
  <c r="J56" i="6"/>
  <c r="J51" i="6" s="1"/>
  <c r="J27" i="5"/>
  <c r="Q27" i="5" s="1"/>
  <c r="Q44" i="5"/>
  <c r="AA79" i="3"/>
  <c r="AB78" i="3"/>
  <c r="AK9" i="2"/>
  <c r="AP9" i="2" s="1"/>
  <c r="AA49" i="7"/>
  <c r="AB47" i="7"/>
  <c r="Q65" i="6"/>
  <c r="J117" i="6"/>
  <c r="Q98" i="5"/>
  <c r="J17" i="5"/>
  <c r="Q17" i="5" s="1"/>
  <c r="J156" i="6"/>
  <c r="Q156" i="6" s="1"/>
  <c r="Q80" i="6"/>
  <c r="Q138" i="6"/>
  <c r="Q50" i="7"/>
  <c r="AB50" i="7" s="1"/>
  <c r="AA50" i="7" s="1"/>
  <c r="AE71" i="7"/>
  <c r="AD71" i="7"/>
  <c r="AA70" i="7"/>
  <c r="Q153" i="6"/>
  <c r="J152" i="6"/>
  <c r="J25" i="6"/>
  <c r="Y38" i="7"/>
  <c r="Z38" i="7"/>
  <c r="Q45" i="5"/>
  <c r="Q100" i="5"/>
  <c r="J119" i="6"/>
  <c r="J19" i="5"/>
  <c r="Z55" i="7"/>
  <c r="G15" i="5"/>
  <c r="G9" i="5" s="1"/>
  <c r="G115" i="5"/>
  <c r="G114" i="5" s="1"/>
  <c r="G8" i="5" s="1"/>
  <c r="Q144" i="6"/>
  <c r="O133" i="6"/>
  <c r="Q70" i="4"/>
  <c r="J66" i="4"/>
  <c r="Q66" i="4" s="1"/>
  <c r="J29" i="4"/>
  <c r="Q29" i="4" s="1"/>
  <c r="J14" i="6"/>
  <c r="L26" i="6"/>
  <c r="L21" i="6" s="1"/>
  <c r="L7" i="6" s="1"/>
  <c r="K94" i="6"/>
  <c r="Y57" i="3"/>
  <c r="Z57" i="3"/>
  <c r="V54" i="3"/>
  <c r="K32" i="3"/>
  <c r="K31" i="3" s="1"/>
  <c r="K8" i="3" s="1"/>
  <c r="Q11" i="3"/>
  <c r="T78" i="3"/>
  <c r="V9" i="3"/>
  <c r="AA39" i="7"/>
  <c r="AB38" i="7"/>
  <c r="M21" i="6"/>
  <c r="M7" i="6" s="1"/>
  <c r="D41" i="5"/>
  <c r="D40" i="5" s="1"/>
  <c r="D33" i="5" s="1"/>
  <c r="C42" i="5"/>
  <c r="J63" i="6"/>
  <c r="Q64" i="6"/>
  <c r="J10" i="6"/>
  <c r="P35" i="6"/>
  <c r="Q26" i="5"/>
  <c r="C25" i="4"/>
  <c r="Q25" i="4" s="1"/>
  <c r="Q54" i="4"/>
  <c r="D9" i="5"/>
  <c r="J65" i="4"/>
  <c r="K62" i="4"/>
  <c r="K61" i="4" s="1"/>
  <c r="K24" i="4"/>
  <c r="K19" i="4" s="1"/>
  <c r="Q91" i="4"/>
  <c r="J90" i="4"/>
  <c r="Q98" i="4"/>
  <c r="J97" i="4"/>
  <c r="Q97" i="4" s="1"/>
  <c r="Q33" i="4"/>
  <c r="Q77" i="3"/>
  <c r="Q76" i="3"/>
  <c r="Q75" i="3" s="1"/>
  <c r="Y33" i="3"/>
  <c r="V32" i="3"/>
  <c r="Z33" i="3"/>
  <c r="V10" i="2"/>
  <c r="V9" i="2"/>
  <c r="V63" i="3"/>
  <c r="P8" i="3"/>
  <c r="AE15" i="3"/>
  <c r="Z49" i="7"/>
  <c r="T47" i="7"/>
  <c r="J127" i="5"/>
  <c r="Q128" i="5"/>
  <c r="J13" i="5"/>
  <c r="Q13" i="5" s="1"/>
  <c r="J40" i="5"/>
  <c r="G77" i="6"/>
  <c r="V42" i="7"/>
  <c r="Y43" i="7"/>
  <c r="I134" i="6"/>
  <c r="I133" i="6" s="1"/>
  <c r="G136" i="6"/>
  <c r="G134" i="6" s="1"/>
  <c r="G133" i="6" s="1"/>
  <c r="Z34" i="7"/>
  <c r="Y34" i="7"/>
  <c r="C42" i="6"/>
  <c r="D27" i="6"/>
  <c r="Q121" i="6"/>
  <c r="J120" i="6"/>
  <c r="C31" i="4"/>
  <c r="C20" i="4"/>
  <c r="G20" i="6"/>
  <c r="C119" i="6"/>
  <c r="C20" i="6" s="1"/>
  <c r="C52" i="5"/>
  <c r="C11" i="5"/>
  <c r="Z71" i="3"/>
  <c r="Y71" i="3"/>
  <c r="Z64" i="3"/>
  <c r="J79" i="6"/>
  <c r="J77" i="6" s="1"/>
  <c r="K23" i="6"/>
  <c r="D37" i="6"/>
  <c r="E36" i="6"/>
  <c r="E35" i="6" s="1"/>
  <c r="AA46" i="7"/>
  <c r="AB45" i="7"/>
  <c r="G73" i="6"/>
  <c r="G68" i="6" s="1"/>
  <c r="Y50" i="7"/>
  <c r="D41" i="6"/>
  <c r="E25" i="6"/>
  <c r="E21" i="6" s="1"/>
  <c r="Q68" i="4"/>
  <c r="C25" i="5"/>
  <c r="C36" i="5"/>
  <c r="Q37" i="5"/>
  <c r="Q48" i="4"/>
  <c r="J47" i="4"/>
  <c r="Q47" i="4" s="1"/>
  <c r="J11" i="4"/>
  <c r="C23" i="4"/>
  <c r="Q23" i="4" s="1"/>
  <c r="Q39" i="4"/>
  <c r="C37" i="4"/>
  <c r="Q37" i="4" s="1"/>
  <c r="G26" i="6"/>
  <c r="G39" i="6"/>
  <c r="C40" i="6"/>
  <c r="AD33" i="3"/>
  <c r="AE33" i="3"/>
  <c r="C52" i="4"/>
  <c r="C51" i="4" s="1"/>
  <c r="Z13" i="3"/>
  <c r="T12" i="3"/>
  <c r="AE12" i="3" s="1"/>
  <c r="AE13" i="3"/>
  <c r="C136" i="6"/>
  <c r="D134" i="6"/>
  <c r="F73" i="6"/>
  <c r="F68" i="6" s="1"/>
  <c r="F35" i="6" s="1"/>
  <c r="J31" i="3"/>
  <c r="I52" i="3"/>
  <c r="I32" i="3" s="1"/>
  <c r="I31" i="3" s="1"/>
  <c r="I8" i="3" s="1"/>
  <c r="AB40" i="7"/>
  <c r="AA40" i="7" s="1"/>
  <c r="Z40" i="7"/>
  <c r="Q40" i="6"/>
  <c r="K22" i="6"/>
  <c r="J38" i="6"/>
  <c r="C76" i="6"/>
  <c r="D15" i="6"/>
  <c r="T25" i="3"/>
  <c r="Z26" i="3"/>
  <c r="C75" i="6"/>
  <c r="D16" i="6"/>
  <c r="D74" i="6"/>
  <c r="D73" i="6" s="1"/>
  <c r="AD80" i="3"/>
  <c r="AE80" i="3"/>
  <c r="Q11" i="5"/>
  <c r="AB52" i="7"/>
  <c r="T51" i="7"/>
  <c r="Z52" i="7"/>
  <c r="C15" i="4"/>
  <c r="Q15" i="4" s="1"/>
  <c r="C77" i="4"/>
  <c r="Q93" i="6"/>
  <c r="Z77" i="7"/>
  <c r="Y77" i="7"/>
  <c r="V76" i="7"/>
  <c r="C34" i="5"/>
  <c r="C21" i="5"/>
  <c r="C20" i="5" s="1"/>
  <c r="Q35" i="5"/>
  <c r="G115" i="6"/>
  <c r="G12" i="6" s="1"/>
  <c r="I12" i="6"/>
  <c r="I8" i="4"/>
  <c r="H21" i="6"/>
  <c r="H7" i="6" s="1"/>
  <c r="Q61" i="6"/>
  <c r="D28" i="5"/>
  <c r="D20" i="5" s="1"/>
  <c r="AE26" i="3"/>
  <c r="Q52" i="5"/>
  <c r="AE28" i="3"/>
  <c r="AA27" i="3"/>
  <c r="AD28" i="3"/>
  <c r="AE62" i="7"/>
  <c r="AD62" i="7"/>
  <c r="D77" i="6"/>
  <c r="C78" i="6"/>
  <c r="C77" i="6" s="1"/>
  <c r="F17" i="6"/>
  <c r="D118" i="6"/>
  <c r="J60" i="6"/>
  <c r="Q60" i="6" s="1"/>
  <c r="Q48" i="5"/>
  <c r="G11" i="6"/>
  <c r="H36" i="6"/>
  <c r="H35" i="6" s="1"/>
  <c r="Q53" i="5"/>
  <c r="AB61" i="3"/>
  <c r="AA62" i="3"/>
  <c r="Q77" i="6" l="1"/>
  <c r="J73" i="6"/>
  <c r="J50" i="6"/>
  <c r="G113" i="6"/>
  <c r="G112" i="6" s="1"/>
  <c r="G111" i="6" s="1"/>
  <c r="G35" i="6" s="1"/>
  <c r="Q38" i="6"/>
  <c r="J22" i="6"/>
  <c r="J37" i="6"/>
  <c r="J93" i="5"/>
  <c r="Q94" i="5"/>
  <c r="C29" i="6"/>
  <c r="Q29" i="6" s="1"/>
  <c r="C69" i="6"/>
  <c r="Q70" i="6"/>
  <c r="AE84" i="3"/>
  <c r="AA83" i="3"/>
  <c r="AD84" i="3"/>
  <c r="Q34" i="5"/>
  <c r="Q11" i="4"/>
  <c r="J9" i="4"/>
  <c r="Q9" i="4" s="1"/>
  <c r="AD39" i="7"/>
  <c r="AA38" i="7"/>
  <c r="AE39" i="7"/>
  <c r="J18" i="6"/>
  <c r="Q18" i="6" s="1"/>
  <c r="Q117" i="6"/>
  <c r="J154" i="6"/>
  <c r="Q154" i="6" s="1"/>
  <c r="Q155" i="6"/>
  <c r="K89" i="6"/>
  <c r="K88" i="6" s="1"/>
  <c r="K35" i="6" s="1"/>
  <c r="AE68" i="3"/>
  <c r="AD68" i="3"/>
  <c r="J39" i="6"/>
  <c r="Q127" i="5"/>
  <c r="J126" i="5"/>
  <c r="Q126" i="5" s="1"/>
  <c r="AE70" i="7"/>
  <c r="AD70" i="7"/>
  <c r="J12" i="6"/>
  <c r="Q91" i="6"/>
  <c r="J90" i="6"/>
  <c r="J33" i="5"/>
  <c r="Q118" i="5"/>
  <c r="J114" i="5"/>
  <c r="Q114" i="5" s="1"/>
  <c r="C114" i="5"/>
  <c r="Q115" i="5"/>
  <c r="V75" i="7"/>
  <c r="Z76" i="7"/>
  <c r="Y76" i="7"/>
  <c r="T44" i="7"/>
  <c r="Z47" i="7"/>
  <c r="F8" i="6"/>
  <c r="F7" i="6" s="1"/>
  <c r="Q20" i="4"/>
  <c r="Y78" i="3"/>
  <c r="Z78" i="3"/>
  <c r="V77" i="3"/>
  <c r="V76" i="3"/>
  <c r="C37" i="6"/>
  <c r="J20" i="5"/>
  <c r="Q20" i="5" s="1"/>
  <c r="Q21" i="5"/>
  <c r="AE37" i="7"/>
  <c r="AD37" i="7"/>
  <c r="AA36" i="7"/>
  <c r="C71" i="4"/>
  <c r="Q71" i="4" s="1"/>
  <c r="Q72" i="4"/>
  <c r="J20" i="6"/>
  <c r="Q20" i="6" s="1"/>
  <c r="Q119" i="6"/>
  <c r="J66" i="6"/>
  <c r="J9" i="6"/>
  <c r="Q67" i="6"/>
  <c r="AA66" i="7"/>
  <c r="AE68" i="7"/>
  <c r="AD68" i="7"/>
  <c r="AA67" i="7"/>
  <c r="Q31" i="4"/>
  <c r="J146" i="6"/>
  <c r="Q146" i="6" s="1"/>
  <c r="Q147" i="6"/>
  <c r="J42" i="4"/>
  <c r="Q42" i="4" s="1"/>
  <c r="Y66" i="7"/>
  <c r="Q63" i="7"/>
  <c r="AD40" i="7"/>
  <c r="AE40" i="7"/>
  <c r="AD50" i="7"/>
  <c r="AD49" i="7"/>
  <c r="AE49" i="7"/>
  <c r="AA47" i="7"/>
  <c r="D11" i="6"/>
  <c r="D8" i="6" s="1"/>
  <c r="D7" i="6" s="1"/>
  <c r="C114" i="6"/>
  <c r="D113" i="6"/>
  <c r="D112" i="6" s="1"/>
  <c r="D111" i="6" s="1"/>
  <c r="C94" i="5"/>
  <c r="C93" i="5" s="1"/>
  <c r="C92" i="5" s="1"/>
  <c r="C12" i="5"/>
  <c r="AE30" i="7"/>
  <c r="Z55" i="3"/>
  <c r="T54" i="3"/>
  <c r="T53" i="3" s="1"/>
  <c r="AG68" i="3"/>
  <c r="Q148" i="6"/>
  <c r="E7" i="6"/>
  <c r="Q52" i="4"/>
  <c r="AD62" i="3"/>
  <c r="AE62" i="3"/>
  <c r="AA61" i="3"/>
  <c r="J9" i="5"/>
  <c r="J31" i="6"/>
  <c r="Q31" i="6" s="1"/>
  <c r="C16" i="6"/>
  <c r="Q16" i="6" s="1"/>
  <c r="Q75" i="6"/>
  <c r="C74" i="6"/>
  <c r="C39" i="6"/>
  <c r="C26" i="6"/>
  <c r="Q90" i="4"/>
  <c r="J87" i="4"/>
  <c r="Q87" i="4" s="1"/>
  <c r="AE55" i="7"/>
  <c r="AD55" i="7"/>
  <c r="C10" i="6"/>
  <c r="Q10" i="6" s="1"/>
  <c r="C63" i="6"/>
  <c r="Q63" i="6" s="1"/>
  <c r="AE59" i="3"/>
  <c r="AD59" i="3"/>
  <c r="AA57" i="3"/>
  <c r="D93" i="5"/>
  <c r="D92" i="5" s="1"/>
  <c r="Q52" i="3"/>
  <c r="T49" i="3"/>
  <c r="AG49" i="3"/>
  <c r="Q48" i="3"/>
  <c r="Y48" i="3" s="1"/>
  <c r="Y49" i="3"/>
  <c r="D12" i="6"/>
  <c r="C115" i="6"/>
  <c r="Q51" i="4"/>
  <c r="Z12" i="7"/>
  <c r="Q72" i="5"/>
  <c r="Q122" i="5"/>
  <c r="V53" i="3"/>
  <c r="Z54" i="3"/>
  <c r="Y54" i="3"/>
  <c r="AE27" i="3"/>
  <c r="AD27" i="3"/>
  <c r="C41" i="6"/>
  <c r="D25" i="6"/>
  <c r="D39" i="6"/>
  <c r="D36" i="6" s="1"/>
  <c r="D35" i="6" s="1"/>
  <c r="AE63" i="3"/>
  <c r="AD63" i="3"/>
  <c r="Q114" i="6"/>
  <c r="J113" i="6"/>
  <c r="J11" i="6"/>
  <c r="AE71" i="3"/>
  <c r="AD71" i="3"/>
  <c r="Z82" i="3"/>
  <c r="Y82" i="3"/>
  <c r="V81" i="3"/>
  <c r="D21" i="6"/>
  <c r="C142" i="6"/>
  <c r="C13" i="6"/>
  <c r="Q12" i="4"/>
  <c r="Q14" i="5"/>
  <c r="AA45" i="7"/>
  <c r="AE46" i="7"/>
  <c r="AD46" i="7"/>
  <c r="Z63" i="3"/>
  <c r="Y63" i="3"/>
  <c r="Q78" i="6"/>
  <c r="AB76" i="3"/>
  <c r="AB75" i="3" s="1"/>
  <c r="AB77" i="3"/>
  <c r="AD11" i="3"/>
  <c r="AA10" i="3"/>
  <c r="AE11" i="3"/>
  <c r="S46" i="3"/>
  <c r="S43" i="3" s="1"/>
  <c r="S41" i="3" s="1"/>
  <c r="S40" i="3" s="1"/>
  <c r="S32" i="3" s="1"/>
  <c r="S31" i="3" s="1"/>
  <c r="S8" i="3" s="1"/>
  <c r="Q47" i="3"/>
  <c r="Z63" i="7"/>
  <c r="Y63" i="7"/>
  <c r="Z11" i="7"/>
  <c r="V10" i="7"/>
  <c r="Y11" i="7"/>
  <c r="J71" i="5"/>
  <c r="Q71" i="5" s="1"/>
  <c r="J133" i="6"/>
  <c r="AE15" i="7"/>
  <c r="AD15" i="7"/>
  <c r="AA12" i="7"/>
  <c r="AB51" i="7"/>
  <c r="AB44" i="7" s="1"/>
  <c r="AA52" i="7"/>
  <c r="Q152" i="6"/>
  <c r="J151" i="6"/>
  <c r="Q151" i="6" s="1"/>
  <c r="Q42" i="6"/>
  <c r="C27" i="6"/>
  <c r="Q27" i="6" s="1"/>
  <c r="C137" i="6"/>
  <c r="Q137" i="6" s="1"/>
  <c r="C31" i="6"/>
  <c r="C118" i="6"/>
  <c r="D17" i="6"/>
  <c r="J94" i="6"/>
  <c r="K92" i="6"/>
  <c r="K26" i="6"/>
  <c r="AE44" i="3"/>
  <c r="AD44" i="3"/>
  <c r="Z25" i="3"/>
  <c r="AE25" i="3"/>
  <c r="C19" i="4"/>
  <c r="Y42" i="7"/>
  <c r="T77" i="3"/>
  <c r="T76" i="3"/>
  <c r="T75" i="3" s="1"/>
  <c r="AE79" i="3"/>
  <c r="AA78" i="3"/>
  <c r="AD79" i="3"/>
  <c r="C54" i="6"/>
  <c r="D51" i="6"/>
  <c r="D50" i="6" s="1"/>
  <c r="C9" i="5"/>
  <c r="AD10" i="2"/>
  <c r="AD60" i="7"/>
  <c r="AE60" i="7"/>
  <c r="AE34" i="7"/>
  <c r="AD34" i="7"/>
  <c r="I8" i="6"/>
  <c r="I7" i="6" s="1"/>
  <c r="D133" i="6"/>
  <c r="J23" i="6"/>
  <c r="Q23" i="6" s="1"/>
  <c r="Q79" i="6"/>
  <c r="C30" i="4"/>
  <c r="C8" i="4" s="1"/>
  <c r="Q42" i="5"/>
  <c r="C41" i="5"/>
  <c r="Q10" i="3"/>
  <c r="Y11" i="3"/>
  <c r="Q157" i="6"/>
  <c r="AD42" i="3"/>
  <c r="AA41" i="3"/>
  <c r="AE42" i="3"/>
  <c r="AE76" i="7"/>
  <c r="AD76" i="7"/>
  <c r="G21" i="6"/>
  <c r="C56" i="5"/>
  <c r="Q57" i="5"/>
  <c r="T58" i="7"/>
  <c r="AB59" i="7"/>
  <c r="Z59" i="7"/>
  <c r="Q76" i="6"/>
  <c r="C15" i="6"/>
  <c r="Q15" i="6" s="1"/>
  <c r="C134" i="6"/>
  <c r="Q136" i="6"/>
  <c r="Q65" i="4"/>
  <c r="J24" i="4"/>
  <c r="Q24" i="4" s="1"/>
  <c r="J62" i="4"/>
  <c r="D8" i="5"/>
  <c r="I66" i="7"/>
  <c r="I63" i="7" s="1"/>
  <c r="I57" i="7" s="1"/>
  <c r="I56" i="7" s="1"/>
  <c r="I28" i="7" s="1"/>
  <c r="I8" i="7" s="1"/>
  <c r="P67" i="7"/>
  <c r="P66" i="7" s="1"/>
  <c r="P63" i="7" s="1"/>
  <c r="P57" i="7" s="1"/>
  <c r="P56" i="7" s="1"/>
  <c r="P28" i="7" s="1"/>
  <c r="P8" i="7" s="1"/>
  <c r="G14" i="6"/>
  <c r="G8" i="6" s="1"/>
  <c r="G7" i="6" s="1"/>
  <c r="C116" i="6"/>
  <c r="Z24" i="7"/>
  <c r="Y24" i="7"/>
  <c r="AE75" i="7"/>
  <c r="AD75" i="7"/>
  <c r="AA56" i="3"/>
  <c r="AB55" i="3"/>
  <c r="AB54" i="3" s="1"/>
  <c r="AB53" i="3" s="1"/>
  <c r="AB52" i="3" s="1"/>
  <c r="Q29" i="7"/>
  <c r="Y29" i="7" s="1"/>
  <c r="AD30" i="7"/>
  <c r="C16" i="5"/>
  <c r="Q16" i="5" s="1"/>
  <c r="Q99" i="5"/>
  <c r="C9" i="6"/>
  <c r="C66" i="6"/>
  <c r="Z51" i="7"/>
  <c r="J28" i="6"/>
  <c r="Q28" i="6" s="1"/>
  <c r="Q56" i="6"/>
  <c r="G120" i="6"/>
  <c r="G29" i="6"/>
  <c r="C128" i="6"/>
  <c r="K21" i="6"/>
  <c r="K7" i="6" s="1"/>
  <c r="Q143" i="6"/>
  <c r="J13" i="6"/>
  <c r="J142" i="6"/>
  <c r="T11" i="3"/>
  <c r="Z12" i="3"/>
  <c r="C14" i="6" l="1"/>
  <c r="Q14" i="6" s="1"/>
  <c r="Q116" i="6"/>
  <c r="AE41" i="3"/>
  <c r="AD41" i="3"/>
  <c r="Y75" i="7"/>
  <c r="Z75" i="7"/>
  <c r="C120" i="6"/>
  <c r="Q120" i="6" s="1"/>
  <c r="Q128" i="6"/>
  <c r="AE45" i="7"/>
  <c r="AD45" i="7"/>
  <c r="C12" i="6"/>
  <c r="Q115" i="6"/>
  <c r="Y77" i="3"/>
  <c r="Z77" i="3"/>
  <c r="C17" i="6"/>
  <c r="Q17" i="6" s="1"/>
  <c r="Q118" i="6"/>
  <c r="Q133" i="6"/>
  <c r="AA9" i="3"/>
  <c r="AD10" i="3"/>
  <c r="Q9" i="5"/>
  <c r="AB63" i="7"/>
  <c r="Q57" i="7"/>
  <c r="J8" i="6"/>
  <c r="Q9" i="6"/>
  <c r="J92" i="5"/>
  <c r="Q92" i="5" s="1"/>
  <c r="Q93" i="5"/>
  <c r="C55" i="5"/>
  <c r="Q56" i="5"/>
  <c r="Q94" i="6"/>
  <c r="J26" i="6"/>
  <c r="Q26" i="6" s="1"/>
  <c r="J92" i="6"/>
  <c r="Q92" i="6" s="1"/>
  <c r="AA65" i="7"/>
  <c r="AE66" i="7"/>
  <c r="AD66" i="7"/>
  <c r="V75" i="3"/>
  <c r="Z76" i="3"/>
  <c r="Y76" i="3"/>
  <c r="AD38" i="7"/>
  <c r="AE38" i="7"/>
  <c r="AB58" i="7"/>
  <c r="AA59" i="7"/>
  <c r="C25" i="6"/>
  <c r="Q25" i="6" s="1"/>
  <c r="Q41" i="6"/>
  <c r="AD61" i="3"/>
  <c r="AE61" i="3"/>
  <c r="Q66" i="6"/>
  <c r="Q39" i="6"/>
  <c r="T57" i="7"/>
  <c r="T56" i="7" s="1"/>
  <c r="T54" i="7" s="1"/>
  <c r="Z58" i="7"/>
  <c r="Q9" i="3"/>
  <c r="Y10" i="3"/>
  <c r="J36" i="6"/>
  <c r="Q37" i="6"/>
  <c r="AD29" i="7"/>
  <c r="Q62" i="4"/>
  <c r="J61" i="4"/>
  <c r="Q61" i="4" s="1"/>
  <c r="C40" i="5"/>
  <c r="Q41" i="5"/>
  <c r="C11" i="6"/>
  <c r="C8" i="6" s="1"/>
  <c r="C7" i="6" s="1"/>
  <c r="C113" i="6"/>
  <c r="C112" i="6" s="1"/>
  <c r="C111" i="6" s="1"/>
  <c r="V56" i="7"/>
  <c r="AE36" i="7"/>
  <c r="AD36" i="7"/>
  <c r="J19" i="4"/>
  <c r="J21" i="6"/>
  <c r="Q21" i="6" s="1"/>
  <c r="AA55" i="3"/>
  <c r="AE56" i="3"/>
  <c r="AD56" i="3"/>
  <c r="AD47" i="7"/>
  <c r="AE47" i="7"/>
  <c r="T10" i="3"/>
  <c r="Z11" i="3"/>
  <c r="Z53" i="3"/>
  <c r="Y53" i="3"/>
  <c r="J30" i="4"/>
  <c r="Q142" i="6"/>
  <c r="Q54" i="6"/>
  <c r="C51" i="6"/>
  <c r="AA51" i="7"/>
  <c r="AA44" i="7" s="1"/>
  <c r="AE52" i="7"/>
  <c r="AD52" i="7"/>
  <c r="Z81" i="3"/>
  <c r="Y81" i="3"/>
  <c r="J112" i="6"/>
  <c r="AE57" i="3"/>
  <c r="AD57" i="3"/>
  <c r="AD67" i="7"/>
  <c r="AE67" i="7"/>
  <c r="T43" i="7"/>
  <c r="Z44" i="7"/>
  <c r="J8" i="5"/>
  <c r="Z10" i="7"/>
  <c r="V9" i="7"/>
  <c r="AG10" i="7"/>
  <c r="Y10" i="7"/>
  <c r="AE83" i="3"/>
  <c r="AD83" i="3"/>
  <c r="AA82" i="3"/>
  <c r="C133" i="6"/>
  <c r="Q134" i="6"/>
  <c r="C73" i="6"/>
  <c r="C68" i="6" s="1"/>
  <c r="Q74" i="6"/>
  <c r="T52" i="3"/>
  <c r="C22" i="6"/>
  <c r="C21" i="6" s="1"/>
  <c r="Q12" i="6"/>
  <c r="J68" i="6"/>
  <c r="T48" i="3"/>
  <c r="Z48" i="3" s="1"/>
  <c r="AB49" i="3"/>
  <c r="Z49" i="3"/>
  <c r="Q13" i="6"/>
  <c r="AA77" i="3"/>
  <c r="AE78" i="3"/>
  <c r="AD78" i="3"/>
  <c r="AA76" i="3"/>
  <c r="AE12" i="7"/>
  <c r="AD12" i="7"/>
  <c r="AA11" i="7"/>
  <c r="AB47" i="3"/>
  <c r="T47" i="3"/>
  <c r="Q46" i="3"/>
  <c r="Y47" i="3"/>
  <c r="Q69" i="6"/>
  <c r="AE44" i="7" l="1"/>
  <c r="AD44" i="7"/>
  <c r="Z56" i="7"/>
  <c r="Y56" i="7"/>
  <c r="V28" i="7"/>
  <c r="T9" i="3"/>
  <c r="Z10" i="3"/>
  <c r="AG10" i="3"/>
  <c r="AE77" i="3"/>
  <c r="AD77" i="3"/>
  <c r="T46" i="3"/>
  <c r="Z47" i="3"/>
  <c r="AA47" i="3"/>
  <c r="AB46" i="3"/>
  <c r="AB40" i="3" s="1"/>
  <c r="AB32" i="3" s="1"/>
  <c r="AB31" i="3" s="1"/>
  <c r="AB8" i="3" s="1"/>
  <c r="J111" i="6"/>
  <c r="Q111" i="6" s="1"/>
  <c r="Q112" i="6"/>
  <c r="J8" i="4"/>
  <c r="Q8" i="4" s="1"/>
  <c r="Q30" i="4"/>
  <c r="Q22" i="6"/>
  <c r="AE10" i="3"/>
  <c r="Z54" i="7"/>
  <c r="T53" i="7"/>
  <c r="C50" i="6"/>
  <c r="Q51" i="6"/>
  <c r="Z75" i="3"/>
  <c r="Y75" i="3"/>
  <c r="Q68" i="6"/>
  <c r="AE11" i="7"/>
  <c r="AD11" i="7"/>
  <c r="AA10" i="7"/>
  <c r="Q73" i="6"/>
  <c r="Q113" i="6"/>
  <c r="V52" i="3"/>
  <c r="AE59" i="7"/>
  <c r="AA58" i="7"/>
  <c r="AD59" i="7"/>
  <c r="AE9" i="3"/>
  <c r="AD9" i="3"/>
  <c r="AG9" i="7"/>
  <c r="V8" i="7"/>
  <c r="Y9" i="7"/>
  <c r="Z9" i="7"/>
  <c r="Q55" i="5"/>
  <c r="AE76" i="3"/>
  <c r="AD76" i="3"/>
  <c r="Y9" i="3"/>
  <c r="AE51" i="7"/>
  <c r="AD51" i="7"/>
  <c r="T42" i="7"/>
  <c r="Z43" i="7"/>
  <c r="Q8" i="6"/>
  <c r="J7" i="6"/>
  <c r="Q7" i="6" s="1"/>
  <c r="C33" i="5"/>
  <c r="Q40" i="5"/>
  <c r="AB57" i="7"/>
  <c r="AA57" i="7" s="1"/>
  <c r="Q56" i="7"/>
  <c r="Y57" i="7"/>
  <c r="AA81" i="3"/>
  <c r="AE82" i="3"/>
  <c r="AD82" i="3"/>
  <c r="AA63" i="7"/>
  <c r="AB61" i="7"/>
  <c r="Y46" i="3"/>
  <c r="Q40" i="3"/>
  <c r="AB48" i="3"/>
  <c r="AA49" i="3"/>
  <c r="J89" i="6"/>
  <c r="AA54" i="3"/>
  <c r="AE55" i="3"/>
  <c r="AD55" i="3"/>
  <c r="AE65" i="7"/>
  <c r="AD65" i="7"/>
  <c r="AE81" i="3" l="1"/>
  <c r="AD81" i="3"/>
  <c r="AE54" i="3"/>
  <c r="AD54" i="3"/>
  <c r="AA53" i="3"/>
  <c r="Q89" i="6"/>
  <c r="J88" i="6"/>
  <c r="C8" i="5"/>
  <c r="Q8" i="5" s="1"/>
  <c r="Q33" i="5"/>
  <c r="AE58" i="7"/>
  <c r="AD58" i="7"/>
  <c r="C36" i="6"/>
  <c r="Q50" i="6"/>
  <c r="Q32" i="3"/>
  <c r="Y40" i="3"/>
  <c r="Z53" i="7"/>
  <c r="T50" i="7"/>
  <c r="Y52" i="3"/>
  <c r="Z52" i="3"/>
  <c r="V31" i="3"/>
  <c r="AA75" i="3"/>
  <c r="AE47" i="3"/>
  <c r="AD47" i="3"/>
  <c r="AA46" i="3"/>
  <c r="AE49" i="3"/>
  <c r="AD49" i="3"/>
  <c r="AA48" i="3"/>
  <c r="T40" i="3"/>
  <c r="Z46" i="3"/>
  <c r="AE63" i="7"/>
  <c r="AD63" i="7"/>
  <c r="AA61" i="7"/>
  <c r="Z42" i="7"/>
  <c r="AB56" i="7"/>
  <c r="Q28" i="7"/>
  <c r="Q8" i="7" s="1"/>
  <c r="Y8" i="7" s="1"/>
  <c r="AD57" i="7"/>
  <c r="AE57" i="7"/>
  <c r="AD10" i="7"/>
  <c r="AA9" i="7"/>
  <c r="AE10" i="7"/>
  <c r="AG9" i="3"/>
  <c r="Z9" i="3"/>
  <c r="Y28" i="7"/>
  <c r="Z50" i="7" l="1"/>
  <c r="AE50" i="7"/>
  <c r="T32" i="3"/>
  <c r="Z40" i="3"/>
  <c r="C35" i="6"/>
  <c r="Q36" i="6"/>
  <c r="AA56" i="7"/>
  <c r="AB54" i="7"/>
  <c r="AB53" i="7" s="1"/>
  <c r="AB43" i="7" s="1"/>
  <c r="AB42" i="7" s="1"/>
  <c r="AB28" i="7" s="1"/>
  <c r="AB8" i="7" s="1"/>
  <c r="T29" i="7"/>
  <c r="AD53" i="3"/>
  <c r="AA52" i="3"/>
  <c r="AE53" i="3"/>
  <c r="Q31" i="3"/>
  <c r="Q8" i="3" s="1"/>
  <c r="Y32" i="3"/>
  <c r="AE46" i="3"/>
  <c r="AD46" i="3"/>
  <c r="AA40" i="3"/>
  <c r="AD75" i="3"/>
  <c r="AE75" i="3"/>
  <c r="AD61" i="7"/>
  <c r="AE61" i="7"/>
  <c r="V8" i="3"/>
  <c r="Q88" i="6"/>
  <c r="J35" i="6"/>
  <c r="AD9" i="7"/>
  <c r="AE9" i="7"/>
  <c r="AE48" i="3"/>
  <c r="AD48" i="3"/>
  <c r="Q35" i="6" l="1"/>
  <c r="Y8" i="3"/>
  <c r="Y31" i="3"/>
  <c r="AE52" i="3"/>
  <c r="AD52" i="3"/>
  <c r="T31" i="3"/>
  <c r="Z32" i="3"/>
  <c r="T28" i="7"/>
  <c r="AE29" i="7"/>
  <c r="Z29" i="7"/>
  <c r="AE56" i="7"/>
  <c r="AD56" i="7"/>
  <c r="AA54" i="7"/>
  <c r="AE40" i="3"/>
  <c r="AD40" i="3"/>
  <c r="AA32" i="3"/>
  <c r="AA53" i="7" l="1"/>
  <c r="AD54" i="7"/>
  <c r="AE54" i="7"/>
  <c r="T8" i="7"/>
  <c r="Z28" i="7"/>
  <c r="AA31" i="3"/>
  <c r="AD32" i="3"/>
  <c r="AE32" i="3"/>
  <c r="T8" i="3"/>
  <c r="Z31" i="3"/>
  <c r="Z8" i="7" l="1"/>
  <c r="AG8" i="7"/>
  <c r="AD53" i="7"/>
  <c r="AE53" i="7"/>
  <c r="AA43" i="7"/>
  <c r="AG8" i="3"/>
  <c r="Z8" i="3"/>
  <c r="AE31" i="3"/>
  <c r="AD31" i="3"/>
  <c r="AA8" i="3"/>
  <c r="AE43" i="7" l="1"/>
  <c r="AD43" i="7"/>
  <c r="AA42" i="7"/>
  <c r="AE8" i="3"/>
  <c r="AD8" i="3"/>
  <c r="AE42" i="7" l="1"/>
  <c r="AD42" i="7"/>
  <c r="AA28" i="7"/>
  <c r="AD28" i="7" l="1"/>
  <c r="AE28" i="7"/>
  <c r="AA8" i="7"/>
  <c r="AD8" i="7" l="1"/>
  <c r="AE8" i="7"/>
</calcChain>
</file>

<file path=xl/comments1.xml><?xml version="1.0" encoding="utf-8"?>
<comments xmlns="http://schemas.openxmlformats.org/spreadsheetml/2006/main">
  <authors>
    <author/>
  </authors>
  <commentList>
    <comment ref="F42" authorId="0" shapeId="0">
      <text>
        <r>
          <rPr>
            <sz val="11"/>
            <color theme="1"/>
            <rFont val="Calibri"/>
            <scheme val="minor"/>
          </rPr>
          <t>Admin:
giảm 84 triệu</t>
        </r>
      </text>
    </comment>
    <comment ref="F46" authorId="0" shapeId="0">
      <text>
        <r>
          <rPr>
            <sz val="11"/>
            <color theme="1"/>
            <rFont val="Calibri"/>
            <scheme val="minor"/>
          </rPr>
          <t>Admin:
giảm 42 triệu</t>
        </r>
      </text>
    </comment>
  </commentList>
</comments>
</file>

<file path=xl/sharedStrings.xml><?xml version="1.0" encoding="utf-8"?>
<sst xmlns="http://schemas.openxmlformats.org/spreadsheetml/2006/main" count="1665" uniqueCount="601">
  <si>
    <t xml:space="preserve">DANH MỤC CÁC DỰ ÁN TRỌNG ĐIỂM CỦA TỈNH GIAI ĐOẠN 2021 - 2025 </t>
  </si>
  <si>
    <t>(Kèm theo Báo cáo số              -BC/BCS ngày          tháng 8 năm 2021 của Ban Cán sự Đảng UBND tỉnh Yên Bái)</t>
  </si>
  <si>
    <t>Stt</t>
  </si>
  <si>
    <t>Danh mục dự án</t>
  </si>
  <si>
    <t>Địa điểm đầu tư</t>
  </si>
  <si>
    <t>Dự kiến thời gian thực hiện</t>
  </si>
  <si>
    <t>Quyết định đầu tư</t>
  </si>
  <si>
    <t>Tổng mức đầu tư dự kiến</t>
  </si>
  <si>
    <t>Lũy kế vốn đến hết năm 2020</t>
  </si>
  <si>
    <t>Kế hoạch đầu tư công trung hạn giai đoạn 2021-2025</t>
  </si>
  <si>
    <t>Kế hoạch vốn năm 2021</t>
  </si>
  <si>
    <t>Giải ngân kế hoạch vốn năm 2021</t>
  </si>
  <si>
    <t>Tỷ lệ giải ngân đến nay</t>
  </si>
  <si>
    <t>Kế hoạch giải ngân từ nay đến hết Quý III/2021</t>
  </si>
  <si>
    <t>Lũy kế giải ngân đến hết 30/9/2021</t>
  </si>
  <si>
    <t>Ghi chú</t>
  </si>
  <si>
    <t>Danh mục có trong Chương trình hành động số 10-CTr/TU ngày 30/10/2020</t>
  </si>
  <si>
    <t>Danh mục có trong Chương trình hành động số 18-CTr/TU ngày 18/12/2020</t>
  </si>
  <si>
    <t>Nhu cầu vốn</t>
  </si>
  <si>
    <t>Tổng số</t>
  </si>
  <si>
    <t>Trong đó:</t>
  </si>
  <si>
    <t>Ngân sách trung ương</t>
  </si>
  <si>
    <t>Ngân sách tỉnh</t>
  </si>
  <si>
    <t>Ngân sách huyện</t>
  </si>
  <si>
    <t>Ngân sách trung ương (dự kiến giao)</t>
  </si>
  <si>
    <t>Tiền sử dụng đất ngân sách cấp tỉnh</t>
  </si>
  <si>
    <t>Dự kiến giải ngân thêm vốn NSTW</t>
  </si>
  <si>
    <t>Lũy kế
 từ đầu năm</t>
  </si>
  <si>
    <t>Tỷ lệ 
(%)</t>
  </si>
  <si>
    <t>NSTW</t>
  </si>
  <si>
    <t>NST</t>
  </si>
  <si>
    <t>TỔNG SỐ</t>
  </si>
  <si>
    <t>I</t>
  </si>
  <si>
    <t>CÁC DỰ ÁN GIAO THÔNG</t>
  </si>
  <si>
    <t>Đường nối Quốc lộ 37, Quốc lộ 32C với đường cao tốc Nội Bài - Lào Cai, tỉnh Yên Bái</t>
  </si>
  <si>
    <t>Thành phố Yên Bái</t>
  </si>
  <si>
    <t>2020-2023</t>
  </si>
  <si>
    <t xml:space="preserve"> 1520/QĐ-UBND ngày 17/7/2020</t>
  </si>
  <si>
    <t>SDĐ tỉnh là  10 tỷ đồng;
Dự kiến giao 75 tỷ vốn NSTW</t>
  </si>
  <si>
    <t>X</t>
  </si>
  <si>
    <t>Đường nối Quốc lộ 32 (thị xã Nghĩa Lộ) với tỉnh lộ 174 (huyện Trạm Tấu), tỉnh Yên Bái</t>
  </si>
  <si>
    <t>TX. Nghĩa Lộ và huyện Trạm Tấu</t>
  </si>
  <si>
    <t xml:space="preserve"> 1412/QĐ-UBND ngày 09/7/2020</t>
  </si>
  <si>
    <t xml:space="preserve">SDĐ tỉnh là  5 tỷ đồng;
Dự kiến giao 70 tỷ vốn NSTW </t>
  </si>
  <si>
    <t>Đường nối Quốc lộ 32C với Quốc lộ 37 và đường Yên Ninh, thành phố Yên Bái, tỉnh Yên Bái</t>
  </si>
  <si>
    <t xml:space="preserve"> 1351/QĐ-UBND ngày 03/7/2020</t>
  </si>
  <si>
    <t>SDĐ tỉnh là  16,819 tỷ đồng; TKC 10 tỷ; TCĐ 27,509 tỷ 
Dự kiến giao 70 tỷ vốn NSTW</t>
  </si>
  <si>
    <t>Đường kết nối Mường La (Sơn La), Than Uyên, Tân Uyên (Lai Châu), Mù Cang Chải, Văn Chấn, Văn Yên (Yên Bái) với đường cao tốc Nội Bài - Lào Cai (IC15)</t>
  </si>
  <si>
    <t>Tỉnh Yên Bái</t>
  </si>
  <si>
    <t>2021-2026</t>
  </si>
  <si>
    <t>SDĐ tỉnh là 5 tỷ đồng;
Dự kiến bổ sung 200 tỷ vốn NSTW`</t>
  </si>
  <si>
    <t>Cầu Giới Phiên, thành phố Yên Bái</t>
  </si>
  <si>
    <t>2021-2024</t>
  </si>
  <si>
    <t xml:space="preserve"> 257/QĐ-UBND ngày 08/02/2021</t>
  </si>
  <si>
    <t>Nút giao IC13 cao tốc Nội Bài - Lào Cai</t>
  </si>
  <si>
    <t>Huyện Trấn Yên và Thành phố Yên Bái</t>
  </si>
  <si>
    <t>Đường nối quốc lộ 32 (Sơn Thịnh, Văn Chấn) với cao tốc Nội Bài - Lào Cai (IC14)</t>
  </si>
  <si>
    <t>2023-2025</t>
  </si>
  <si>
    <t>Đường nối Tỉnh lộ 170 và Quốc lộ 70 với đường cao tốc Nội Bài - Lào Cai (đoạn An Phú - Tân Nguyên - Mậu A)</t>
  </si>
  <si>
    <t>Các huyện: Lục Yên, Yên Bình, Văn Yên</t>
  </si>
  <si>
    <t>2024-2027</t>
  </si>
  <si>
    <t>Cải tạo, nâng cấp đường Yên Thế - Vĩnh Kiên, huyện Lục Yên và huyện Yên Bình</t>
  </si>
  <si>
    <t>Huyện Lục Yên và huyện Yên Bình</t>
  </si>
  <si>
    <t>2022-2025</t>
  </si>
  <si>
    <t>Cải tạo đường nối Quốc lộ 37 với cao tốc Nội Bài - Lào Cai (IC15)</t>
  </si>
  <si>
    <t>Huyện Văn Yên và huyện. Trấn Yên</t>
  </si>
  <si>
    <t>Đường nối Quốc lộ 70, Quốc lộ 32C, Quốc lộ 37 với cao tốc Nội Bài - Lào Cai</t>
  </si>
  <si>
    <t>2024-2026</t>
  </si>
  <si>
    <t>Sửa chữa, nâng cấp tuyến đường Trạm Tấu (Yên Bái) - Bắc Yên (Sơn La)</t>
  </si>
  <si>
    <t>Huyện Trạm Tấu</t>
  </si>
  <si>
    <t xml:space="preserve"> 1206/QĐ-UBND ngày 16/6/2020,  số 1481/QĐ-UBND ngày 15/7/2020</t>
  </si>
  <si>
    <t>SDĐ tỉnh là 8,8 tỷ đồng</t>
  </si>
  <si>
    <t xml:space="preserve">Xây dựng cơ sở hạ tầng giao thông liên vùng hỗ trợ phát triển kinh tế xã hội các huyện nghèo tỉnh Yên Bái </t>
  </si>
  <si>
    <t>2021-2024 (năm 2020 thực hiện CBĐT)</t>
  </si>
  <si>
    <t xml:space="preserve"> 3154/QĐ-UBND ngày 05/12/2017</t>
  </si>
  <si>
    <t>Sử dụng đất 26,8tỷ đồng;
Đẩy nhanh tiến độ đàm phán trao đổi thông tin với nhà tài trợ. Nếu không có thông tin phản hồi kịp thời chỉ GN được 18 tỷ</t>
  </si>
  <si>
    <t>Dự án "Phát triển tổng hợp các đô thị động lực - Tiểu dự án thành phố Yên Bái"</t>
  </si>
  <si>
    <t>2021-2025 (năm 2020 thực hiện CBĐT)</t>
  </si>
  <si>
    <t xml:space="preserve"> 466/QĐ-UBND ngày 21/3/2019, 400/QĐ-UBND ngày 03/3/2020</t>
  </si>
  <si>
    <t>Sử đụng đất 16 tỷ đồng</t>
  </si>
  <si>
    <t>Đường Sơn Lương - Nậm Mười - Sùng Đô, huyện Văn Chấn, tỉnh Yên Bái</t>
  </si>
  <si>
    <t>Huyện Văn Chấn</t>
  </si>
  <si>
    <t>2021-2023</t>
  </si>
  <si>
    <t xml:space="preserve"> 3138/QĐ-UBND ngày 11/12/2020</t>
  </si>
  <si>
    <t>Đường nối Tỉnh lộ 163 với cao tốc Nội Bài - Lào Cai</t>
  </si>
  <si>
    <t>Huyện Văn Yên</t>
  </si>
  <si>
    <t>Đường nối quốc lộ 32 (Gia hội, Văn Chấn) với đường cao tốc Nội Bài - Lào Cai (IC15)</t>
  </si>
  <si>
    <t>Huyện Văn Yên và huyện Văn Chấn</t>
  </si>
  <si>
    <t xml:space="preserve"> 3447/QĐ-UBND ngày 31/12/2020</t>
  </si>
  <si>
    <t>Tiền thuê đất trả tiền một lần 6 tỷ đồng;
Dự kiến giao 170 tỷ NSTW</t>
  </si>
  <si>
    <t>II</t>
  </si>
  <si>
    <t>CÁC DỰ ÁN XÂY DỰNG</t>
  </si>
  <si>
    <t>Trung tâm Hội nghị tỉnh Yên Bái</t>
  </si>
  <si>
    <t>2022-2024</t>
  </si>
  <si>
    <t>Trụ sở Tỉnh ủy và các ban Đảng</t>
  </si>
  <si>
    <t>Trụ sở Đài phát thanh và Truyền hình tỉnh Yên Bái</t>
  </si>
  <si>
    <t>Xây dựng trung tâm hành chính thành phố Yên Bái</t>
  </si>
  <si>
    <t>TP. Yên Bái</t>
  </si>
  <si>
    <t>III</t>
  </si>
  <si>
    <t>CÁC DỰ ÁN NN VÀ PTNT</t>
  </si>
  <si>
    <t>Kè chống sạt lở một số điểm trên suối Ngòi Thia và suối Ngòi Hút tỉnh Yên Bái</t>
  </si>
  <si>
    <t>Huyện Văn Chấn, huyện Văn Yên và Thị xã Nghĩa Lộ</t>
  </si>
  <si>
    <t>2021-2025</t>
  </si>
  <si>
    <t xml:space="preserve"> 500/QĐ-UBND ngày 24/3/2021</t>
  </si>
  <si>
    <t>Kè chống sạt lở và phát triển cơ sở hạ tầng hai bờ sông Hồng, tỉnh Yên Bái</t>
  </si>
  <si>
    <t>IV</t>
  </si>
  <si>
    <t>CÁC DỰ ÁN KHÁC</t>
  </si>
  <si>
    <t>Khu liên hợp thể dục thể thao tỉnh Yên Bái</t>
  </si>
  <si>
    <t>Dự án Xây dựng cơ sở hạ tầng Đô thị thông minh tỉnh Yên Bái</t>
  </si>
  <si>
    <t>Trên địa bàn tỉnh Yên Bái</t>
  </si>
  <si>
    <t>2020-2021</t>
  </si>
  <si>
    <t xml:space="preserve"> 2532/QĐ-UBND ngày 31/10/2019</t>
  </si>
  <si>
    <t>Trung tâm điều hành, giám sát, xử lý dữ liệu đô thị thông minh tỉnh Yên Bái</t>
  </si>
  <si>
    <t>2021-2022</t>
  </si>
  <si>
    <t xml:space="preserve"> 2533/QĐ-UBND ngày 31/10/2019</t>
  </si>
  <si>
    <t>Sử dụng đất 37,121 tỷ đồng; Sổ xố 3,879 tỷ</t>
  </si>
  <si>
    <t>PHỤ LỤC 01</t>
  </si>
  <si>
    <t>TÌNH HÌNH THỰC HIỆN, GIẢI NGÂN KẾ HOẠCH VỐN ĐẦU TƯ  NĂM 2022</t>
  </si>
  <si>
    <t>Đơn vị tính: Triệu đồng</t>
  </si>
  <si>
    <t>STT</t>
  </si>
  <si>
    <t>TÊN DANH MỤC</t>
  </si>
  <si>
    <t>Mã số dự án</t>
  </si>
  <si>
    <t>Địa điểm xây dựng</t>
  </si>
  <si>
    <t>Chủ đầu tư</t>
  </si>
  <si>
    <t>Năng lực thiết kế</t>
  </si>
  <si>
    <t>Thời gian KC-HT</t>
  </si>
  <si>
    <t>Quyết định đầu tư (điều chỉnh)</t>
  </si>
  <si>
    <t>Lũy kế NS đã bố trí đến hết năm 2021</t>
  </si>
  <si>
    <t>Số vốn còn thiếu</t>
  </si>
  <si>
    <t>Kế hoạch vốn ĐT năm 2022</t>
  </si>
  <si>
    <t>KH vốn đã bố trí</t>
  </si>
  <si>
    <t>Khối lượng, giá trị thực hiện đến kỳ báo cáo</t>
  </si>
  <si>
    <t>Thanh toán KH vốn đầu tư đến ngày 31/01/2023</t>
  </si>
  <si>
    <t>Tỷ lệ giải ngân (%)</t>
  </si>
  <si>
    <t>Ước thực hiện KH vốn đầu tư đến 31/01/2023</t>
  </si>
  <si>
    <t>Số quyết định; ngày, tháng, năm ban hành</t>
  </si>
  <si>
    <t>TMĐT</t>
  </si>
  <si>
    <t>Trong đó</t>
  </si>
  <si>
    <t>Theo kế hoạch</t>
  </si>
  <si>
    <t>Theo KH vốn đã bố trí</t>
  </si>
  <si>
    <t>Tổng số (tất cả các nguồn vốn)</t>
  </si>
  <si>
    <t>Tr đó: NSNN</t>
  </si>
  <si>
    <t>Số quyết định</t>
  </si>
  <si>
    <t>Tr đó: Phần sử dụng vốn NN</t>
  </si>
  <si>
    <t>Tr đó: Vốn NN</t>
  </si>
  <si>
    <t>Kế hoạch năm 2022</t>
  </si>
  <si>
    <t>Kế hoạch năm 2021 kéo dài</t>
  </si>
  <si>
    <t>Thanh toán KLHT</t>
  </si>
  <si>
    <t xml:space="preserve">Tạm ứng </t>
  </si>
  <si>
    <t xml:space="preserve">TỔNG CỘNG </t>
  </si>
  <si>
    <t>A</t>
  </si>
  <si>
    <t>NGUỒN VỐN TỈNH QUẢN LÝ VÀ PHÂN BỔ</t>
  </si>
  <si>
    <t>VỐN ĐTPT NGUỒN NGÂN SÁCH ĐỊA PHƯƠNG</t>
  </si>
  <si>
    <t>I.1</t>
  </si>
  <si>
    <t>Nguồn cân đối NS địa phương</t>
  </si>
  <si>
    <t>Công trình chuyển tiếp</t>
  </si>
  <si>
    <t>1.1</t>
  </si>
  <si>
    <t>Đường tránh thao trường và đường tái định canh cho hộ gia đình bị giải tỏa xây dựng thao trường tổng hợp của lực lượng vũ trang tỉnh</t>
  </si>
  <si>
    <t>Đức Xuyên</t>
  </si>
  <si>
    <t>Ban QLDA&amp;PTQĐ</t>
  </si>
  <si>
    <t>2019-2021</t>
  </si>
  <si>
    <t>1721/QĐ-UBND ngày 31/10/2018</t>
  </si>
  <si>
    <t>1.2</t>
  </si>
  <si>
    <t>Đường giao thông từ Nam Đà đi xã Đắk Drô, huyện Krông Nô (ĐH 65)</t>
  </si>
  <si>
    <t>Xã Nam Đà, Đăk Drô</t>
  </si>
  <si>
    <t>1746/QĐ-UBND ngày 23/11/2020</t>
  </si>
  <si>
    <t>1.3</t>
  </si>
  <si>
    <t>Đường từ xã Đắk Drô đi Nâm Nung, huyện Krông Nô (ĐH 59)</t>
  </si>
  <si>
    <t>Xã Đăk Drô, Nâm Nung</t>
  </si>
  <si>
    <t>1715/QĐ-UBND ngày 16/11/2020</t>
  </si>
  <si>
    <t>1.4</t>
  </si>
  <si>
    <t>Trụ sở HĐND&amp;UBND xã Đắk Nang</t>
  </si>
  <si>
    <t>xã Đắk Nang</t>
  </si>
  <si>
    <t>294/QĐ-SXD ngày 25/11/2020</t>
  </si>
  <si>
    <t>1.5</t>
  </si>
  <si>
    <t>Trung tâm thông tin Công viên địa chất huyện Krông Nô</t>
  </si>
  <si>
    <t>xã Đắk Sôr</t>
  </si>
  <si>
    <t>Phòng KT&amp;HT</t>
  </si>
  <si>
    <t>2991/QĐ-UBND ngày 10/11/2020</t>
  </si>
  <si>
    <t>Công trình mở mới</t>
  </si>
  <si>
    <t>2.1</t>
  </si>
  <si>
    <t>Đường vành đai kết nối các xã trong huyện (Đ10) huyện Krông Nô</t>
  </si>
  <si>
    <t>TT Đắk Mâm</t>
  </si>
  <si>
    <t>1763/QĐ-UBND ngày 31/11/2021</t>
  </si>
  <si>
    <t>2.2</t>
  </si>
  <si>
    <t>Tu sửa cấp thiết, bảo quản định kỳ di tích lịch sử căn cứ kháng chiến B4-Liên tỉnh IV(1959-1975) tại Nâm Nung tỉnh ĐắkNông</t>
  </si>
  <si>
    <t>huyện Krông nô</t>
  </si>
  <si>
    <t>2058/QĐ- UBND 
26/11/2021</t>
  </si>
  <si>
    <t>2.3</t>
  </si>
  <si>
    <t>Đường giao thông xã ĐắkDrô đi xã Tân Thành huyện Krông Nô(ĐH66)</t>
  </si>
  <si>
    <t>Huyện 
Krông Nô</t>
  </si>
  <si>
    <t>Ban QLDA
&amp;PTQĐ 
huyện 
Krông Nô</t>
  </si>
  <si>
    <t>1517/QĐ- UBND 
10/9/2021</t>
  </si>
  <si>
    <t>2.4</t>
  </si>
  <si>
    <t xml:space="preserve">Trụ sở HĐND&amp;UBND xã
Tân Thành </t>
  </si>
  <si>
    <t>Xã Tân Thành</t>
  </si>
  <si>
    <t>2039/QĐ- UBND 
24/11/2021</t>
  </si>
  <si>
    <t>2.5</t>
  </si>
  <si>
    <t xml:space="preserve">Hồ Đắk Ri 2 xã Tân Thành huyện Krông Nô </t>
  </si>
  <si>
    <t>2365/QĐ- UBND 
31/12/2021</t>
  </si>
  <si>
    <t>2.6</t>
  </si>
  <si>
    <t>Xây dựng cơ sở vật chất du lịch Công viên địa 
chất toàn cầu UNESCO Đắk Nông tại điểm số 8 (núi lửaNâm Kar) và điểm số 10 (cánh đồng lúa ven núi lửa)</t>
  </si>
  <si>
    <t>7909634</t>
  </si>
  <si>
    <t>2022-2023</t>
  </si>
  <si>
    <t>2201/QĐ- UBND 
13/12/2021</t>
  </si>
  <si>
    <t>Công trình thanh toán  nợ</t>
  </si>
  <si>
    <t>hết nhiệm vụ chi</t>
  </si>
  <si>
    <t>3.1</t>
  </si>
  <si>
    <t>Đường Đắk Mâm đi đồn 7(759)- Tỉnh lộ 3 đoạn từ Km0+000 đến Km0+900 và đoạn nối trục N7 thị trấn ĐắkMâm huyện Krông Nô tỉnh ĐắkNông</t>
  </si>
  <si>
    <t>UBND Huyện 
Krông Nô</t>
  </si>
  <si>
    <t>2013-
2017</t>
  </si>
  <si>
    <t>1432/QĐ- UBND 
31/10/2021;
1838/QĐ-
-UBND 
ngày 12/8/2016</t>
  </si>
  <si>
    <t>NGUỒN HỖ TRỢ CÓ MỤC TIÊU NGÂN SÁCH TW</t>
  </si>
  <si>
    <t xml:space="preserve">Đường giao thông phát triển đô thị mới thị trấn Đắk Mâm huyện Krông Nô </t>
  </si>
  <si>
    <t>2022-
2025</t>
  </si>
  <si>
    <t>22/NQ-HĐND
11/5/2021;
2052/QĐ
-UBND 
25/11/2021</t>
  </si>
  <si>
    <t xml:space="preserve">Đường giao thông từ thị trấn ĐắkMâm đi xã Nâm Nung và xã Nâm Nđir
huyện Krông Nô(ĐH57) </t>
  </si>
  <si>
    <t>21/NQ-HĐND
11/5/2021;
1999/QĐ
-UBND 
19/11/2021</t>
  </si>
  <si>
    <t>B</t>
  </si>
  <si>
    <t xml:space="preserve">NGUỒN VỐN HUYỆN QUẢN LÝ VÀ PHÂN BỔ </t>
  </si>
  <si>
    <t>B.1</t>
  </si>
  <si>
    <t>NGUỒN VỐN TỈNH PHÂN CẤP NĂM 2022</t>
  </si>
  <si>
    <t>Công trình thanh toán nợ</t>
  </si>
  <si>
    <t>Lĩnh vực giáo dục và đào tạo</t>
  </si>
  <si>
    <t>Trường THCS Tân Thành</t>
  </si>
  <si>
    <t>Ban QLCDA&amp;PTQĐ</t>
  </si>
  <si>
    <t xml:space="preserve"> Nhà lớp học 8 phòng 2 tầng</t>
  </si>
  <si>
    <t>2952/QĐ-UBND ngày 09/11/2020</t>
  </si>
  <si>
    <t>Lĩnh vực thủy lợi</t>
  </si>
  <si>
    <t>Trạm bơm điện bon choih xã Đức Xuyên</t>
  </si>
  <si>
    <t>7583473</t>
  </si>
  <si>
    <t>Xã Đức Xuyên</t>
  </si>
  <si>
    <t>Phòng NN&amp;PTNT</t>
  </si>
  <si>
    <t>2049/QĐ-UBND ngày 27/7/2020</t>
  </si>
  <si>
    <t>Lĩnh vực quản lý nhà nước</t>
  </si>
  <si>
    <t>Trụ sở xã Đức Xuyên</t>
  </si>
  <si>
    <t>BQLCDA&amp;PTQĐ</t>
  </si>
  <si>
    <t>Xây dựng trụ sở mới</t>
  </si>
  <si>
    <t>2953/QĐ-UBND ngày 29/10/2019</t>
  </si>
  <si>
    <t>Trường TH Lê Văn Tám (phân hiệu Tân Lập)</t>
  </si>
  <si>
    <t>7929464</t>
  </si>
  <si>
    <t>Xã Nâm Nung</t>
  </si>
  <si>
    <t>Nhà lớp học 6 phòng 2 tầng</t>
  </si>
  <si>
    <t>5046/QĐ-UBND ngày 09/12/2021</t>
  </si>
  <si>
    <t>Trường THCS Nâm Nung</t>
  </si>
  <si>
    <t>4878/QĐ-UBND ngày 25/11/2021</t>
  </si>
  <si>
    <t>Lĩnh vực giao thông</t>
  </si>
  <si>
    <t>Đương thôn Nam Hợp đi suối Bong</t>
  </si>
  <si>
    <t>7929760</t>
  </si>
  <si>
    <t>Xã Nam Xuân</t>
  </si>
  <si>
    <t>BT 2km, nền đường</t>
  </si>
  <si>
    <t>4720/QĐ-UBND ngày 10/11/2021</t>
  </si>
  <si>
    <t>Lĩnh vực cấp, thoát nước</t>
  </si>
  <si>
    <t>Công trình cấp nước tập trung thôn Đắk Sơn</t>
  </si>
  <si>
    <t>7933813</t>
  </si>
  <si>
    <t>Cấp nước 200 hộ</t>
  </si>
  <si>
    <t>5145/QĐ-UBND ngày 20/12/2021</t>
  </si>
  <si>
    <t>Lĩnh vực An ninh - Quốc phòng</t>
  </si>
  <si>
    <t>4.1</t>
  </si>
  <si>
    <t>Trụ sở làm việc Công an xã Đắk Drô</t>
  </si>
  <si>
    <t>7934334</t>
  </si>
  <si>
    <t>Xã Đắk Drô</t>
  </si>
  <si>
    <t>UBND xã Đắk Drô</t>
  </si>
  <si>
    <t>Trụ sở làm việc cấp IV, 01 tầng</t>
  </si>
  <si>
    <t>5066/QĐ-UBND ngày 10/12/2021</t>
  </si>
  <si>
    <t>4.2</t>
  </si>
  <si>
    <t>Trụ sở làm việc Công an xã Nâm Nung</t>
  </si>
  <si>
    <t>UBND xã Nâm Nung</t>
  </si>
  <si>
    <t>4703/QĐ-UBND ngày 09/11/2021</t>
  </si>
  <si>
    <t>4.3</t>
  </si>
  <si>
    <t>Xây mới nhà làm việc xã đội xã Nâm Nung</t>
  </si>
  <si>
    <t>7934333</t>
  </si>
  <si>
    <t>xã Nâm Nung</t>
  </si>
  <si>
    <t>Nhà làm việc cấp IV</t>
  </si>
  <si>
    <t>5067/QĐ-UBND ngày 10/12/2021</t>
  </si>
  <si>
    <t>B.2</t>
  </si>
  <si>
    <t>NGUỒN CÂN ĐỐI NGÂN SÁCH CẤP HUYỆN</t>
  </si>
  <si>
    <t>B.2.1</t>
  </si>
  <si>
    <t>NGUỒN VỐN THU TIỀN SỬ DỤNG ĐẤT</t>
  </si>
  <si>
    <t>Trường THCS Quảng Phú</t>
  </si>
  <si>
    <t>Xã Quảng Phú</t>
  </si>
  <si>
    <t>Phòng GD&amp;ĐT</t>
  </si>
  <si>
    <t xml:space="preserve"> 3301/QĐ-UBND ngày 29/12/2020</t>
  </si>
  <si>
    <t>Đường vào Trụ sở Ban CHQS huyện</t>
  </si>
  <si>
    <t>Đền bù GPMB; Nền, mặt đường láng nhựa và HTTN, chiều dài 207m</t>
  </si>
  <si>
    <t>2020</t>
  </si>
  <si>
    <t>QĐ điều chỉnh 2690/QĐ-UBND ngày 12/10/2020</t>
  </si>
  <si>
    <t>Đường tránh thao trường và tái định canh cho hộ gia đình bị giải toả xây dựng thao trường tổng hợp của lực lượng vũ trang tỉnh</t>
  </si>
  <si>
    <t>83/QĐ-BQL ngày 18/5/2022</t>
  </si>
  <si>
    <t xml:space="preserve"> Đường giao thông từ xã Nam Đà đi xã Đắk Drô</t>
  </si>
  <si>
    <t>Lĩnh vực quy hoạch</t>
  </si>
  <si>
    <t>Quy hoạch sử dụng đất thời kỳ 2021-2030 trên địa bàn huyện Krông Nô</t>
  </si>
  <si>
    <t>Toàn huyện</t>
  </si>
  <si>
    <t>Phòng TNMT</t>
  </si>
  <si>
    <t>Quy hoạch SD đất cấp huyện</t>
  </si>
  <si>
    <t>3173/QĐ-UBND ngày 09/12/2020</t>
  </si>
  <si>
    <t>Trường MN Hoa Pơ Lang</t>
  </si>
  <si>
    <t>7929759</t>
  </si>
  <si>
    <t>Nhà hiệu bộ</t>
  </si>
  <si>
    <t>5069/QĐ-UBND ngày 10/12/2021</t>
  </si>
  <si>
    <t>Trường THCS Lý Tự Trọng</t>
  </si>
  <si>
    <t>Nhà tập đa năng</t>
  </si>
  <si>
    <t>5152/QĐ-UBND ngày 20/12/2021</t>
  </si>
  <si>
    <t>Trường THCS Nâm N'Đir</t>
  </si>
  <si>
    <t>Xã Nâm N'Đir</t>
  </si>
  <si>
    <t>Phòng Giáo dục và Đào tạo</t>
  </si>
  <si>
    <t>Nâng cấp, mở rộng 8 phòng 2 tầng</t>
  </si>
  <si>
    <t>1738/QĐ-UBND ngày 22/6/2022</t>
  </si>
  <si>
    <t>Kênh nội đồng cánh đồng xã Đắk Drô</t>
  </si>
  <si>
    <t>7933812</t>
  </si>
  <si>
    <t>1205,71m kênh</t>
  </si>
  <si>
    <t>5068/QĐ-UBND ngày 10/12/2021</t>
  </si>
  <si>
    <t xml:space="preserve">Hồ Đắk Lưu xã Tân Thành huyện Krông Nô </t>
  </si>
  <si>
    <t xml:space="preserve">169/QĐ-BQL ngày 23/12/2021 </t>
  </si>
  <si>
    <t>Lĩnh vực Quản lý Nhà nước</t>
  </si>
  <si>
    <t>Trung tâm xã Đắk Nang; hạng mục: Giải phóng mặt bằng khuôn viên trụ sở HĐND&amp;UBND xã Đắk Nang</t>
  </si>
  <si>
    <t>Xã Đắk Nang</t>
  </si>
  <si>
    <t>Giải phóng mặt bằng khuôn viên trụ sở HĐND &amp; UBND xã Đắk Nang</t>
  </si>
  <si>
    <t>5273/QĐ-UBND ngày 29/12/2021</t>
  </si>
  <si>
    <t>3.2</t>
  </si>
  <si>
    <t>Trụ sở HĐND&amp;UBND huyện Krông Nô, hạng mục: Cải tạo trụ sở làm việc và các hạng mục phụ trợ</t>
  </si>
  <si>
    <t>Văn phòng HĐND&amp;UBND</t>
  </si>
  <si>
    <t>Cải tạo nhà làm việc và nhà bảo vệ</t>
  </si>
  <si>
    <t>2821/QĐ-UBND ngày 28/10/2022</t>
  </si>
  <si>
    <t>3.3</t>
  </si>
  <si>
    <t>San lấp mặt bằng các khu vực khai thác quỹ đất (khu vực cánh đồng La Trao)</t>
  </si>
  <si>
    <t>Thị trấn Đắk Mâm</t>
  </si>
  <si>
    <t>San lấp mặt bằng khoảng 18.000m2</t>
  </si>
  <si>
    <t>5144/QĐ-UBND ngày 20/12/2021</t>
  </si>
  <si>
    <t>B.2.2</t>
  </si>
  <si>
    <t>NGUỒN TĂNG THU, TIẾT KIỆM CHI THƯỜNG XUYÊN</t>
  </si>
  <si>
    <t>Nguồn tăng thu 2021 chuyển sang năm 2022 (nguồn thu tiền sử dụng đất)</t>
  </si>
  <si>
    <t>Nâng cấp, mở rộng nhà lớp học 08 phòng 2 tầng</t>
  </si>
  <si>
    <t>Trung tâm Chính trị huyện</t>
  </si>
  <si>
    <t>Kề chống sạt lở và nâng cấp mở rộng sân bê tông</t>
  </si>
  <si>
    <t>2540/QĐ-UBND ngày 30/9/2022</t>
  </si>
  <si>
    <t>Nguồn tiết kiệm chi thường xuyên</t>
  </si>
  <si>
    <t>1.1.1</t>
  </si>
  <si>
    <t>Trường Mầm non Vàng Anh xã Nam Xuân</t>
  </si>
  <si>
    <t>Nâng cấp, mở rộng nhà lớp học 06 phòng 2 tầng</t>
  </si>
  <si>
    <t>1531/QĐ-UBND ngày 26/5/2022</t>
  </si>
  <si>
    <t>1.1.2</t>
  </si>
  <si>
    <t>Trường Tiểu học Hoàng Diệu xã Nam Đà</t>
  </si>
  <si>
    <t>Xã Nam Đà</t>
  </si>
  <si>
    <t>Nâng cấp, mở rộng sân bê tông</t>
  </si>
  <si>
    <t>1731/QĐ-UBND ngày 20/6/2022</t>
  </si>
  <si>
    <t>1.1.3</t>
  </si>
  <si>
    <t>Trường Trung học cơ sở Nâm Nung</t>
  </si>
  <si>
    <t>Nâng cấp, mở rộng tường rào nhà vệ sinh</t>
  </si>
  <si>
    <t>1379/QĐ-UBND ngày 29/4/2022</t>
  </si>
  <si>
    <t>1.1.4</t>
  </si>
  <si>
    <t>Trường TH Nguyễn Văn Trỗi</t>
  </si>
  <si>
    <t>Bể bơi và nhà vòm bảo vệ</t>
  </si>
  <si>
    <t>2339/QĐ-UBND ngày 26/8/2022</t>
  </si>
  <si>
    <t>1.1.5</t>
  </si>
  <si>
    <t xml:space="preserve">Trường TH Kim Đồng </t>
  </si>
  <si>
    <t>2338/QĐ-UBND ngày 26/8/2022</t>
  </si>
  <si>
    <t>Phụ lục 1</t>
  </si>
  <si>
    <t>KẾT QUẢ GIẢI NGÂN CHƯƠNG TRÌNH MỤC TIÊU QUỐC GIA 
PHÁT TRIỂN KINH TẾ - XÃ HỘI VÙNG ĐỒNG BÀO DÂN TỘC THIỂU SỐ VÀ MIỀN NÚI  NĂM 2022</t>
  </si>
  <si>
    <t>ĐVT: Triệu đồng</t>
  </si>
  <si>
    <t>Chương trình/Dự án, tiểu dự án</t>
  </si>
  <si>
    <t>DỰ TOÁN ĐƯỢC GIAO</t>
  </si>
  <si>
    <t>KẾT QUẢ GIẢI NGÂN ĐẾN NGÀY 01/11/2023</t>
  </si>
  <si>
    <t>Ngân sách Trung ương</t>
  </si>
  <si>
    <t>Ngân sách địa phương</t>
  </si>
  <si>
    <t>Đạt tỷ lệ</t>
  </si>
  <si>
    <t>Tổng cộng</t>
  </si>
  <si>
    <t>Vốn đầu tư phát triển</t>
  </si>
  <si>
    <t>Vốn sự nghiệp</t>
  </si>
  <si>
    <t>TỔNG CỘNG  (I+II+III+IV+V+VI+VII+VIII+IX+X)</t>
  </si>
  <si>
    <t>CÁC PHÒNG, BAN, ĐƠN VỊ CỦA HUYỆN</t>
  </si>
  <si>
    <t>1</t>
  </si>
  <si>
    <t>Ban quản lý dự án và Phát triển Quỹ đất</t>
  </si>
  <si>
    <t>2</t>
  </si>
  <si>
    <t>Phòng Nông nghiệp phát triển nông thôn</t>
  </si>
  <si>
    <t>3</t>
  </si>
  <si>
    <t>Phòng Dân Tộc</t>
  </si>
  <si>
    <t>4</t>
  </si>
  <si>
    <t>Phòng Y tế</t>
  </si>
  <si>
    <t>5</t>
  </si>
  <si>
    <t>Phòng Kinh tế - Hạ tầng</t>
  </si>
  <si>
    <t>6</t>
  </si>
  <si>
    <t>Phòng VHTT</t>
  </si>
  <si>
    <t>7</t>
  </si>
  <si>
    <t>Trung tâm dịch vụ kỹ thuật nông nghiệp</t>
  </si>
  <si>
    <t>8</t>
  </si>
  <si>
    <t>Hội Liên hiệp phụ Nữ</t>
  </si>
  <si>
    <t>9</t>
  </si>
  <si>
    <t>Trung tâm Giáo dục nghề nghiệp - Giáo dục thường xuyên</t>
  </si>
  <si>
    <t>PHÂN CẤP CHO CẤP XÃ, THỊ TRẤN</t>
  </si>
  <si>
    <t xml:space="preserve"> UBND xã Nâm Nung</t>
  </si>
  <si>
    <t xml:space="preserve"> UBND xã Nam Đà</t>
  </si>
  <si>
    <t xml:space="preserve"> UBND xã Nam Xuân</t>
  </si>
  <si>
    <t>UBND xã Đức Xuyên</t>
  </si>
  <si>
    <t>UBND Thị trấn Đắk Mâm</t>
  </si>
  <si>
    <t xml:space="preserve"> UBND xã Buôn Choáh</t>
  </si>
  <si>
    <t xml:space="preserve"> UBND xã Nâm N'Đir</t>
  </si>
  <si>
    <t>UBND xã Quảng Phú</t>
  </si>
  <si>
    <t>UBND xã Đắk Nang</t>
  </si>
  <si>
    <t xml:space="preserve"> UBND xã Đắk Drô</t>
  </si>
  <si>
    <t>Dự án 1: Giải quyết tình trạng thiếu đất ở, nhà ở, đất sản xuất, nước sinh hoạt</t>
  </si>
  <si>
    <t>Nội dung 1: Hỗ trợ đất ở</t>
  </si>
  <si>
    <t>Nội dung 2: Hỗ trợ nhà ở</t>
  </si>
  <si>
    <t>UBND thị trấn Đắk Mâm</t>
  </si>
  <si>
    <t>UBND xã Nam Xuân</t>
  </si>
  <si>
    <t>Nội dung 3: Hỗ trợ đất sản xuất</t>
  </si>
  <si>
    <t>UBND xã Nâm N'Đir</t>
  </si>
  <si>
    <t>Nội dung 4: Hỗ trợ chuyển đổi nghề nghiệp</t>
  </si>
  <si>
    <t>Nội dung 5: Hỗ trợ nước sinh hoạt</t>
  </si>
  <si>
    <t>5.1</t>
  </si>
  <si>
    <t>Nội dung 5.1: Hỗ trợ nước sinh hoạt phân tán</t>
  </si>
  <si>
    <t>5.1.1</t>
  </si>
  <si>
    <t>5.1.2</t>
  </si>
  <si>
    <t>5.1.3</t>
  </si>
  <si>
    <t>5.2</t>
  </si>
  <si>
    <t>Nội dung 5.2: Hỗ trợ nước sinh tập trung</t>
  </si>
  <si>
    <t>5.2.1</t>
  </si>
  <si>
    <t>Dự án 2: Quy hoạch, sắp xếp, bố trí, ổn định dân cư ở những nơi cần thiết</t>
  </si>
  <si>
    <t xml:space="preserve">Dự án 3: Phát triển sản xuất nông, lâm nghiệp, phát huy tiềm năng,  thế mạnh của các vùng miền để sản xuất hàng hóa theo chuỗi giá </t>
  </si>
  <si>
    <t>Tiểu dự án 1: Phát triển kinh tế nông, lâm nghiệp bền vững gắn với bảo vệ rừng và nâng cao thu nhập cho người dân</t>
  </si>
  <si>
    <t>UBND xã Buôn Choah</t>
  </si>
  <si>
    <t>Tiểu dự án 2: Hỗ trợ phát triển sản xuất theo chuỗi giá trị, vùng trồng dược liệu quý, thúc đẩy khởi sự kinh doanh, khởi nghiệp và thu hút đầu tư vùng đồng bào dân tộc thiểu số và miền núi</t>
  </si>
  <si>
    <t>Dự án 4: Đầu tư cơ sở hạ tầng thiết yếu, phục vụ sản xuất, đời sống trong vùng đồng bào dân tộc thiểu số và miền núi và các đơn vị sự nghiệp công lập của lĩnh vực dân tộc</t>
  </si>
  <si>
    <t>Tiêu dự án 1: Đầu tư cơ sở hạ tầng thiết yếu, phục vụ sản xuất, đời sống trong vùng đồng bào dân tộc thiểu số và miền núi</t>
  </si>
  <si>
    <t>Nội dung 2: Duy tu, bảo dưỡng</t>
  </si>
  <si>
    <t>UBND xã Nam Đà</t>
  </si>
  <si>
    <t>V</t>
  </si>
  <si>
    <t>Dự án 5: Phát triển giáo dục đào tạo nâng cao chất lượng nguồn nhân lực</t>
  </si>
  <si>
    <t>Tiểu dự án 3: Dự án phát triển giáo dục nghề nghiệp và giải quyết việc làm cho người lao động vùng dân tộc thiểu số và miền núi</t>
  </si>
  <si>
    <t>Phòng Dân tộc</t>
  </si>
  <si>
    <t>Tiểu dự án 4: Đào tạo nâng cao năng lực cho cộng đồng và cán bộ triển khai Chương trình ở các cấp</t>
  </si>
  <si>
    <t>VI</t>
  </si>
  <si>
    <t>Dự án 6: Bảo tồn, phát huy giá trị văn hóa truyền thống tốt đẹp của các dân tộc thiểu số gắn với phát triển du lịch</t>
  </si>
  <si>
    <t>VII</t>
  </si>
  <si>
    <t>Dự án 7: Chăm sóc sức khỏe Nhân dân, nâng cao thể trạng, tầm vóc người dân tộc thiểu số; phòng chống suy dinh dưỡng trẻ em</t>
  </si>
  <si>
    <t>Phòng Y Tế</t>
  </si>
  <si>
    <t>VIII</t>
  </si>
  <si>
    <t>Dự án 8: Thực hiện bình đẳng giới và giải quyết những vấn đề cấp thiết đối với phụ nữ và trẻ em</t>
  </si>
  <si>
    <t>Hội Liên hiệp Phụ Nữ huyện</t>
  </si>
  <si>
    <t>IX</t>
  </si>
  <si>
    <t>Dự án 9: Đầu tư phát triển nhóm dân tộc thiểu số rất ít người và nhóm dân tộc còn nhiều khó khăn</t>
  </si>
  <si>
    <t>Tiểu dự án 1: Đầu tư phát triển kinh tế - xã hội các dân tộc còn gặp nhiều khó khăn, dân tộc có khó khăn đặc thù</t>
  </si>
  <si>
    <t>Tiểu dự án 2: Giảm thiểu tình trạng tảo hôn và hôn nhân cận huyết thống trong vùng đồng bào dân tộc thiểu số và miền núi</t>
  </si>
  <si>
    <t>Dự án 10: Truyền thông, tuyên truyền, vận động trong vùng đồng bào dân tộc thiểu số và miền núi. Kiểm tra, giám sát đánh giá việc tổ chức thực hiện Chương trình</t>
  </si>
  <si>
    <t>Tiểu dự án 1: Biểu dương, tôn vinh điển hình tiên tiến, phát huy vai trò của người có uy tín; phổ biến, giáo dục pháp luật, trợ giúp pháp lý và tuyên truyền, vận động đồng bào; truyền thông phục vụ tổ chức triển khai thực hiện Đề án tổng thể và Chương trình mục tiêu quốc gia phát triển kinh tế - xã hội vùng đồng bào dân tộc thiểu số và miền núi giai đoạn 2021 - 2030.</t>
  </si>
  <si>
    <t>Tiểu dự án 2: Ứng dụng công nghệ thông tin hỗ trợ phát triển kinh tế - xã hội và đảm bảo an ninh trật tự vùng đồng bào dân tộc thiểu số và miền núi</t>
  </si>
  <si>
    <t>Tiểu dự án 3: Kiểm tra, giám sát, đánh giá, đào tạo, tập huấn tổ chức thực hiện Chương trình</t>
  </si>
  <si>
    <t>Phụ lục 2</t>
  </si>
  <si>
    <t>KẾT QUẢ GIẢI NGÂN VỐNCHƯƠNG TRÌNH MỤC TIÊU QUỐC GIA PHÁT TRIỂN KINH TẾ - XÃ HỘI VÙNG ĐỒNG BÀO DÂN TỘC THIỂU SỐ VÀ MIỀN NÚI NĂM 2023</t>
  </si>
  <si>
    <t>Dự toán giao</t>
  </si>
  <si>
    <t>Kết quả giải ngân đến ngày 01/11/2023</t>
  </si>
  <si>
    <t>Tổng công</t>
  </si>
  <si>
    <t>Vốn đầu tư</t>
  </si>
  <si>
    <t>TỔNG CỘNG  (I+II+III+IV+V+VI+VII+VIII+IX)</t>
  </si>
  <si>
    <t>Phòng Lao động TB&amp;XH</t>
  </si>
  <si>
    <t>Trung tâm GDNN-GDTX</t>
  </si>
  <si>
    <t>Trung tâm Văn hoá - TT&amp;TT</t>
  </si>
  <si>
    <t>10</t>
  </si>
  <si>
    <t>Huyện Đoàn</t>
  </si>
  <si>
    <t>UBND xã Tân Thành</t>
  </si>
  <si>
    <t>UBND xã Đắk Sôr</t>
  </si>
  <si>
    <t>Nội dung 2: Hổ trợ nhà ở</t>
  </si>
  <si>
    <t>3.1.1</t>
  </si>
  <si>
    <t>UNND xã Nâm Nung</t>
  </si>
  <si>
    <t>3.1.2</t>
  </si>
  <si>
    <t>3.1.3</t>
  </si>
  <si>
    <t>3.1.4</t>
  </si>
  <si>
    <t>3.1.5</t>
  </si>
  <si>
    <t>3.1.6</t>
  </si>
  <si>
    <t>3.1.7</t>
  </si>
  <si>
    <t>3.1.8</t>
  </si>
  <si>
    <t>3.1.9</t>
  </si>
  <si>
    <t>3.1.10</t>
  </si>
  <si>
    <t>3.2.1</t>
  </si>
  <si>
    <t>3.2.2</t>
  </si>
  <si>
    <t>2.7</t>
  </si>
  <si>
    <t>2.8</t>
  </si>
  <si>
    <t>2.9</t>
  </si>
  <si>
    <t>UBND xã Đăk Drô</t>
  </si>
  <si>
    <t>2.10</t>
  </si>
  <si>
    <t>Các phòng, ban của huyện</t>
  </si>
  <si>
    <t>Phân cấp cho cấp xã</t>
  </si>
  <si>
    <t>UBND xã Nâm Xuân</t>
  </si>
  <si>
    <t>1.8</t>
  </si>
  <si>
    <t>1.9</t>
  </si>
  <si>
    <t>Phòng Văn hoá và Thông tin</t>
  </si>
  <si>
    <t>1.1.6</t>
  </si>
  <si>
    <t>Huyện đoàn</t>
  </si>
  <si>
    <t>1.2.1</t>
  </si>
  <si>
    <t>1.2.2</t>
  </si>
  <si>
    <t>1.2.3</t>
  </si>
  <si>
    <t>1.2.4</t>
  </si>
  <si>
    <t>1.2.5</t>
  </si>
  <si>
    <t>1.2.6</t>
  </si>
  <si>
    <t>1.2.7</t>
  </si>
  <si>
    <t>1.2.8</t>
  </si>
  <si>
    <t>1.2.9</t>
  </si>
  <si>
    <t>1.2.10</t>
  </si>
  <si>
    <t>KẾT QUẢ GIẢI NGÂN VỐNCHƯƠNG TRÌNH MỤC TIÊU QUỐC GIA PHÁT TRIỂN KINH TẾ - XÃ HỘI VÙNG ĐỒNG BÀO DÂN TỘC THIỂU SỐ VÀ MIỀN NÚI NĂM 2022-2023</t>
  </si>
  <si>
    <t>TỔNG CỘNG  (I+II)</t>
  </si>
  <si>
    <t>11</t>
  </si>
  <si>
    <t>12</t>
  </si>
  <si>
    <t>CHI TIẾT TỪNG DỰ ÁN</t>
  </si>
  <si>
    <t>5.1.4</t>
  </si>
  <si>
    <t>5.1.5</t>
  </si>
  <si>
    <t>5.1.6</t>
  </si>
  <si>
    <t>5.1.7</t>
  </si>
  <si>
    <t>5.1.8</t>
  </si>
  <si>
    <t>5.1.9</t>
  </si>
  <si>
    <t>5.1.10</t>
  </si>
  <si>
    <t>5.1.11</t>
  </si>
  <si>
    <t>5.2.2</t>
  </si>
  <si>
    <t>Các phòng ban của huyện</t>
  </si>
  <si>
    <t>2.1.1</t>
  </si>
  <si>
    <t>2.1.2</t>
  </si>
  <si>
    <t>2.2.1</t>
  </si>
  <si>
    <t>2.2.2</t>
  </si>
  <si>
    <t>2.2.3</t>
  </si>
  <si>
    <t>2.2.4</t>
  </si>
  <si>
    <t>2.2.5</t>
  </si>
  <si>
    <t>2.2.6</t>
  </si>
  <si>
    <t>2.2.7</t>
  </si>
  <si>
    <t>2.2.8</t>
  </si>
  <si>
    <t>2.2.9</t>
  </si>
  <si>
    <t>2.2.10</t>
  </si>
  <si>
    <t>PHỤ LỤC 02</t>
  </si>
  <si>
    <t>TÌNH HÌNH THỰC HIỆN, GIẢI NGÂN KẾ HOẠCH VỐN ĐẦU TƯ  NĂM 2023</t>
  </si>
  <si>
    <t>Kế hoạch vốn ĐT năm 2023</t>
  </si>
  <si>
    <t>Kế hoạch năm 2023</t>
  </si>
  <si>
    <t>Kế hoạch năm 2022 kéo dài</t>
  </si>
  <si>
    <t>Trung tâm Giáo dục nghề nghiệp - Giáo dục thường xuyên huyện krông Nô</t>
  </si>
  <si>
    <t>Nâng cấp sửa chữa trụ sở và mua sắm trang thiết bị</t>
  </si>
  <si>
    <t>2965/QĐ-UBND ngày 14/11/2022</t>
  </si>
  <si>
    <t xml:space="preserve"> Nâng cấp, mở rộng công trình cấp nước sinh hoạt tập trung  thôn Buôn Choah, xã Buôn Choah</t>
  </si>
  <si>
    <t>Xã Buôn Choah</t>
  </si>
  <si>
    <t>Phòng Nông nghiệp và Phát triển nông thôn</t>
  </si>
  <si>
    <t>Cấp nước sinh hoạt nông thôn cấp IV</t>
  </si>
  <si>
    <t>3141/QĐ-UBND ngày 08/12/2022</t>
  </si>
  <si>
    <t>Lĩnh vực văn hoá</t>
  </si>
  <si>
    <t>Nhà văn hoá xã Buôn Choah</t>
  </si>
  <si>
    <t>Hội trường 200 chỗ ngồi</t>
  </si>
  <si>
    <t>2993/QĐ-UBND ngày 16/11/2022</t>
  </si>
  <si>
    <t>Nhà văn hoá xã Đắk Nang</t>
  </si>
  <si>
    <t>3143/QĐ-UBND ngày 08/12/2022</t>
  </si>
  <si>
    <t xml:space="preserve">Trường TH Trần Quốc Toản </t>
  </si>
  <si>
    <t>Ban QLCDA &amp; PTQĐ</t>
  </si>
  <si>
    <t>Nhà lớp học 6 phòng 2 tầng và trang thiết bị</t>
  </si>
  <si>
    <t>3224/QĐ-UBND ngày 15/12/2022</t>
  </si>
  <si>
    <t>Trụ sở làm việc công an xã Buôn Choah</t>
  </si>
  <si>
    <t>8001448</t>
  </si>
  <si>
    <t>Trụ sở làm việc cấp IV, 1 tầng</t>
  </si>
  <si>
    <t>3227/QĐ-UBND ngày 15/12/2022</t>
  </si>
  <si>
    <t>Nhà làm việc xã đội xã Đức Xuyên</t>
  </si>
  <si>
    <t>UBND Đức Xuyên</t>
  </si>
  <si>
    <t>nhà làm việc cấp IV</t>
  </si>
  <si>
    <t>3203/QĐ-UBND ngày 14/12/2022</t>
  </si>
  <si>
    <t>Cải tạo trụ sở làm việc và các hạng mục phụ trợ</t>
  </si>
  <si>
    <t>Lĩnh vực điện</t>
  </si>
  <si>
    <t xml:space="preserve">Đường dây trung áp, hạ áp cấp điện cho thôn Phú Thịnh, xã Đắk Nang </t>
  </si>
  <si>
    <t xml:space="preserve"> 2,5km đường dây trung áp, 5km đường dây hạ áp và trạm biến áp</t>
  </si>
  <si>
    <t>2771/QĐ-UBND ngày 19/10/2022</t>
  </si>
  <si>
    <t>Trường MN Hướng Dương</t>
  </si>
  <si>
    <t>3223/QĐ-UBND ngày 15/12/2022</t>
  </si>
  <si>
    <t>Đường Võ Văn Kiệt và đường Trần Hưng Đạo, hạng mục: Nâng cấp, cải tạo hệ thống thoát nước, hệ thống điện</t>
  </si>
  <si>
    <t>Nâng cấp, cải tạo 0,7km đường đô thị</t>
  </si>
  <si>
    <t>3225/QĐ-UBND ngày 15/12/2022</t>
  </si>
  <si>
    <t>Đường từ thôn Xuyên Hà đến cống ngầm Đắk Nang</t>
  </si>
  <si>
    <t>Phòng Kinh tế và Hạ Tầng</t>
  </si>
  <si>
    <t>Nâng cấp 2km đường giao thông nông thôn, cấp B</t>
  </si>
  <si>
    <t>3204/QĐ-UBND ngày 14/12/2022</t>
  </si>
  <si>
    <t>Đường từ Quốc lộ 28 (thôn Nam Cường) đi thôn Nam Thuận</t>
  </si>
  <si>
    <t xml:space="preserve">Nâng cấp 2,5 km đường </t>
  </si>
  <si>
    <t>3226/QĐ-UBND ngày 15/12/2022</t>
  </si>
  <si>
    <t>Đường N6, Đ3 xã Đắk Nang</t>
  </si>
  <si>
    <t xml:space="preserve">Nâng cấp 850m đường giao thông. </t>
  </si>
  <si>
    <t>3205/QĐ-UBND ngày 14/12/2022</t>
  </si>
  <si>
    <t>Lĩnh vực thuỷ lợi</t>
  </si>
  <si>
    <t>Nâng cấp tuyến kênh từ kênh chính vào khu tưới nhà ông Đoàn Văn Dự</t>
  </si>
  <si>
    <t>Nâng cấp, sửa chữa khoảng 1.200m kênh</t>
  </si>
  <si>
    <t>3142/QĐ-UBND ngày 08/12/2022</t>
  </si>
  <si>
    <t>Lĩnh vực kiến thiết thị chính</t>
  </si>
  <si>
    <t>Chỉnh trang hệ thống vỉa hè, hệ thống thoát nước tại các tuyến đường nội thị Đắk Mâm</t>
  </si>
  <si>
    <t>Nâng cấp, cải tạo 02km vỉa hè và hệ thống thoát nước đô thị.</t>
  </si>
  <si>
    <t>98/NQ-HĐND
ngày 29/7/2022</t>
  </si>
  <si>
    <t>NGUỒN TĂNG THU TIẾT KIỆM CHI THƯỜNG XUYÊN VÀ TỈNH HỖ TRỢ</t>
  </si>
  <si>
    <t>Phụ lục V</t>
  </si>
  <si>
    <t xml:space="preserve">Danh sách cán bộ đầu mối theo dõi tình hình triển khai thực hiện 03 chương trình mục tiêu quốc </t>
  </si>
  <si>
    <t>Họ và tên</t>
  </si>
  <si>
    <t xml:space="preserve">Chức vụ </t>
  </si>
  <si>
    <t>Số điện thoại liên hệ</t>
  </si>
  <si>
    <t>Đinh Thị Mai</t>
  </si>
  <si>
    <t>Chuyên viên</t>
  </si>
  <si>
    <t>0973423424</t>
  </si>
  <si>
    <t>Nguyễn Thị Nguyệt</t>
  </si>
  <si>
    <t>0947301338</t>
  </si>
  <si>
    <t>Trần Hoàng Miên</t>
  </si>
  <si>
    <t>Trưởng phòng</t>
  </si>
  <si>
    <t>0943050880</t>
  </si>
  <si>
    <t>Nguyễn Thị Kim Bình</t>
  </si>
  <si>
    <t>09147834444</t>
  </si>
  <si>
    <t>Dự án 3: Phát triển sản xuất nông, lâm nghiệp, phát huy tiềm năng,  thế mạnh của các vùng miền để sản xuất hàng hóa theo chuỗi giá trị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</si>
</sst>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43" formatCode="_(* #,##0.00_);_(* \(#,##0.00\);_(* &quot;-&quot;??_);_(@_)"/>
    <numFmt numFmtId="164" formatCode="0.0%"/>
    <numFmt numFmtId="165" formatCode="_(* #,##0_);_(* \(#,##0\);_(* &quot;-&quot;??_);_(@_)"/>
    <numFmt numFmtId="166" formatCode="_-* #,##0\ _₫_-;\-* #,##0\ _₫_-;_-* &quot;-&quot;??\ _₫_-;_-@"/>
    <numFmt numFmtId="167" formatCode="_(* #,##0.0_);_(* \(#,##0.0\);_(* &quot;-&quot;??_);_(@_)"/>
    <numFmt numFmtId="168" formatCode="_(* #,##0.000_);_(* \(#,##0.000\);_(* &quot;-&quot;??_);_(@_)"/>
    <numFmt numFmtId="169" formatCode="_-* #,##0.000\ _₫_-;\-* #,##0.000\ _₫_-;_-* &quot;-&quot;??\ _₫_-;_-@"/>
    <numFmt numFmtId="170" formatCode="#,##0_ ;\-#,##0\ "/>
    <numFmt numFmtId="171" formatCode="_-* #,##0_-;\-* #,##0_-;_-* &quot;-&quot;??_-;_-@"/>
    <numFmt numFmtId="172" formatCode="_ * #,##0.00_ ;_ * \-#,##0.00_ ;_ * &quot;-&quot;??_ ;_ @_ "/>
    <numFmt numFmtId="173" formatCode="_-* #,##0.00_-;\-* #,##0.00_-;_-* &quot;-&quot;??.00_-;_-@"/>
    <numFmt numFmtId="174" formatCode="_-* #,##0.000_-;\-* #,##0.000_-;_-* &quot;-&quot;??.000_-;_-@"/>
    <numFmt numFmtId="175" formatCode="_-* #,##0.000_-;\-* #,##0.000_-;_-* &quot;-&quot;??_-;_-@"/>
  </numFmts>
  <fonts count="72">
    <font>
      <sz val="11"/>
      <color theme="1"/>
      <name val="Calibri"/>
      <scheme val="minor"/>
    </font>
    <font>
      <b/>
      <sz val="22"/>
      <color theme="1"/>
      <name val="Times New Roman"/>
    </font>
    <font>
      <b/>
      <sz val="14"/>
      <color theme="1"/>
      <name val="Times New Roman"/>
    </font>
    <font>
      <sz val="14"/>
      <color theme="1"/>
      <name val="Times New Roman"/>
    </font>
    <font>
      <i/>
      <sz val="22"/>
      <color theme="1"/>
      <name val="Times New Roman"/>
    </font>
    <font>
      <b/>
      <i/>
      <sz val="14"/>
      <color theme="1"/>
      <name val="Times New Roman"/>
    </font>
    <font>
      <i/>
      <sz val="14"/>
      <color theme="1"/>
      <name val="Times New Roman"/>
    </font>
    <font>
      <b/>
      <sz val="16"/>
      <color theme="1"/>
      <name val="Times New Roman"/>
    </font>
    <font>
      <i/>
      <sz val="16"/>
      <color theme="1"/>
      <name val="Times New Roman"/>
    </font>
    <font>
      <sz val="11"/>
      <name val="Calibri"/>
    </font>
    <font>
      <b/>
      <sz val="29"/>
      <color theme="1"/>
      <name val="Times New Roman"/>
    </font>
    <font>
      <sz val="12"/>
      <color theme="1"/>
      <name val="Times New Roman"/>
    </font>
    <font>
      <sz val="13"/>
      <color theme="1"/>
      <name val="Times New Roman"/>
    </font>
    <font>
      <b/>
      <sz val="10"/>
      <color theme="1"/>
      <name val="Times New Roman"/>
    </font>
    <font>
      <sz val="10"/>
      <color theme="1"/>
      <name val="Times New Roman"/>
    </font>
    <font>
      <i/>
      <sz val="10"/>
      <color theme="1"/>
      <name val="Times New Roman"/>
    </font>
    <font>
      <b/>
      <i/>
      <sz val="10"/>
      <color theme="1"/>
      <name val="Times New Roman"/>
    </font>
    <font>
      <b/>
      <u/>
      <sz val="10"/>
      <color theme="1"/>
      <name val="Times New Roman"/>
    </font>
    <font>
      <b/>
      <u/>
      <sz val="10"/>
      <color theme="1"/>
      <name val="Times New Roman"/>
    </font>
    <font>
      <b/>
      <u/>
      <sz val="10"/>
      <color theme="1"/>
      <name val="Times New Roman"/>
    </font>
    <font>
      <b/>
      <u/>
      <sz val="10"/>
      <color theme="1"/>
      <name val="Times New Roman"/>
    </font>
    <font>
      <b/>
      <u/>
      <sz val="10"/>
      <color theme="1"/>
      <name val="Times New Roman"/>
    </font>
    <font>
      <u/>
      <sz val="10"/>
      <color theme="1"/>
      <name val="Times New Roman"/>
    </font>
    <font>
      <u/>
      <sz val="10"/>
      <color theme="1"/>
      <name val="Times New Roman"/>
    </font>
    <font>
      <b/>
      <u/>
      <sz val="10"/>
      <color theme="1"/>
      <name val="Times New Roman"/>
    </font>
    <font>
      <b/>
      <u/>
      <sz val="10"/>
      <color theme="1"/>
      <name val="Times New Roman"/>
    </font>
    <font>
      <b/>
      <u/>
      <sz val="10"/>
      <color theme="1"/>
      <name val="Times New Roman"/>
    </font>
    <font>
      <b/>
      <u/>
      <sz val="10"/>
      <color theme="1"/>
      <name val="Times New Roman"/>
    </font>
    <font>
      <sz val="8"/>
      <color theme="1"/>
      <name val="Times New Roman"/>
    </font>
    <font>
      <sz val="6"/>
      <color theme="1"/>
      <name val="Times New Roman"/>
    </font>
    <font>
      <sz val="7"/>
      <color theme="1"/>
      <name val="Times New Roman"/>
    </font>
    <font>
      <b/>
      <u/>
      <sz val="10"/>
      <color theme="1"/>
      <name val="Times New Roman"/>
    </font>
    <font>
      <b/>
      <u/>
      <sz val="10"/>
      <color theme="1"/>
      <name val="Times New Roman"/>
    </font>
    <font>
      <b/>
      <u/>
      <sz val="10"/>
      <color theme="1"/>
      <name val="Times New Roman"/>
    </font>
    <font>
      <b/>
      <u/>
      <sz val="10"/>
      <color theme="1"/>
      <name val="Times New Roman"/>
    </font>
    <font>
      <sz val="9"/>
      <color theme="1"/>
      <name val="Times New Roman"/>
    </font>
    <font>
      <sz val="11"/>
      <color theme="1"/>
      <name val="Times New Roman"/>
    </font>
    <font>
      <b/>
      <sz val="10"/>
      <color theme="1"/>
      <name val="Calibri"/>
    </font>
    <font>
      <sz val="10"/>
      <color theme="1"/>
      <name val="Calibri"/>
    </font>
    <font>
      <b/>
      <sz val="12"/>
      <color theme="1"/>
      <name val="Times New Roman"/>
    </font>
    <font>
      <i/>
      <sz val="12"/>
      <color theme="1"/>
      <name val="Times New Roman"/>
    </font>
    <font>
      <sz val="15"/>
      <color theme="1"/>
      <name val="Times New Roman"/>
    </font>
    <font>
      <b/>
      <sz val="11"/>
      <color theme="1"/>
      <name val="Times New Roman"/>
    </font>
    <font>
      <u/>
      <sz val="12"/>
      <color theme="1"/>
      <name val="Times New Roman"/>
    </font>
    <font>
      <u/>
      <sz val="12"/>
      <color theme="1"/>
      <name val="Times New Roman"/>
    </font>
    <font>
      <sz val="10"/>
      <color rgb="FF000000"/>
      <name val="Times New Roman"/>
    </font>
    <font>
      <b/>
      <sz val="10"/>
      <color rgb="FF000000"/>
      <name val="Times New Roman"/>
    </font>
    <font>
      <b/>
      <u/>
      <sz val="12"/>
      <color theme="1"/>
      <name val="Times New Roman"/>
    </font>
    <font>
      <sz val="10"/>
      <color rgb="FFFF0000"/>
      <name val="Times New Roman"/>
    </font>
    <font>
      <i/>
      <sz val="11"/>
      <color theme="1"/>
      <name val="Times New Roman"/>
    </font>
    <font>
      <i/>
      <u/>
      <sz val="12"/>
      <color theme="1"/>
      <name val="Times New Roman"/>
    </font>
    <font>
      <sz val="11"/>
      <color rgb="FFFF0000"/>
      <name val="Times New Roman"/>
    </font>
    <font>
      <b/>
      <sz val="10"/>
      <color rgb="FFFF0000"/>
      <name val="Times New Roman"/>
    </font>
    <font>
      <i/>
      <sz val="9"/>
      <color rgb="FF1F1F1F"/>
      <name val="Times New Roman"/>
    </font>
    <font>
      <b/>
      <i/>
      <sz val="12"/>
      <color theme="1"/>
      <name val="Times New Roman"/>
    </font>
    <font>
      <b/>
      <sz val="13"/>
      <color theme="1"/>
      <name val="Times New Roman"/>
    </font>
    <font>
      <u/>
      <sz val="13"/>
      <color theme="1"/>
      <name val="Times New Roman"/>
    </font>
    <font>
      <u/>
      <sz val="13"/>
      <color theme="1"/>
      <name val="Times New Roman"/>
    </font>
    <font>
      <u/>
      <sz val="13"/>
      <color theme="1"/>
      <name val="Times New Roman"/>
    </font>
    <font>
      <u/>
      <sz val="13"/>
      <color theme="1"/>
      <name val="Times New Roman"/>
    </font>
    <font>
      <sz val="11"/>
      <color rgb="FFFF0000"/>
      <name val="&quot;Times New Roman&quot;"/>
    </font>
    <font>
      <sz val="11"/>
      <color theme="1"/>
      <name val="&quot;Times New Roman&quot;"/>
    </font>
    <font>
      <sz val="11"/>
      <color rgb="FF000000"/>
      <name val="Times New Roman"/>
    </font>
    <font>
      <b/>
      <u/>
      <sz val="13"/>
      <color theme="1"/>
      <name val="Times New Roman"/>
    </font>
    <font>
      <b/>
      <u/>
      <sz val="13"/>
      <color theme="1"/>
      <name val="Times New Roman"/>
    </font>
    <font>
      <sz val="11"/>
      <color rgb="FF000000"/>
      <name val="&quot;Times New Roman&quot;"/>
    </font>
    <font>
      <sz val="11"/>
      <color rgb="FFC00000"/>
      <name val="&quot;Times New Roman&quot;"/>
    </font>
    <font>
      <sz val="9"/>
      <color rgb="FF1F1F1F"/>
      <name val="Arial"/>
    </font>
    <font>
      <b/>
      <sz val="11"/>
      <color rgb="FFFF0000"/>
      <name val="Times New Roman"/>
    </font>
    <font>
      <b/>
      <i/>
      <sz val="10"/>
      <color theme="1"/>
      <name val="Calibri"/>
    </font>
    <font>
      <b/>
      <sz val="11"/>
      <color theme="1"/>
      <name val="Times New Roman"/>
      <family val="1"/>
    </font>
    <font>
      <b/>
      <sz val="10"/>
      <color theme="1"/>
      <name val="Times New Roman"/>
      <family val="1"/>
    </font>
  </fonts>
  <fills count="4">
    <fill>
      <patternFill patternType="none"/>
    </fill>
    <fill>
      <patternFill patternType="gray125"/>
    </fill>
    <fill>
      <patternFill patternType="solid">
        <fgColor theme="0"/>
        <bgColor theme="0"/>
      </patternFill>
    </fill>
    <fill>
      <patternFill patternType="solid">
        <fgColor rgb="FFFFFFFF"/>
        <bgColor rgb="FFFFFFFF"/>
      </patternFill>
    </fill>
  </fills>
  <borders count="16">
    <border>
      <left/>
      <right/>
      <top/>
      <bottom/>
      <diagonal/>
    </border>
    <border>
      <left/>
      <right/>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style="thin">
        <color rgb="FF000000"/>
      </right>
      <top/>
      <bottom/>
      <diagonal/>
    </border>
    <border>
      <left style="thin">
        <color rgb="FF000000"/>
      </left>
      <right/>
      <top/>
      <bottom/>
      <diagonal/>
    </border>
    <border>
      <left/>
      <right style="thin">
        <color rgb="FF000000"/>
      </right>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bottom style="thin">
        <color rgb="FF000000"/>
      </bottom>
      <diagonal/>
    </border>
    <border>
      <left/>
      <right/>
      <top/>
      <bottom/>
      <diagonal/>
    </border>
  </borders>
  <cellStyleXfs count="1">
    <xf numFmtId="0" fontId="0" fillId="0" borderId="0"/>
  </cellStyleXfs>
  <cellXfs count="380">
    <xf numFmtId="0" fontId="0" fillId="0" borderId="0" xfId="0" applyFont="1" applyAlignment="1"/>
    <xf numFmtId="0" fontId="2" fillId="0" borderId="0" xfId="0" applyFont="1"/>
    <xf numFmtId="0" fontId="3" fillId="0" borderId="0" xfId="0" applyFont="1"/>
    <xf numFmtId="0" fontId="5" fillId="0" borderId="0" xfId="0" applyFont="1"/>
    <xf numFmtId="0" fontId="6" fillId="0" borderId="0" xfId="0" applyFont="1"/>
    <xf numFmtId="0" fontId="7" fillId="0" borderId="0" xfId="0" applyFont="1" applyAlignment="1">
      <alignment horizontal="center" vertical="center" wrapText="1"/>
    </xf>
    <xf numFmtId="0" fontId="8" fillId="0" borderId="1" xfId="0" applyFont="1" applyBorder="1" applyAlignment="1">
      <alignment vertical="center" wrapText="1"/>
    </xf>
    <xf numFmtId="0" fontId="2" fillId="0" borderId="2" xfId="0" applyFont="1" applyBorder="1" applyAlignment="1">
      <alignment horizontal="center" vertical="center" wrapText="1"/>
    </xf>
    <xf numFmtId="0" fontId="2" fillId="0" borderId="13" xfId="0" applyFont="1" applyBorder="1" applyAlignment="1">
      <alignment horizontal="center" vertical="center" wrapText="1"/>
    </xf>
    <xf numFmtId="0" fontId="3" fillId="0" borderId="13" xfId="0" applyFont="1" applyBorder="1" applyAlignment="1">
      <alignment horizontal="center" vertical="center" wrapText="1"/>
    </xf>
    <xf numFmtId="3" fontId="2" fillId="0" borderId="13" xfId="0" applyNumberFormat="1" applyFont="1" applyBorder="1" applyAlignment="1">
      <alignment horizontal="right" vertical="center" wrapText="1"/>
    </xf>
    <xf numFmtId="49" fontId="10" fillId="2" borderId="13" xfId="0" applyNumberFormat="1" applyFont="1" applyFill="1" applyBorder="1" applyAlignment="1">
      <alignment horizontal="center" vertical="center" wrapText="1"/>
    </xf>
    <xf numFmtId="164" fontId="10" fillId="2" borderId="13" xfId="0" applyNumberFormat="1" applyFont="1" applyFill="1" applyBorder="1" applyAlignment="1">
      <alignment horizontal="center" vertical="center" wrapText="1"/>
    </xf>
    <xf numFmtId="3" fontId="2" fillId="0" borderId="13" xfId="0" applyNumberFormat="1" applyFont="1" applyBorder="1" applyAlignment="1">
      <alignment horizontal="center" vertical="center" wrapText="1"/>
    </xf>
    <xf numFmtId="3" fontId="2" fillId="0" borderId="0" xfId="0" applyNumberFormat="1" applyFont="1"/>
    <xf numFmtId="3" fontId="3" fillId="0" borderId="0" xfId="0" applyNumberFormat="1" applyFont="1" applyAlignment="1">
      <alignment vertical="center"/>
    </xf>
    <xf numFmtId="3" fontId="3" fillId="0" borderId="0" xfId="0" applyNumberFormat="1" applyFont="1"/>
    <xf numFmtId="0" fontId="2" fillId="0" borderId="13" xfId="0" applyFont="1" applyBorder="1" applyAlignment="1">
      <alignment horizontal="left" vertical="center" wrapText="1"/>
    </xf>
    <xf numFmtId="0" fontId="3" fillId="0" borderId="13" xfId="0" applyFont="1" applyBorder="1" applyAlignment="1">
      <alignment wrapText="1"/>
    </xf>
    <xf numFmtId="0" fontId="3" fillId="0" borderId="13" xfId="0" applyFont="1" applyBorder="1" applyAlignment="1">
      <alignment horizontal="left" vertical="center" wrapText="1"/>
    </xf>
    <xf numFmtId="3" fontId="3" fillId="0" borderId="13" xfId="0" applyNumberFormat="1" applyFont="1" applyBorder="1" applyAlignment="1">
      <alignment horizontal="right" vertical="center" wrapText="1"/>
    </xf>
    <xf numFmtId="10" fontId="3" fillId="2" borderId="13" xfId="0" applyNumberFormat="1" applyFont="1" applyFill="1" applyBorder="1" applyAlignment="1">
      <alignment vertical="center" wrapText="1"/>
    </xf>
    <xf numFmtId="3" fontId="3" fillId="0" borderId="13" xfId="0" applyNumberFormat="1" applyFont="1" applyBorder="1" applyAlignment="1">
      <alignment horizontal="center" vertical="center" wrapText="1"/>
    </xf>
    <xf numFmtId="0" fontId="11" fillId="0" borderId="13" xfId="0" applyFont="1" applyBorder="1" applyAlignment="1">
      <alignment horizontal="center" vertical="center" wrapText="1"/>
    </xf>
    <xf numFmtId="3" fontId="3" fillId="0" borderId="13" xfId="0" applyNumberFormat="1" applyFont="1" applyBorder="1" applyAlignment="1">
      <alignment horizontal="left" vertical="center" wrapText="1"/>
    </xf>
    <xf numFmtId="0" fontId="12" fillId="0" borderId="13" xfId="0" applyFont="1" applyBorder="1" applyAlignment="1">
      <alignment horizontal="center" vertical="center" wrapText="1"/>
    </xf>
    <xf numFmtId="3" fontId="12" fillId="0" borderId="13" xfId="0" applyNumberFormat="1" applyFont="1" applyBorder="1" applyAlignment="1">
      <alignment horizontal="center" vertical="center" wrapText="1"/>
    </xf>
    <xf numFmtId="3" fontId="3" fillId="0" borderId="13" xfId="0" applyNumberFormat="1" applyFont="1" applyBorder="1" applyAlignment="1">
      <alignment horizontal="right" vertical="center"/>
    </xf>
    <xf numFmtId="0" fontId="3" fillId="0" borderId="0" xfId="0" applyFont="1" applyAlignment="1">
      <alignment horizontal="center"/>
    </xf>
    <xf numFmtId="0" fontId="3" fillId="0" borderId="0" xfId="0" applyFont="1" applyAlignment="1">
      <alignment horizontal="center" vertical="center" wrapText="1"/>
    </xf>
    <xf numFmtId="0" fontId="3" fillId="0" borderId="0" xfId="0" applyFont="1" applyAlignment="1">
      <alignment horizontal="center" wrapText="1"/>
    </xf>
    <xf numFmtId="0" fontId="14" fillId="0" borderId="0" xfId="0" applyFont="1"/>
    <xf numFmtId="0" fontId="14" fillId="0" borderId="0" xfId="0" applyFont="1" applyAlignment="1">
      <alignment horizontal="center"/>
    </xf>
    <xf numFmtId="165" fontId="14" fillId="0" borderId="0" xfId="0" applyNumberFormat="1" applyFont="1" applyAlignment="1">
      <alignment horizontal="left"/>
    </xf>
    <xf numFmtId="165" fontId="14" fillId="0" borderId="0" xfId="0" applyNumberFormat="1" applyFont="1"/>
    <xf numFmtId="0" fontId="13" fillId="0" borderId="2" xfId="0" applyFont="1" applyBorder="1" applyAlignment="1">
      <alignment horizontal="center" vertical="center" wrapText="1"/>
    </xf>
    <xf numFmtId="0" fontId="13" fillId="0" borderId="3" xfId="0" applyFont="1" applyBorder="1" applyAlignment="1">
      <alignment horizontal="center" vertical="center" wrapText="1"/>
    </xf>
    <xf numFmtId="0" fontId="13" fillId="0" borderId="13" xfId="0" applyFont="1" applyBorder="1" applyAlignment="1">
      <alignment vertical="center" wrapText="1"/>
    </xf>
    <xf numFmtId="0" fontId="13" fillId="0" borderId="13" xfId="0" applyFont="1" applyBorder="1" applyAlignment="1">
      <alignment horizontal="center" vertical="center" wrapText="1"/>
    </xf>
    <xf numFmtId="0" fontId="13" fillId="0" borderId="13" xfId="0" applyFont="1" applyBorder="1" applyAlignment="1">
      <alignment horizontal="center" vertical="center"/>
    </xf>
    <xf numFmtId="0" fontId="13" fillId="0" borderId="13" xfId="0" applyFont="1" applyBorder="1" applyAlignment="1">
      <alignment horizontal="center" wrapText="1"/>
    </xf>
    <xf numFmtId="0" fontId="17" fillId="0" borderId="13" xfId="0" applyFont="1" applyBorder="1" applyAlignment="1">
      <alignment horizontal="center" vertical="center" wrapText="1"/>
    </xf>
    <xf numFmtId="0" fontId="18" fillId="0" borderId="13" xfId="0" applyFont="1" applyBorder="1" applyAlignment="1">
      <alignment horizontal="left" vertical="center" wrapText="1"/>
    </xf>
    <xf numFmtId="0" fontId="19" fillId="0" borderId="13" xfId="0" applyFont="1" applyBorder="1" applyAlignment="1">
      <alignment horizontal="center" vertical="center" shrinkToFit="1"/>
    </xf>
    <xf numFmtId="165" fontId="20" fillId="0" borderId="13" xfId="0" applyNumberFormat="1" applyFont="1" applyBorder="1" applyAlignment="1">
      <alignment horizontal="center" vertical="center" shrinkToFit="1"/>
    </xf>
    <xf numFmtId="10" fontId="21" fillId="0" borderId="13" xfId="0" applyNumberFormat="1" applyFont="1" applyBorder="1" applyAlignment="1">
      <alignment vertical="center" shrinkToFit="1"/>
    </xf>
    <xf numFmtId="164" fontId="13" fillId="0" borderId="13" xfId="0" applyNumberFormat="1" applyFont="1" applyBorder="1" applyAlignment="1">
      <alignment vertical="center" shrinkToFit="1"/>
    </xf>
    <xf numFmtId="0" fontId="22" fillId="0" borderId="13" xfId="0" applyFont="1" applyBorder="1" applyAlignment="1">
      <alignment vertical="center"/>
    </xf>
    <xf numFmtId="165" fontId="23" fillId="0" borderId="0" xfId="0" applyNumberFormat="1" applyFont="1" applyAlignment="1">
      <alignment vertical="center"/>
    </xf>
    <xf numFmtId="0" fontId="24" fillId="0" borderId="13" xfId="0" applyFont="1" applyBorder="1" applyAlignment="1">
      <alignment vertical="center" wrapText="1"/>
    </xf>
    <xf numFmtId="164" fontId="25" fillId="0" borderId="13" xfId="0" applyNumberFormat="1" applyFont="1" applyBorder="1" applyAlignment="1">
      <alignment vertical="center" shrinkToFit="1"/>
    </xf>
    <xf numFmtId="0" fontId="26" fillId="0" borderId="13" xfId="0" applyFont="1" applyBorder="1" applyAlignment="1">
      <alignment vertical="center"/>
    </xf>
    <xf numFmtId="9" fontId="27" fillId="0" borderId="0" xfId="0" applyNumberFormat="1" applyFont="1" applyAlignment="1">
      <alignment vertical="center"/>
    </xf>
    <xf numFmtId="0" fontId="13" fillId="0" borderId="13" xfId="0" applyFont="1" applyBorder="1" applyAlignment="1">
      <alignment vertical="center" shrinkToFit="1"/>
    </xf>
    <xf numFmtId="0" fontId="13" fillId="0" borderId="13" xfId="0" applyFont="1" applyBorder="1" applyAlignment="1">
      <alignment horizontal="center" vertical="center" shrinkToFit="1"/>
    </xf>
    <xf numFmtId="0" fontId="13" fillId="0" borderId="13" xfId="0" applyFont="1" applyBorder="1" applyAlignment="1">
      <alignment horizontal="left" vertical="center" wrapText="1"/>
    </xf>
    <xf numFmtId="165" fontId="13" fillId="0" borderId="13" xfId="0" applyNumberFormat="1" applyFont="1" applyBorder="1" applyAlignment="1">
      <alignment horizontal="center" vertical="center" shrinkToFit="1"/>
    </xf>
    <xf numFmtId="10" fontId="13" fillId="0" borderId="13" xfId="0" applyNumberFormat="1" applyFont="1" applyBorder="1" applyAlignment="1">
      <alignment vertical="center" shrinkToFit="1"/>
    </xf>
    <xf numFmtId="0" fontId="14" fillId="0" borderId="13" xfId="0" applyFont="1" applyBorder="1" applyAlignment="1">
      <alignment vertical="center"/>
    </xf>
    <xf numFmtId="9" fontId="14" fillId="0" borderId="0" xfId="0" applyNumberFormat="1" applyFont="1" applyAlignment="1">
      <alignment vertical="center"/>
    </xf>
    <xf numFmtId="0" fontId="14" fillId="0" borderId="0" xfId="0" applyFont="1" applyAlignment="1">
      <alignment vertical="center"/>
    </xf>
    <xf numFmtId="165" fontId="14" fillId="0" borderId="0" xfId="0" applyNumberFormat="1" applyFont="1" applyAlignment="1">
      <alignment vertical="center"/>
    </xf>
    <xf numFmtId="0" fontId="14" fillId="0" borderId="13" xfId="0" applyFont="1" applyBorder="1" applyAlignment="1">
      <alignment horizontal="center" vertical="center" wrapText="1"/>
    </xf>
    <xf numFmtId="0" fontId="14" fillId="0" borderId="13" xfId="0" applyFont="1" applyBorder="1" applyAlignment="1">
      <alignment horizontal="left" vertical="center" wrapText="1"/>
    </xf>
    <xf numFmtId="0" fontId="14" fillId="0" borderId="13" xfId="0" applyFont="1" applyBorder="1" applyAlignment="1">
      <alignment horizontal="center" vertical="center" shrinkToFit="1"/>
    </xf>
    <xf numFmtId="165" fontId="14" fillId="0" borderId="13" xfId="0" applyNumberFormat="1" applyFont="1" applyBorder="1" applyAlignment="1">
      <alignment horizontal="center" vertical="center" shrinkToFit="1"/>
    </xf>
    <xf numFmtId="10" fontId="14" fillId="0" borderId="13" xfId="0" applyNumberFormat="1" applyFont="1" applyBorder="1" applyAlignment="1">
      <alignment vertical="center" shrinkToFit="1"/>
    </xf>
    <xf numFmtId="164" fontId="14" fillId="0" borderId="13" xfId="0" applyNumberFormat="1" applyFont="1" applyBorder="1" applyAlignment="1">
      <alignment vertical="center" shrinkToFit="1"/>
    </xf>
    <xf numFmtId="0" fontId="14" fillId="0" borderId="13" xfId="0" applyFont="1" applyBorder="1" applyAlignment="1">
      <alignment vertical="center" shrinkToFit="1"/>
    </xf>
    <xf numFmtId="165" fontId="13" fillId="0" borderId="13" xfId="0" applyNumberFormat="1" applyFont="1" applyBorder="1" applyAlignment="1">
      <alignment vertical="center" shrinkToFit="1"/>
    </xf>
    <xf numFmtId="165" fontId="14" fillId="0" borderId="13" xfId="0" applyNumberFormat="1" applyFont="1" applyBorder="1" applyAlignment="1">
      <alignment horizontal="right" vertical="center" shrinkToFit="1"/>
    </xf>
    <xf numFmtId="0" fontId="13" fillId="0" borderId="13" xfId="0" applyFont="1" applyBorder="1" applyAlignment="1">
      <alignment vertical="center"/>
    </xf>
    <xf numFmtId="0" fontId="13" fillId="0" borderId="0" xfId="0" applyFont="1" applyAlignment="1">
      <alignment vertical="center"/>
    </xf>
    <xf numFmtId="165" fontId="14" fillId="0" borderId="13" xfId="0" quotePrefix="1" applyNumberFormat="1" applyFont="1" applyBorder="1" applyAlignment="1">
      <alignment horizontal="center" vertical="center" wrapText="1"/>
    </xf>
    <xf numFmtId="165" fontId="14" fillId="0" borderId="13" xfId="0" applyNumberFormat="1" applyFont="1" applyBorder="1" applyAlignment="1">
      <alignment horizontal="left" vertical="center" wrapText="1"/>
    </xf>
    <xf numFmtId="2" fontId="14" fillId="0" borderId="13" xfId="0" applyNumberFormat="1" applyFont="1" applyBorder="1" applyAlignment="1">
      <alignment vertical="center" shrinkToFit="1"/>
    </xf>
    <xf numFmtId="165" fontId="14" fillId="0" borderId="13" xfId="0" applyNumberFormat="1" applyFont="1" applyBorder="1" applyAlignment="1">
      <alignment horizontal="center" vertical="center" wrapText="1"/>
    </xf>
    <xf numFmtId="165" fontId="14" fillId="0" borderId="13" xfId="0" applyNumberFormat="1" applyFont="1" applyBorder="1" applyAlignment="1">
      <alignment horizontal="center" vertical="center"/>
    </xf>
    <xf numFmtId="0" fontId="28" fillId="0" borderId="13" xfId="0" applyFont="1" applyBorder="1" applyAlignment="1">
      <alignment horizontal="left" vertical="center" wrapText="1"/>
    </xf>
    <xf numFmtId="165" fontId="29" fillId="0" borderId="13" xfId="0" quotePrefix="1" applyNumberFormat="1" applyFont="1" applyBorder="1" applyAlignment="1">
      <alignment horizontal="center" vertical="center" shrinkToFit="1"/>
    </xf>
    <xf numFmtId="165" fontId="28" fillId="0" borderId="13" xfId="0" applyNumberFormat="1" applyFont="1" applyBorder="1" applyAlignment="1">
      <alignment horizontal="center" vertical="center" wrapText="1"/>
    </xf>
    <xf numFmtId="165" fontId="30" fillId="0" borderId="13" xfId="0" applyNumberFormat="1" applyFont="1" applyBorder="1" applyAlignment="1">
      <alignment horizontal="center" vertical="center" wrapText="1"/>
    </xf>
    <xf numFmtId="165" fontId="28" fillId="0" borderId="13" xfId="0" applyNumberFormat="1" applyFont="1" applyBorder="1" applyAlignment="1">
      <alignment horizontal="left" vertical="center" wrapText="1"/>
    </xf>
    <xf numFmtId="165" fontId="28" fillId="0" borderId="13" xfId="0" applyNumberFormat="1" applyFont="1" applyBorder="1" applyAlignment="1">
      <alignment horizontal="center" vertical="center"/>
    </xf>
    <xf numFmtId="165" fontId="13" fillId="0" borderId="13" xfId="0" applyNumberFormat="1" applyFont="1" applyBorder="1" applyAlignment="1">
      <alignment horizontal="center" vertical="center" wrapText="1"/>
    </xf>
    <xf numFmtId="165" fontId="13" fillId="0" borderId="13" xfId="0" applyNumberFormat="1" applyFont="1" applyBorder="1" applyAlignment="1">
      <alignment horizontal="center" vertical="center"/>
    </xf>
    <xf numFmtId="165" fontId="13" fillId="0" borderId="13" xfId="0" applyNumberFormat="1" applyFont="1" applyBorder="1" applyAlignment="1">
      <alignment horizontal="left" vertical="center" wrapText="1"/>
    </xf>
    <xf numFmtId="0" fontId="14" fillId="0" borderId="13" xfId="0" quotePrefix="1" applyFont="1" applyBorder="1" applyAlignment="1">
      <alignment horizontal="center" vertical="center" wrapText="1"/>
    </xf>
    <xf numFmtId="165" fontId="16" fillId="0" borderId="13" xfId="0" applyNumberFormat="1" applyFont="1" applyBorder="1" applyAlignment="1">
      <alignment horizontal="center" vertical="center" shrinkToFit="1"/>
    </xf>
    <xf numFmtId="0" fontId="31" fillId="0" borderId="3" xfId="0" applyFont="1" applyBorder="1" applyAlignment="1">
      <alignment horizontal="left" vertical="center"/>
    </xf>
    <xf numFmtId="0" fontId="32" fillId="0" borderId="4" xfId="0" applyFont="1" applyBorder="1" applyAlignment="1">
      <alignment horizontal="left" vertical="center" shrinkToFit="1"/>
    </xf>
    <xf numFmtId="0" fontId="33" fillId="0" borderId="5" xfId="0" applyFont="1" applyBorder="1" applyAlignment="1">
      <alignment horizontal="left" vertical="center"/>
    </xf>
    <xf numFmtId="165" fontId="34" fillId="0" borderId="0" xfId="0" applyNumberFormat="1" applyFont="1" applyAlignment="1">
      <alignment vertical="center"/>
    </xf>
    <xf numFmtId="0" fontId="13" fillId="0" borderId="13" xfId="0" applyFont="1" applyBorder="1" applyAlignment="1">
      <alignment horizontal="left" vertical="center" shrinkToFit="1"/>
    </xf>
    <xf numFmtId="0" fontId="13" fillId="0" borderId="13" xfId="0" applyFont="1" applyBorder="1" applyAlignment="1">
      <alignment horizontal="left" vertical="center"/>
    </xf>
    <xf numFmtId="0" fontId="13" fillId="0" borderId="4" xfId="0" applyFont="1" applyBorder="1" applyAlignment="1">
      <alignment horizontal="left" vertical="center" shrinkToFit="1"/>
    </xf>
    <xf numFmtId="0" fontId="13" fillId="0" borderId="5" xfId="0" applyFont="1" applyBorder="1" applyAlignment="1">
      <alignment horizontal="left" vertical="center"/>
    </xf>
    <xf numFmtId="0" fontId="16" fillId="0" borderId="13" xfId="0" applyFont="1" applyBorder="1" applyAlignment="1">
      <alignment vertical="center" wrapText="1"/>
    </xf>
    <xf numFmtId="1" fontId="13" fillId="0" borderId="13" xfId="0" applyNumberFormat="1" applyFont="1" applyBorder="1" applyAlignment="1">
      <alignment horizontal="center" vertical="center" wrapText="1"/>
    </xf>
    <xf numFmtId="0" fontId="14" fillId="0" borderId="13" xfId="0" quotePrefix="1" applyFont="1" applyBorder="1" applyAlignment="1">
      <alignment horizontal="center" vertical="center"/>
    </xf>
    <xf numFmtId="166" fontId="14" fillId="0" borderId="0" xfId="0" applyNumberFormat="1" applyFont="1" applyAlignment="1">
      <alignment vertical="center" shrinkToFit="1"/>
    </xf>
    <xf numFmtId="166" fontId="14" fillId="0" borderId="13" xfId="0" applyNumberFormat="1" applyFont="1" applyBorder="1" applyAlignment="1">
      <alignment vertical="center" shrinkToFit="1"/>
    </xf>
    <xf numFmtId="165" fontId="14" fillId="0" borderId="13" xfId="0" applyNumberFormat="1" applyFont="1" applyBorder="1" applyAlignment="1">
      <alignment vertical="center" shrinkToFit="1"/>
    </xf>
    <xf numFmtId="0" fontId="16" fillId="0" borderId="13" xfId="0" applyFont="1" applyBorder="1" applyAlignment="1">
      <alignment horizontal="center" vertical="center"/>
    </xf>
    <xf numFmtId="0" fontId="16" fillId="0" borderId="13" xfId="0" applyFont="1" applyBorder="1" applyAlignment="1">
      <alignment horizontal="left" vertical="center" wrapText="1"/>
    </xf>
    <xf numFmtId="0" fontId="16" fillId="0" borderId="13" xfId="0" applyFont="1" applyBorder="1" applyAlignment="1">
      <alignment horizontal="center" vertical="center" shrinkToFit="1"/>
    </xf>
    <xf numFmtId="0" fontId="16" fillId="0" borderId="13" xfId="0" applyFont="1" applyBorder="1" applyAlignment="1">
      <alignment horizontal="center" vertical="center" wrapText="1"/>
    </xf>
    <xf numFmtId="0" fontId="16" fillId="0" borderId="13" xfId="0" applyFont="1" applyBorder="1" applyAlignment="1">
      <alignment horizontal="center" shrinkToFit="1"/>
    </xf>
    <xf numFmtId="166" fontId="16" fillId="0" borderId="13" xfId="0" applyNumberFormat="1" applyFont="1" applyBorder="1" applyAlignment="1">
      <alignment vertical="center" shrinkToFit="1"/>
    </xf>
    <xf numFmtId="10" fontId="16" fillId="0" borderId="13" xfId="0" applyNumberFormat="1" applyFont="1" applyBorder="1" applyAlignment="1">
      <alignment vertical="center" shrinkToFit="1"/>
    </xf>
    <xf numFmtId="165" fontId="16" fillId="0" borderId="13" xfId="0" applyNumberFormat="1" applyFont="1" applyBorder="1" applyAlignment="1">
      <alignment horizontal="right" vertical="center" shrinkToFit="1"/>
    </xf>
    <xf numFmtId="165" fontId="16" fillId="0" borderId="13" xfId="0" applyNumberFormat="1" applyFont="1" applyBorder="1" applyAlignment="1">
      <alignment vertical="center" shrinkToFit="1"/>
    </xf>
    <xf numFmtId="164" fontId="16" fillId="0" borderId="13" xfId="0" applyNumberFormat="1" applyFont="1" applyBorder="1" applyAlignment="1">
      <alignment vertical="center" shrinkToFit="1"/>
    </xf>
    <xf numFmtId="0" fontId="16" fillId="0" borderId="13" xfId="0" applyFont="1" applyBorder="1" applyAlignment="1">
      <alignment vertical="center"/>
    </xf>
    <xf numFmtId="0" fontId="16" fillId="0" borderId="0" xfId="0" applyFont="1" applyAlignment="1">
      <alignment vertical="center"/>
    </xf>
    <xf numFmtId="0" fontId="14" fillId="0" borderId="13" xfId="0" quotePrefix="1" applyFont="1" applyBorder="1" applyAlignment="1">
      <alignment horizontal="center" vertical="center" shrinkToFit="1"/>
    </xf>
    <xf numFmtId="0" fontId="16" fillId="0" borderId="13" xfId="0" applyFont="1" applyBorder="1" applyAlignment="1">
      <alignment wrapText="1"/>
    </xf>
    <xf numFmtId="0" fontId="16" fillId="0" borderId="13" xfId="0" applyFont="1" applyBorder="1" applyAlignment="1">
      <alignment vertical="center" shrinkToFit="1"/>
    </xf>
    <xf numFmtId="0" fontId="14" fillId="0" borderId="13" xfId="0" applyFont="1" applyBorder="1" applyAlignment="1">
      <alignment vertical="center" wrapText="1"/>
    </xf>
    <xf numFmtId="43" fontId="14" fillId="0" borderId="0" xfId="0" applyNumberFormat="1" applyFont="1" applyAlignment="1">
      <alignment vertical="center"/>
    </xf>
    <xf numFmtId="0" fontId="13" fillId="0" borderId="13" xfId="0" quotePrefix="1" applyFont="1" applyBorder="1" applyAlignment="1">
      <alignment horizontal="center" vertical="center"/>
    </xf>
    <xf numFmtId="0" fontId="13" fillId="0" borderId="13" xfId="0" applyFont="1" applyBorder="1" applyAlignment="1">
      <alignment wrapText="1"/>
    </xf>
    <xf numFmtId="166" fontId="13" fillId="0" borderId="13" xfId="0" applyNumberFormat="1" applyFont="1" applyBorder="1" applyAlignment="1">
      <alignment vertical="center" shrinkToFit="1"/>
    </xf>
    <xf numFmtId="167" fontId="14" fillId="0" borderId="13" xfId="0" applyNumberFormat="1" applyFont="1" applyBorder="1" applyAlignment="1">
      <alignment vertical="center" shrinkToFit="1"/>
    </xf>
    <xf numFmtId="165" fontId="13" fillId="0" borderId="13" xfId="0" applyNumberFormat="1" applyFont="1" applyBorder="1" applyAlignment="1">
      <alignment horizontal="right" vertical="center" shrinkToFit="1"/>
    </xf>
    <xf numFmtId="3" fontId="14" fillId="0" borderId="13" xfId="0" quotePrefix="1" applyNumberFormat="1" applyFont="1" applyBorder="1" applyAlignment="1">
      <alignment horizontal="center" vertical="center" wrapText="1"/>
    </xf>
    <xf numFmtId="166" fontId="13" fillId="0" borderId="13" xfId="0" applyNumberFormat="1" applyFont="1" applyBorder="1" applyAlignment="1">
      <alignment horizontal="center" vertical="center" shrinkToFit="1"/>
    </xf>
    <xf numFmtId="166" fontId="14" fillId="0" borderId="13" xfId="0" applyNumberFormat="1" applyFont="1" applyBorder="1" applyAlignment="1">
      <alignment horizontal="center" vertical="center" shrinkToFit="1"/>
    </xf>
    <xf numFmtId="165" fontId="35" fillId="0" borderId="13" xfId="0" applyNumberFormat="1" applyFont="1" applyBorder="1" applyAlignment="1">
      <alignment vertical="center" wrapText="1"/>
    </xf>
    <xf numFmtId="166" fontId="13" fillId="0" borderId="0" xfId="0" applyNumberFormat="1" applyFont="1" applyAlignment="1">
      <alignment vertical="center"/>
    </xf>
    <xf numFmtId="0" fontId="16" fillId="0" borderId="13" xfId="0" applyFont="1" applyBorder="1" applyAlignment="1">
      <alignment horizontal="center" wrapText="1"/>
    </xf>
    <xf numFmtId="166" fontId="14" fillId="0" borderId="0" xfId="0" applyNumberFormat="1" applyFont="1" applyAlignment="1">
      <alignment vertical="center"/>
    </xf>
    <xf numFmtId="166" fontId="13" fillId="0" borderId="13" xfId="0" applyNumberFormat="1" applyFont="1" applyBorder="1" applyAlignment="1">
      <alignment horizontal="right" vertical="center" shrinkToFit="1"/>
    </xf>
    <xf numFmtId="166" fontId="14" fillId="0" borderId="13" xfId="0" applyNumberFormat="1" applyFont="1" applyBorder="1" applyAlignment="1">
      <alignment horizontal="right" vertical="center" shrinkToFit="1"/>
    </xf>
    <xf numFmtId="167" fontId="14" fillId="0" borderId="13" xfId="0" applyNumberFormat="1" applyFont="1" applyBorder="1" applyAlignment="1">
      <alignment horizontal="center" vertical="center" shrinkToFit="1"/>
    </xf>
    <xf numFmtId="166" fontId="16" fillId="0" borderId="13" xfId="0" applyNumberFormat="1" applyFont="1" applyBorder="1" applyAlignment="1">
      <alignment horizontal="center" vertical="center" shrinkToFit="1"/>
    </xf>
    <xf numFmtId="166" fontId="16" fillId="0" borderId="13" xfId="0" applyNumberFormat="1" applyFont="1" applyBorder="1" applyAlignment="1">
      <alignment horizontal="right" vertical="center" shrinkToFit="1"/>
    </xf>
    <xf numFmtId="0" fontId="14" fillId="0" borderId="13" xfId="0" applyFont="1" applyBorder="1" applyAlignment="1">
      <alignment horizontal="center" vertical="center"/>
    </xf>
    <xf numFmtId="166" fontId="14" fillId="2" borderId="13" xfId="0" applyNumberFormat="1" applyFont="1" applyFill="1" applyBorder="1" applyAlignment="1">
      <alignment vertical="center" shrinkToFit="1"/>
    </xf>
    <xf numFmtId="43" fontId="14" fillId="0" borderId="13" xfId="0" applyNumberFormat="1" applyFont="1" applyBorder="1" applyAlignment="1">
      <alignment vertical="center" shrinkToFit="1"/>
    </xf>
    <xf numFmtId="166" fontId="14" fillId="2" borderId="13" xfId="0" applyNumberFormat="1" applyFont="1" applyFill="1" applyBorder="1" applyAlignment="1">
      <alignment horizontal="right" vertical="center" shrinkToFit="1"/>
    </xf>
    <xf numFmtId="0" fontId="36" fillId="0" borderId="13" xfId="0" applyFont="1" applyBorder="1" applyAlignment="1">
      <alignment horizontal="left" vertical="center" wrapText="1"/>
    </xf>
    <xf numFmtId="0" fontId="36" fillId="0" borderId="13" xfId="0" applyFont="1" applyBorder="1" applyAlignment="1">
      <alignment horizontal="center" vertical="center" wrapText="1"/>
    </xf>
    <xf numFmtId="165" fontId="14" fillId="2" borderId="13" xfId="0" applyNumberFormat="1" applyFont="1" applyFill="1" applyBorder="1" applyAlignment="1">
      <alignment horizontal="center" vertical="center" shrinkToFit="1"/>
    </xf>
    <xf numFmtId="0" fontId="15" fillId="0" borderId="13" xfId="0" applyFont="1" applyBorder="1" applyAlignment="1">
      <alignment vertical="center"/>
    </xf>
    <xf numFmtId="0" fontId="15" fillId="0" borderId="0" xfId="0" applyFont="1" applyAlignment="1">
      <alignment vertical="center"/>
    </xf>
    <xf numFmtId="0" fontId="14" fillId="2" borderId="13" xfId="0" quotePrefix="1" applyFont="1" applyFill="1" applyBorder="1" applyAlignment="1">
      <alignment horizontal="center" vertical="center" wrapText="1"/>
    </xf>
    <xf numFmtId="164" fontId="15" fillId="0" borderId="13" xfId="0" applyNumberFormat="1" applyFont="1" applyBorder="1" applyAlignment="1">
      <alignment vertical="center" shrinkToFit="1"/>
    </xf>
    <xf numFmtId="0" fontId="14" fillId="0" borderId="13" xfId="0" applyFont="1" applyBorder="1" applyAlignment="1">
      <alignment horizontal="center" wrapText="1"/>
    </xf>
    <xf numFmtId="0" fontId="36" fillId="0" borderId="13" xfId="0" applyFont="1" applyBorder="1" applyAlignment="1">
      <alignment vertical="center" wrapText="1"/>
    </xf>
    <xf numFmtId="0" fontId="36" fillId="0" borderId="13" xfId="0" applyFont="1" applyBorder="1" applyAlignment="1">
      <alignment vertical="center"/>
    </xf>
    <xf numFmtId="166" fontId="36" fillId="0" borderId="13" xfId="0" applyNumberFormat="1" applyFont="1" applyBorder="1" applyAlignment="1">
      <alignment horizontal="right" vertical="center" shrinkToFit="1"/>
    </xf>
    <xf numFmtId="168" fontId="16" fillId="0" borderId="0" xfId="0" applyNumberFormat="1" applyFont="1" applyAlignment="1">
      <alignment vertical="center"/>
    </xf>
    <xf numFmtId="0" fontId="14" fillId="0" borderId="13" xfId="0" applyFont="1" applyBorder="1"/>
    <xf numFmtId="165" fontId="14" fillId="0" borderId="13" xfId="0" applyNumberFormat="1" applyFont="1" applyBorder="1"/>
    <xf numFmtId="169" fontId="36" fillId="0" borderId="13" xfId="0" applyNumberFormat="1" applyFont="1" applyBorder="1" applyAlignment="1">
      <alignment horizontal="right" vertical="center" shrinkToFit="1"/>
    </xf>
    <xf numFmtId="0" fontId="14" fillId="0" borderId="13" xfId="0" applyFont="1" applyBorder="1" applyAlignment="1">
      <alignment shrinkToFit="1"/>
    </xf>
    <xf numFmtId="0" fontId="16" fillId="0" borderId="13" xfId="0" applyFont="1" applyBorder="1" applyAlignment="1">
      <alignment horizontal="center"/>
    </xf>
    <xf numFmtId="0" fontId="14" fillId="0" borderId="2" xfId="0" applyFont="1" applyBorder="1"/>
    <xf numFmtId="0" fontId="14" fillId="0" borderId="9" xfId="0" applyFont="1" applyBorder="1"/>
    <xf numFmtId="165" fontId="13" fillId="0" borderId="13" xfId="0" applyNumberFormat="1" applyFont="1" applyBorder="1"/>
    <xf numFmtId="0" fontId="14" fillId="0" borderId="9" xfId="0" applyFont="1" applyBorder="1" applyAlignment="1">
      <alignment shrinkToFit="1"/>
    </xf>
    <xf numFmtId="0" fontId="13" fillId="0" borderId="0" xfId="0" applyFont="1"/>
    <xf numFmtId="0" fontId="13" fillId="0" borderId="12" xfId="0" applyFont="1" applyBorder="1" applyAlignment="1">
      <alignment vertical="center"/>
    </xf>
    <xf numFmtId="0" fontId="13" fillId="0" borderId="13" xfId="0" applyFont="1" applyBorder="1" applyAlignment="1">
      <alignment horizontal="center"/>
    </xf>
    <xf numFmtId="0" fontId="37" fillId="0" borderId="12" xfId="0" applyFont="1" applyBorder="1" applyAlignment="1">
      <alignment wrapText="1"/>
    </xf>
    <xf numFmtId="0" fontId="38" fillId="0" borderId="12" xfId="0" applyFont="1" applyBorder="1" applyAlignment="1">
      <alignment wrapText="1"/>
    </xf>
    <xf numFmtId="0" fontId="35" fillId="0" borderId="13" xfId="0" applyFont="1" applyBorder="1" applyAlignment="1">
      <alignment horizontal="left" vertical="center" wrapText="1"/>
    </xf>
    <xf numFmtId="0" fontId="35" fillId="0" borderId="13" xfId="0" applyFont="1" applyBorder="1" applyAlignment="1">
      <alignment horizontal="center" vertical="center" wrapText="1"/>
    </xf>
    <xf numFmtId="170" fontId="14" fillId="0" borderId="13" xfId="0" applyNumberFormat="1" applyFont="1" applyBorder="1" applyAlignment="1">
      <alignment horizontal="right" vertical="center" shrinkToFit="1"/>
    </xf>
    <xf numFmtId="0" fontId="14" fillId="0" borderId="0" xfId="0" applyFont="1" applyAlignment="1">
      <alignment horizontal="left"/>
    </xf>
    <xf numFmtId="0" fontId="11" fillId="0" borderId="0" xfId="0" applyFont="1" applyAlignment="1">
      <alignment vertical="center"/>
    </xf>
    <xf numFmtId="3" fontId="40" fillId="0" borderId="0" xfId="0" applyNumberFormat="1" applyFont="1" applyAlignment="1">
      <alignment horizontal="center" vertical="center"/>
    </xf>
    <xf numFmtId="3" fontId="40" fillId="0" borderId="0" xfId="0" applyNumberFormat="1" applyFont="1" applyAlignment="1">
      <alignment horizontal="center" vertical="center" wrapText="1"/>
    </xf>
    <xf numFmtId="0" fontId="41" fillId="0" borderId="0" xfId="0" applyFont="1" applyAlignment="1">
      <alignment vertical="center"/>
    </xf>
    <xf numFmtId="3" fontId="40" fillId="0" borderId="0" xfId="0" applyNumberFormat="1" applyFont="1" applyAlignment="1">
      <alignment vertical="center"/>
    </xf>
    <xf numFmtId="49" fontId="42" fillId="0" borderId="13" xfId="0" applyNumberFormat="1" applyFont="1" applyBorder="1" applyAlignment="1">
      <alignment vertical="center" wrapText="1"/>
    </xf>
    <xf numFmtId="165" fontId="13" fillId="0" borderId="13" xfId="0" applyNumberFormat="1" applyFont="1" applyBorder="1" applyAlignment="1">
      <alignment vertical="center"/>
    </xf>
    <xf numFmtId="10" fontId="14" fillId="0" borderId="13" xfId="0" applyNumberFormat="1" applyFont="1" applyBorder="1" applyAlignment="1">
      <alignment horizontal="center" vertical="center" wrapText="1"/>
    </xf>
    <xf numFmtId="0" fontId="43" fillId="0" borderId="0" xfId="0" applyFont="1" applyAlignment="1">
      <alignment vertical="center"/>
    </xf>
    <xf numFmtId="165" fontId="44" fillId="0" borderId="0" xfId="0" applyNumberFormat="1" applyFont="1" applyAlignment="1">
      <alignment vertical="center"/>
    </xf>
    <xf numFmtId="3" fontId="13" fillId="2" borderId="13" xfId="0" applyNumberFormat="1" applyFont="1" applyFill="1" applyBorder="1" applyAlignment="1">
      <alignment horizontal="center" vertical="center" wrapText="1"/>
    </xf>
    <xf numFmtId="3" fontId="13" fillId="2" borderId="13" xfId="0" applyNumberFormat="1" applyFont="1" applyFill="1" applyBorder="1" applyAlignment="1">
      <alignment vertical="center" shrinkToFit="1"/>
    </xf>
    <xf numFmtId="9" fontId="14" fillId="0" borderId="13" xfId="0" applyNumberFormat="1" applyFont="1" applyBorder="1" applyAlignment="1">
      <alignment horizontal="center" vertical="center" wrapText="1"/>
    </xf>
    <xf numFmtId="3" fontId="14" fillId="2" borderId="13" xfId="0" quotePrefix="1" applyNumberFormat="1" applyFont="1" applyFill="1" applyBorder="1" applyAlignment="1">
      <alignment horizontal="center" vertical="center" wrapText="1"/>
    </xf>
    <xf numFmtId="3" fontId="14" fillId="2" borderId="13" xfId="0" applyNumberFormat="1" applyFont="1" applyFill="1" applyBorder="1" applyAlignment="1">
      <alignment vertical="center" wrapText="1"/>
    </xf>
    <xf numFmtId="165" fontId="14" fillId="0" borderId="13" xfId="0" applyNumberFormat="1" applyFont="1" applyBorder="1" applyAlignment="1">
      <alignment vertical="center"/>
    </xf>
    <xf numFmtId="3" fontId="14" fillId="2" borderId="13" xfId="0" applyNumberFormat="1" applyFont="1" applyFill="1" applyBorder="1" applyAlignment="1">
      <alignment vertical="center" shrinkToFit="1"/>
    </xf>
    <xf numFmtId="165" fontId="45" fillId="0" borderId="13" xfId="0" applyNumberFormat="1" applyFont="1" applyBorder="1" applyAlignment="1">
      <alignment vertical="center"/>
    </xf>
    <xf numFmtId="0" fontId="13" fillId="2" borderId="13" xfId="0" applyFont="1" applyFill="1" applyBorder="1" applyAlignment="1">
      <alignment horizontal="center" vertical="center" wrapText="1"/>
    </xf>
    <xf numFmtId="0" fontId="13" fillId="2" borderId="13" xfId="0" applyFont="1" applyFill="1" applyBorder="1" applyAlignment="1">
      <alignment vertical="center" wrapText="1"/>
    </xf>
    <xf numFmtId="0" fontId="14" fillId="2" borderId="13" xfId="0" applyFont="1" applyFill="1" applyBorder="1" applyAlignment="1">
      <alignment horizontal="center" vertical="center" wrapText="1"/>
    </xf>
    <xf numFmtId="0" fontId="14" fillId="2" borderId="13" xfId="0" applyFont="1" applyFill="1" applyBorder="1" applyAlignment="1">
      <alignment vertical="center" wrapText="1"/>
    </xf>
    <xf numFmtId="0" fontId="14" fillId="0" borderId="13" xfId="0" applyFont="1" applyBorder="1" applyAlignment="1">
      <alignment horizontal="center"/>
    </xf>
    <xf numFmtId="0" fontId="14" fillId="2" borderId="13" xfId="0" applyFont="1" applyFill="1" applyBorder="1" applyAlignment="1">
      <alignment horizontal="center"/>
    </xf>
    <xf numFmtId="165" fontId="46" fillId="0" borderId="13" xfId="0" applyNumberFormat="1" applyFont="1" applyBorder="1" applyAlignment="1">
      <alignment vertical="center"/>
    </xf>
    <xf numFmtId="49" fontId="36" fillId="0" borderId="13" xfId="0" applyNumberFormat="1" applyFont="1" applyBorder="1" applyAlignment="1">
      <alignment vertical="center" wrapText="1"/>
    </xf>
    <xf numFmtId="3" fontId="13" fillId="0" borderId="13" xfId="0" applyNumberFormat="1" applyFont="1" applyBorder="1" applyAlignment="1">
      <alignment horizontal="center" vertical="center" wrapText="1"/>
    </xf>
    <xf numFmtId="0" fontId="47" fillId="0" borderId="0" xfId="0" applyFont="1" applyAlignment="1">
      <alignment vertical="center"/>
    </xf>
    <xf numFmtId="49" fontId="36" fillId="2" borderId="13" xfId="0" applyNumberFormat="1" applyFont="1" applyFill="1" applyBorder="1" applyAlignment="1">
      <alignment vertical="center" wrapText="1"/>
    </xf>
    <xf numFmtId="49" fontId="13" fillId="0" borderId="13" xfId="0" applyNumberFormat="1" applyFont="1" applyBorder="1" applyAlignment="1">
      <alignment horizontal="center" vertical="center"/>
    </xf>
    <xf numFmtId="165" fontId="48" fillId="0" borderId="13" xfId="0" applyNumberFormat="1" applyFont="1" applyBorder="1" applyAlignment="1">
      <alignment vertical="center"/>
    </xf>
    <xf numFmtId="165" fontId="45" fillId="0" borderId="13" xfId="0" applyNumberFormat="1" applyFont="1" applyBorder="1" applyAlignment="1">
      <alignment horizontal="center" vertical="center" wrapText="1"/>
    </xf>
    <xf numFmtId="3" fontId="15" fillId="0" borderId="13" xfId="0" applyNumberFormat="1" applyFont="1" applyBorder="1" applyAlignment="1">
      <alignment horizontal="center" vertical="center" wrapText="1"/>
    </xf>
    <xf numFmtId="49" fontId="49" fillId="0" borderId="13" xfId="0" applyNumberFormat="1" applyFont="1" applyBorder="1" applyAlignment="1">
      <alignment vertical="center" wrapText="1"/>
    </xf>
    <xf numFmtId="165" fontId="15" fillId="0" borderId="13" xfId="0" applyNumberFormat="1" applyFont="1" applyBorder="1" applyAlignment="1">
      <alignment vertical="center"/>
    </xf>
    <xf numFmtId="0" fontId="50" fillId="0" borderId="0" xfId="0" applyFont="1" applyAlignment="1">
      <alignment vertical="center"/>
    </xf>
    <xf numFmtId="3" fontId="14" fillId="0" borderId="13" xfId="0" applyNumberFormat="1" applyFont="1" applyBorder="1" applyAlignment="1">
      <alignment horizontal="center" vertical="center" wrapText="1"/>
    </xf>
    <xf numFmtId="49" fontId="51" fillId="0" borderId="13" xfId="0" applyNumberFormat="1" applyFont="1" applyBorder="1" applyAlignment="1">
      <alignment vertical="center" wrapText="1"/>
    </xf>
    <xf numFmtId="165" fontId="48" fillId="0" borderId="13" xfId="0" applyNumberFormat="1" applyFont="1" applyBorder="1" applyAlignment="1">
      <alignment horizontal="center" vertical="center" wrapText="1"/>
    </xf>
    <xf numFmtId="165" fontId="45" fillId="0" borderId="13" xfId="0" applyNumberFormat="1" applyFont="1" applyBorder="1" applyAlignment="1">
      <alignment vertical="center"/>
    </xf>
    <xf numFmtId="3" fontId="42" fillId="0" borderId="13" xfId="0" applyNumberFormat="1" applyFont="1" applyBorder="1" applyAlignment="1">
      <alignment vertical="center" wrapText="1"/>
    </xf>
    <xf numFmtId="3" fontId="36" fillId="0" borderId="13" xfId="0" applyNumberFormat="1" applyFont="1" applyBorder="1" applyAlignment="1">
      <alignment vertical="center" wrapText="1"/>
    </xf>
    <xf numFmtId="165" fontId="52" fillId="0" borderId="13" xfId="0" applyNumberFormat="1" applyFont="1" applyBorder="1" applyAlignment="1">
      <alignment vertical="center"/>
    </xf>
    <xf numFmtId="3" fontId="51" fillId="0" borderId="13" xfId="0" applyNumberFormat="1" applyFont="1" applyBorder="1" applyAlignment="1">
      <alignment vertical="center" wrapText="1"/>
    </xf>
    <xf numFmtId="3" fontId="36" fillId="2" borderId="13" xfId="0" applyNumberFormat="1" applyFont="1" applyFill="1" applyBorder="1" applyAlignment="1">
      <alignment vertical="center" wrapText="1"/>
    </xf>
    <xf numFmtId="0" fontId="39" fillId="0" borderId="0" xfId="0" applyFont="1" applyAlignment="1">
      <alignment vertical="center"/>
    </xf>
    <xf numFmtId="1" fontId="14" fillId="0" borderId="13" xfId="0" applyNumberFormat="1" applyFont="1" applyBorder="1" applyAlignment="1">
      <alignment horizontal="center" vertical="center" wrapText="1"/>
    </xf>
    <xf numFmtId="9" fontId="13" fillId="0" borderId="13" xfId="0" applyNumberFormat="1" applyFont="1" applyBorder="1" applyAlignment="1">
      <alignment horizontal="center" vertical="center" wrapText="1"/>
    </xf>
    <xf numFmtId="49" fontId="11" fillId="0" borderId="0" xfId="0" applyNumberFormat="1" applyFont="1" applyAlignment="1">
      <alignment vertical="center" wrapText="1"/>
    </xf>
    <xf numFmtId="43" fontId="11" fillId="0" borderId="0" xfId="0" applyNumberFormat="1" applyFont="1" applyAlignment="1">
      <alignment vertical="center"/>
    </xf>
    <xf numFmtId="43" fontId="11" fillId="0" borderId="0" xfId="0" applyNumberFormat="1" applyFont="1" applyAlignment="1">
      <alignment horizontal="center" vertical="center" wrapText="1"/>
    </xf>
    <xf numFmtId="9" fontId="11" fillId="0" borderId="0" xfId="0" applyNumberFormat="1" applyFont="1" applyAlignment="1">
      <alignment vertical="center"/>
    </xf>
    <xf numFmtId="3" fontId="11" fillId="0" borderId="0" xfId="0" applyNumberFormat="1" applyFont="1" applyAlignment="1">
      <alignment vertical="center"/>
    </xf>
    <xf numFmtId="0" fontId="11" fillId="0" borderId="0" xfId="0" applyFont="1" applyAlignment="1">
      <alignment horizontal="center" vertical="center" wrapText="1"/>
    </xf>
    <xf numFmtId="0" fontId="12" fillId="0" borderId="0" xfId="0" applyFont="1" applyAlignment="1">
      <alignment vertical="center"/>
    </xf>
    <xf numFmtId="3" fontId="39" fillId="0" borderId="0" xfId="0" applyNumberFormat="1" applyFont="1" applyAlignment="1">
      <alignment horizontal="center" vertical="center" wrapText="1"/>
    </xf>
    <xf numFmtId="0" fontId="39" fillId="0" borderId="0" xfId="0" applyFont="1" applyAlignment="1">
      <alignment vertical="center" wrapText="1"/>
    </xf>
    <xf numFmtId="49" fontId="39" fillId="0" borderId="0" xfId="0" applyNumberFormat="1" applyFont="1" applyAlignment="1">
      <alignment vertical="center" wrapText="1"/>
    </xf>
    <xf numFmtId="3" fontId="53" fillId="3" borderId="15" xfId="0" applyNumberFormat="1" applyFont="1" applyFill="1" applyBorder="1"/>
    <xf numFmtId="3" fontId="54" fillId="0" borderId="0" xfId="0" applyNumberFormat="1" applyFont="1" applyAlignment="1">
      <alignment horizontal="right" vertical="center"/>
    </xf>
    <xf numFmtId="0" fontId="55" fillId="0" borderId="0" xfId="0" applyFont="1" applyAlignment="1">
      <alignment vertical="center"/>
    </xf>
    <xf numFmtId="3" fontId="54" fillId="0" borderId="13" xfId="0" applyNumberFormat="1" applyFont="1" applyBorder="1" applyAlignment="1">
      <alignment horizontal="right" vertical="center"/>
    </xf>
    <xf numFmtId="0" fontId="42" fillId="0" borderId="13" xfId="0" applyFont="1" applyBorder="1" applyAlignment="1">
      <alignment horizontal="center" vertical="center"/>
    </xf>
    <xf numFmtId="49" fontId="42" fillId="0" borderId="13" xfId="0" applyNumberFormat="1" applyFont="1" applyBorder="1" applyAlignment="1">
      <alignment horizontal="left" vertical="center" wrapText="1"/>
    </xf>
    <xf numFmtId="171" fontId="42" fillId="0" borderId="13" xfId="0" applyNumberFormat="1" applyFont="1" applyBorder="1" applyAlignment="1">
      <alignment vertical="center" shrinkToFit="1"/>
    </xf>
    <xf numFmtId="164" fontId="42" fillId="0" borderId="13" xfId="0" applyNumberFormat="1" applyFont="1" applyBorder="1" applyAlignment="1">
      <alignment vertical="center" shrinkToFit="1"/>
    </xf>
    <xf numFmtId="172" fontId="56" fillId="0" borderId="0" xfId="0" applyNumberFormat="1" applyFont="1" applyAlignment="1">
      <alignment vertical="center"/>
    </xf>
    <xf numFmtId="0" fontId="57" fillId="0" borderId="0" xfId="0" applyFont="1" applyAlignment="1">
      <alignment vertical="center"/>
    </xf>
    <xf numFmtId="3" fontId="58" fillId="0" borderId="0" xfId="0" applyNumberFormat="1" applyFont="1" applyAlignment="1">
      <alignment vertical="center"/>
    </xf>
    <xf numFmtId="3" fontId="14" fillId="2" borderId="13" xfId="0" applyNumberFormat="1" applyFont="1" applyFill="1" applyBorder="1" applyAlignment="1">
      <alignment horizontal="left" vertical="center" wrapText="1"/>
    </xf>
    <xf numFmtId="171" fontId="36" fillId="0" borderId="13" xfId="0" applyNumberFormat="1" applyFont="1" applyBorder="1" applyAlignment="1">
      <alignment vertical="center" shrinkToFit="1"/>
    </xf>
    <xf numFmtId="0" fontId="13" fillId="2" borderId="13" xfId="0" applyFont="1" applyFill="1" applyBorder="1" applyAlignment="1">
      <alignment horizontal="left" vertical="center" wrapText="1"/>
    </xf>
    <xf numFmtId="0" fontId="14" fillId="2" borderId="13" xfId="0" applyFont="1" applyFill="1" applyBorder="1"/>
    <xf numFmtId="9" fontId="42" fillId="0" borderId="13" xfId="0" applyNumberFormat="1" applyFont="1" applyBorder="1" applyAlignment="1">
      <alignment vertical="center" shrinkToFit="1"/>
    </xf>
    <xf numFmtId="171" fontId="59" fillId="0" borderId="0" xfId="0" applyNumberFormat="1" applyFont="1" applyAlignment="1">
      <alignment vertical="center"/>
    </xf>
    <xf numFmtId="0" fontId="36" fillId="0" borderId="13" xfId="0" applyFont="1" applyBorder="1" applyAlignment="1">
      <alignment horizontal="center" vertical="center"/>
    </xf>
    <xf numFmtId="171" fontId="60" fillId="0" borderId="13" xfId="0" applyNumberFormat="1" applyFont="1" applyBorder="1" applyAlignment="1"/>
    <xf numFmtId="171" fontId="61" fillId="0" borderId="5" xfId="0" applyNumberFormat="1" applyFont="1" applyBorder="1" applyAlignment="1"/>
    <xf numFmtId="171" fontId="61" fillId="0" borderId="5" xfId="0" applyNumberFormat="1" applyFont="1" applyBorder="1" applyAlignment="1"/>
    <xf numFmtId="0" fontId="36" fillId="0" borderId="13" xfId="0" quotePrefix="1" applyFont="1" applyBorder="1" applyAlignment="1">
      <alignment horizontal="center" vertical="center"/>
    </xf>
    <xf numFmtId="49" fontId="36" fillId="0" borderId="13" xfId="0" applyNumberFormat="1" applyFont="1" applyBorder="1" applyAlignment="1">
      <alignment horizontal="left" vertical="center"/>
    </xf>
    <xf numFmtId="171" fontId="51" fillId="0" borderId="13" xfId="0" applyNumberFormat="1" applyFont="1" applyBorder="1" applyAlignment="1">
      <alignment vertical="center" shrinkToFit="1"/>
    </xf>
    <xf numFmtId="49" fontId="51" fillId="0" borderId="13" xfId="0" applyNumberFormat="1" applyFont="1" applyBorder="1" applyAlignment="1">
      <alignment horizontal="left" vertical="center"/>
    </xf>
    <xf numFmtId="171" fontId="62" fillId="0" borderId="13" xfId="0" applyNumberFormat="1" applyFont="1" applyBorder="1" applyAlignment="1">
      <alignment vertical="center" shrinkToFit="1"/>
    </xf>
    <xf numFmtId="3" fontId="42" fillId="0" borderId="13" xfId="0" applyNumberFormat="1" applyFont="1" applyBorder="1" applyAlignment="1">
      <alignment horizontal="center" vertical="center" wrapText="1"/>
    </xf>
    <xf numFmtId="3" fontId="42" fillId="0" borderId="13" xfId="0" applyNumberFormat="1" applyFont="1" applyBorder="1" applyAlignment="1">
      <alignment wrapText="1"/>
    </xf>
    <xf numFmtId="0" fontId="42" fillId="0" borderId="13" xfId="0" applyFont="1" applyBorder="1" applyAlignment="1">
      <alignment horizontal="center" vertical="center" wrapText="1"/>
    </xf>
    <xf numFmtId="171" fontId="63" fillId="0" borderId="0" xfId="0" applyNumberFormat="1" applyFont="1" applyAlignment="1">
      <alignment vertical="center"/>
    </xf>
    <xf numFmtId="0" fontId="64" fillId="0" borderId="0" xfId="0" applyFont="1" applyAlignment="1">
      <alignment vertical="center"/>
    </xf>
    <xf numFmtId="3" fontId="36" fillId="0" borderId="13" xfId="0" applyNumberFormat="1" applyFont="1" applyBorder="1" applyAlignment="1">
      <alignment horizontal="center" vertical="center" wrapText="1"/>
    </xf>
    <xf numFmtId="3" fontId="36" fillId="0" borderId="13" xfId="0" applyNumberFormat="1" applyFont="1" applyBorder="1" applyAlignment="1">
      <alignment horizontal="left" vertical="center" wrapText="1"/>
    </xf>
    <xf numFmtId="171" fontId="36" fillId="0" borderId="13" xfId="0" applyNumberFormat="1" applyFont="1" applyBorder="1" applyAlignment="1">
      <alignment horizontal="center" vertical="center" shrinkToFit="1"/>
    </xf>
    <xf numFmtId="171" fontId="51" fillId="0" borderId="13" xfId="0" applyNumberFormat="1" applyFont="1" applyBorder="1" applyAlignment="1">
      <alignment horizontal="center" vertical="center" shrinkToFit="1"/>
    </xf>
    <xf numFmtId="3" fontId="36" fillId="0" borderId="13" xfId="0" applyNumberFormat="1" applyFont="1" applyBorder="1" applyAlignment="1">
      <alignment vertical="center"/>
    </xf>
    <xf numFmtId="171" fontId="12" fillId="0" borderId="0" xfId="0" applyNumberFormat="1" applyFont="1" applyAlignment="1">
      <alignment vertical="center"/>
    </xf>
    <xf numFmtId="49" fontId="42" fillId="0" borderId="13" xfId="0" applyNumberFormat="1" applyFont="1" applyBorder="1" applyAlignment="1">
      <alignment horizontal="left" vertical="center"/>
    </xf>
    <xf numFmtId="9" fontId="36" fillId="0" borderId="13" xfId="0" applyNumberFormat="1" applyFont="1" applyBorder="1" applyAlignment="1">
      <alignment vertical="center" shrinkToFit="1"/>
    </xf>
    <xf numFmtId="3" fontId="36" fillId="0" borderId="0" xfId="0" applyNumberFormat="1" applyFont="1" applyAlignment="1">
      <alignment horizontal="left" vertical="center"/>
    </xf>
    <xf numFmtId="3" fontId="42" fillId="0" borderId="13" xfId="0" applyNumberFormat="1" applyFont="1" applyBorder="1" applyAlignment="1">
      <alignment vertical="center"/>
    </xf>
    <xf numFmtId="3" fontId="42" fillId="0" borderId="0" xfId="0" applyNumberFormat="1" applyFont="1" applyAlignment="1">
      <alignment horizontal="left" vertical="center"/>
    </xf>
    <xf numFmtId="3" fontId="36" fillId="0" borderId="13" xfId="0" applyNumberFormat="1" applyFont="1" applyBorder="1" applyAlignment="1">
      <alignment horizontal="left" vertical="center"/>
    </xf>
    <xf numFmtId="3" fontId="42" fillId="0" borderId="13" xfId="0" applyNumberFormat="1" applyFont="1" applyBorder="1" applyAlignment="1">
      <alignment horizontal="left" vertical="center"/>
    </xf>
    <xf numFmtId="3" fontId="36" fillId="0" borderId="13" xfId="0" quotePrefix="1" applyNumberFormat="1" applyFont="1" applyBorder="1" applyAlignment="1">
      <alignment horizontal="center" vertical="center" wrapText="1"/>
    </xf>
    <xf numFmtId="171" fontId="42" fillId="0" borderId="13" xfId="0" applyNumberFormat="1" applyFont="1" applyBorder="1" applyAlignment="1">
      <alignment horizontal="right" vertical="center" shrinkToFit="1"/>
    </xf>
    <xf numFmtId="173" fontId="42" fillId="0" borderId="13" xfId="0" applyNumberFormat="1" applyFont="1" applyBorder="1" applyAlignment="1">
      <alignment horizontal="right" vertical="center" shrinkToFit="1"/>
    </xf>
    <xf numFmtId="171" fontId="62" fillId="0" borderId="13" xfId="0" applyNumberFormat="1" applyFont="1" applyBorder="1" applyAlignment="1">
      <alignment horizontal="center" vertical="center" shrinkToFit="1"/>
    </xf>
    <xf numFmtId="171" fontId="65" fillId="0" borderId="5" xfId="0" applyNumberFormat="1" applyFont="1" applyBorder="1" applyAlignment="1"/>
    <xf numFmtId="171" fontId="65" fillId="0" borderId="5" xfId="0" applyNumberFormat="1" applyFont="1" applyBorder="1" applyAlignment="1">
      <alignment horizontal="center"/>
    </xf>
    <xf numFmtId="171" fontId="65" fillId="0" borderId="5" xfId="0" applyNumberFormat="1" applyFont="1" applyBorder="1" applyAlignment="1"/>
    <xf numFmtId="3" fontId="51" fillId="0" borderId="13" xfId="0" applyNumberFormat="1" applyFont="1" applyBorder="1" applyAlignment="1">
      <alignment horizontal="center" vertical="center" wrapText="1"/>
    </xf>
    <xf numFmtId="171" fontId="66" fillId="0" borderId="13" xfId="0" applyNumberFormat="1" applyFont="1" applyBorder="1" applyAlignment="1"/>
    <xf numFmtId="171" fontId="66" fillId="0" borderId="5" xfId="0" applyNumberFormat="1" applyFont="1" applyBorder="1" applyAlignment="1"/>
    <xf numFmtId="171" fontId="66" fillId="0" borderId="5" xfId="0" applyNumberFormat="1" applyFont="1" applyBorder="1" applyAlignment="1">
      <alignment horizontal="center"/>
    </xf>
    <xf numFmtId="171" fontId="66" fillId="0" borderId="5" xfId="0" applyNumberFormat="1" applyFont="1" applyBorder="1" applyAlignment="1"/>
    <xf numFmtId="164" fontId="36" fillId="0" borderId="13" xfId="0" applyNumberFormat="1" applyFont="1" applyBorder="1" applyAlignment="1">
      <alignment vertical="center" shrinkToFit="1"/>
    </xf>
    <xf numFmtId="3" fontId="42" fillId="0" borderId="13" xfId="0" applyNumberFormat="1" applyFont="1" applyBorder="1" applyAlignment="1">
      <alignment horizontal="left" vertical="center" wrapText="1"/>
    </xf>
    <xf numFmtId="49" fontId="12" fillId="0" borderId="0" xfId="0" applyNumberFormat="1" applyFont="1" applyAlignment="1">
      <alignment vertical="center"/>
    </xf>
    <xf numFmtId="9" fontId="12" fillId="0" borderId="0" xfId="0" applyNumberFormat="1" applyFont="1" applyAlignment="1">
      <alignment vertical="center"/>
    </xf>
    <xf numFmtId="0" fontId="12" fillId="0" borderId="0" xfId="0" applyFont="1" applyAlignment="1">
      <alignment horizontal="center" vertical="center" wrapText="1"/>
    </xf>
    <xf numFmtId="0" fontId="36" fillId="0" borderId="0" xfId="0" applyFont="1"/>
    <xf numFmtId="3" fontId="67" fillId="3" borderId="15" xfId="0" applyNumberFormat="1" applyFont="1" applyFill="1" applyBorder="1"/>
    <xf numFmtId="49" fontId="68" fillId="0" borderId="13" xfId="0" applyNumberFormat="1" applyFont="1" applyBorder="1" applyAlignment="1">
      <alignment horizontal="left" vertical="center" wrapText="1"/>
    </xf>
    <xf numFmtId="171" fontId="68" fillId="0" borderId="13" xfId="0" applyNumberFormat="1" applyFont="1" applyBorder="1" applyAlignment="1">
      <alignment vertical="center" shrinkToFit="1"/>
    </xf>
    <xf numFmtId="164" fontId="68" fillId="0" borderId="13" xfId="0" applyNumberFormat="1" applyFont="1" applyBorder="1" applyAlignment="1">
      <alignment vertical="center" shrinkToFit="1"/>
    </xf>
    <xf numFmtId="171" fontId="36" fillId="0" borderId="0" xfId="0" applyNumberFormat="1" applyFont="1"/>
    <xf numFmtId="3" fontId="48" fillId="2" borderId="13" xfId="0" applyNumberFormat="1" applyFont="1" applyFill="1" applyBorder="1" applyAlignment="1">
      <alignment vertical="center" wrapText="1"/>
    </xf>
    <xf numFmtId="0" fontId="52" fillId="2" borderId="13" xfId="0" applyFont="1" applyFill="1" applyBorder="1"/>
    <xf numFmtId="0" fontId="49" fillId="0" borderId="13" xfId="0" applyFont="1" applyBorder="1" applyAlignment="1">
      <alignment horizontal="center" vertical="center"/>
    </xf>
    <xf numFmtId="49" fontId="49" fillId="0" borderId="13" xfId="0" applyNumberFormat="1" applyFont="1" applyBorder="1" applyAlignment="1">
      <alignment horizontal="left" vertical="center"/>
    </xf>
    <xf numFmtId="49" fontId="36" fillId="2" borderId="13" xfId="0" applyNumberFormat="1" applyFont="1" applyFill="1" applyBorder="1" applyAlignment="1">
      <alignment horizontal="left" vertical="center"/>
    </xf>
    <xf numFmtId="3" fontId="42" fillId="0" borderId="13" xfId="0" quotePrefix="1" applyNumberFormat="1" applyFont="1" applyBorder="1" applyAlignment="1">
      <alignment horizontal="center" vertical="center" wrapText="1"/>
    </xf>
    <xf numFmtId="0" fontId="36" fillId="0" borderId="13" xfId="0" applyFont="1" applyBorder="1"/>
    <xf numFmtId="165" fontId="36" fillId="0" borderId="13" xfId="0" applyNumberFormat="1" applyFont="1" applyBorder="1"/>
    <xf numFmtId="165" fontId="36" fillId="0" borderId="0" xfId="0" applyNumberFormat="1" applyFont="1"/>
    <xf numFmtId="1" fontId="14" fillId="0" borderId="13" xfId="0" applyNumberFormat="1" applyFont="1" applyBorder="1" applyAlignment="1">
      <alignment horizontal="left" vertical="center" wrapText="1"/>
    </xf>
    <xf numFmtId="1" fontId="14" fillId="0" borderId="13" xfId="0" quotePrefix="1" applyNumberFormat="1" applyFont="1" applyBorder="1" applyAlignment="1">
      <alignment horizontal="left" vertical="center" wrapText="1"/>
    </xf>
    <xf numFmtId="168" fontId="13" fillId="0" borderId="0" xfId="0" applyNumberFormat="1" applyFont="1" applyAlignment="1">
      <alignment vertical="center"/>
    </xf>
    <xf numFmtId="165" fontId="16" fillId="0" borderId="13" xfId="0" applyNumberFormat="1" applyFont="1" applyBorder="1"/>
    <xf numFmtId="0" fontId="16" fillId="0" borderId="13" xfId="0" applyFont="1" applyBorder="1"/>
    <xf numFmtId="0" fontId="16" fillId="0" borderId="0" xfId="0" applyFont="1"/>
    <xf numFmtId="0" fontId="16" fillId="0" borderId="2" xfId="0" applyFont="1" applyBorder="1"/>
    <xf numFmtId="0" fontId="13" fillId="0" borderId="13" xfId="0" applyFont="1" applyBorder="1"/>
    <xf numFmtId="0" fontId="13" fillId="0" borderId="9" xfId="0" applyFont="1" applyBorder="1"/>
    <xf numFmtId="0" fontId="16" fillId="0" borderId="9" xfId="0" applyFont="1" applyBorder="1" applyAlignment="1">
      <alignment shrinkToFit="1"/>
    </xf>
    <xf numFmtId="0" fontId="15" fillId="0" borderId="13" xfId="0" applyFont="1" applyBorder="1" applyAlignment="1">
      <alignment horizontal="center" vertical="center" wrapText="1"/>
    </xf>
    <xf numFmtId="0" fontId="16" fillId="0" borderId="12" xfId="0" applyFont="1" applyBorder="1" applyAlignment="1">
      <alignment vertical="center"/>
    </xf>
    <xf numFmtId="0" fontId="14" fillId="0" borderId="13" xfId="0" quotePrefix="1" applyFont="1" applyBorder="1" applyAlignment="1">
      <alignment horizontal="center"/>
    </xf>
    <xf numFmtId="1" fontId="14" fillId="0" borderId="13" xfId="0" quotePrefix="1" applyNumberFormat="1" applyFont="1" applyBorder="1" applyAlignment="1">
      <alignment vertical="center" wrapText="1"/>
    </xf>
    <xf numFmtId="1" fontId="16" fillId="0" borderId="13" xfId="0" quotePrefix="1" applyNumberFormat="1" applyFont="1" applyBorder="1" applyAlignment="1">
      <alignment vertical="center" wrapText="1"/>
    </xf>
    <xf numFmtId="1" fontId="16" fillId="0" borderId="13" xfId="0" applyNumberFormat="1" applyFont="1" applyBorder="1" applyAlignment="1">
      <alignment vertical="center" wrapText="1"/>
    </xf>
    <xf numFmtId="1" fontId="16" fillId="0" borderId="13" xfId="0" applyNumberFormat="1" applyFont="1" applyBorder="1" applyAlignment="1">
      <alignment horizontal="center" vertical="center" wrapText="1"/>
    </xf>
    <xf numFmtId="0" fontId="69" fillId="0" borderId="12" xfId="0" applyFont="1" applyBorder="1" applyAlignment="1">
      <alignment wrapText="1"/>
    </xf>
    <xf numFmtId="166" fontId="13" fillId="0" borderId="13" xfId="0" applyNumberFormat="1" applyFont="1" applyBorder="1" applyAlignment="1">
      <alignment horizontal="right" shrinkToFit="1"/>
    </xf>
    <xf numFmtId="166" fontId="16" fillId="0" borderId="13" xfId="0" applyNumberFormat="1" applyFont="1" applyBorder="1" applyAlignment="1">
      <alignment horizontal="right" shrinkToFit="1"/>
    </xf>
    <xf numFmtId="0" fontId="69" fillId="0" borderId="13" xfId="0" applyFont="1" applyBorder="1" applyAlignment="1">
      <alignment wrapText="1"/>
    </xf>
    <xf numFmtId="0" fontId="14" fillId="0" borderId="12" xfId="0" applyFont="1" applyBorder="1" applyAlignment="1">
      <alignment horizontal="center" vertical="center"/>
    </xf>
    <xf numFmtId="0" fontId="42" fillId="0" borderId="0" xfId="0" applyFont="1"/>
    <xf numFmtId="0" fontId="36" fillId="0" borderId="13" xfId="0" applyFont="1" applyBorder="1" applyAlignment="1">
      <alignment horizontal="center"/>
    </xf>
    <xf numFmtId="0" fontId="36" fillId="0" borderId="13" xfId="0" quotePrefix="1" applyFont="1" applyBorder="1" applyAlignment="1">
      <alignment horizontal="center"/>
    </xf>
    <xf numFmtId="49" fontId="70" fillId="0" borderId="13" xfId="0" applyNumberFormat="1" applyFont="1" applyBorder="1" applyAlignment="1">
      <alignment vertical="center" wrapText="1"/>
    </xf>
    <xf numFmtId="164" fontId="42" fillId="0" borderId="13" xfId="0" applyNumberFormat="1" applyFont="1" applyBorder="1" applyAlignment="1">
      <alignment vertical="center" wrapText="1" shrinkToFit="1"/>
    </xf>
    <xf numFmtId="171" fontId="71" fillId="0" borderId="13" xfId="0" applyNumberFormat="1" applyFont="1" applyBorder="1" applyAlignment="1">
      <alignment vertical="center" wrapText="1" shrinkToFit="1"/>
    </xf>
    <xf numFmtId="172" fontId="71" fillId="0" borderId="13" xfId="0" applyNumberFormat="1" applyFont="1" applyBorder="1" applyAlignment="1">
      <alignment vertical="center" wrapText="1" shrinkToFit="1"/>
    </xf>
    <xf numFmtId="173" fontId="71" fillId="0" borderId="13" xfId="0" applyNumberFormat="1" applyFont="1" applyBorder="1" applyAlignment="1">
      <alignment vertical="center" wrapText="1" shrinkToFit="1"/>
    </xf>
    <xf numFmtId="174" fontId="62" fillId="0" borderId="13" xfId="0" applyNumberFormat="1" applyFont="1" applyBorder="1" applyAlignment="1">
      <alignment vertical="center" shrinkToFit="1"/>
    </xf>
    <xf numFmtId="175" fontId="62" fillId="0" borderId="13" xfId="0" applyNumberFormat="1" applyFont="1" applyBorder="1" applyAlignment="1">
      <alignment vertical="center" shrinkToFit="1"/>
    </xf>
    <xf numFmtId="0" fontId="2" fillId="0" borderId="2" xfId="0" applyFont="1" applyBorder="1" applyAlignment="1">
      <alignment horizontal="center" vertical="center" wrapText="1"/>
    </xf>
    <xf numFmtId="0" fontId="9" fillId="0" borderId="12" xfId="0" applyFont="1" applyBorder="1"/>
    <xf numFmtId="0" fontId="2" fillId="0" borderId="3" xfId="0" applyFont="1" applyBorder="1" applyAlignment="1">
      <alignment horizontal="center" vertical="center" wrapText="1"/>
    </xf>
    <xf numFmtId="0" fontId="9" fillId="0" borderId="4" xfId="0" applyFont="1" applyBorder="1"/>
    <xf numFmtId="0" fontId="9" fillId="0" borderId="5" xfId="0" applyFont="1" applyBorder="1"/>
    <xf numFmtId="0" fontId="1" fillId="0" borderId="0" xfId="0" applyFont="1" applyAlignment="1">
      <alignment horizontal="center" vertical="center" wrapText="1"/>
    </xf>
    <xf numFmtId="0" fontId="0" fillId="0" borderId="0" xfId="0" applyFont="1" applyAlignment="1"/>
    <xf numFmtId="0" fontId="4" fillId="0" borderId="0" xfId="0" applyFont="1" applyAlignment="1">
      <alignment horizontal="center" vertical="center" wrapText="1"/>
    </xf>
    <xf numFmtId="0" fontId="8" fillId="0" borderId="1" xfId="0" applyFont="1" applyBorder="1" applyAlignment="1">
      <alignment horizontal="center" vertical="center" wrapText="1"/>
    </xf>
    <xf numFmtId="0" fontId="9" fillId="0" borderId="1" xfId="0" applyFont="1" applyBorder="1"/>
    <xf numFmtId="0" fontId="9" fillId="0" borderId="9" xfId="0" applyFont="1" applyBorder="1"/>
    <xf numFmtId="0" fontId="2" fillId="0" borderId="6" xfId="0" applyFont="1" applyBorder="1" applyAlignment="1">
      <alignment horizontal="center" vertical="center" wrapText="1"/>
    </xf>
    <xf numFmtId="0" fontId="9" fillId="0" borderId="7" xfId="0" applyFont="1" applyBorder="1"/>
    <xf numFmtId="0" fontId="9" fillId="0" borderId="8" xfId="0" applyFont="1" applyBorder="1"/>
    <xf numFmtId="0" fontId="9" fillId="0" borderId="10" xfId="0" applyFont="1" applyBorder="1"/>
    <xf numFmtId="0" fontId="9" fillId="0" borderId="11" xfId="0" applyFont="1" applyBorder="1"/>
    <xf numFmtId="0" fontId="2" fillId="0" borderId="4" xfId="0" applyFont="1" applyBorder="1" applyAlignment="1">
      <alignment horizontal="center" vertical="center" wrapText="1"/>
    </xf>
    <xf numFmtId="0" fontId="13" fillId="0" borderId="2" xfId="0" applyFont="1" applyBorder="1" applyAlignment="1">
      <alignment horizontal="center" vertical="center" wrapText="1"/>
    </xf>
    <xf numFmtId="0" fontId="16" fillId="0" borderId="1" xfId="0" applyFont="1" applyBorder="1" applyAlignment="1">
      <alignment horizontal="center"/>
    </xf>
    <xf numFmtId="0" fontId="13" fillId="0" borderId="3" xfId="0" applyFont="1" applyBorder="1" applyAlignment="1">
      <alignment horizontal="center" vertical="center" wrapText="1"/>
    </xf>
    <xf numFmtId="0" fontId="13" fillId="0" borderId="6" xfId="0" applyFont="1" applyBorder="1" applyAlignment="1">
      <alignment horizontal="center" vertical="center" wrapText="1"/>
    </xf>
    <xf numFmtId="0" fontId="9" fillId="0" borderId="14" xfId="0" applyFont="1" applyBorder="1"/>
    <xf numFmtId="0" fontId="13" fillId="0" borderId="0" xfId="0" applyFont="1" applyAlignment="1">
      <alignment horizontal="center"/>
    </xf>
    <xf numFmtId="0" fontId="15" fillId="0" borderId="0" xfId="0" applyFont="1" applyAlignment="1">
      <alignment horizontal="center" vertical="center" wrapText="1"/>
    </xf>
    <xf numFmtId="0" fontId="13" fillId="0" borderId="3" xfId="0" applyFont="1" applyBorder="1" applyAlignment="1">
      <alignment horizontal="center" vertical="center"/>
    </xf>
    <xf numFmtId="43" fontId="13" fillId="0" borderId="3" xfId="0" applyNumberFormat="1" applyFont="1" applyBorder="1" applyAlignment="1">
      <alignment horizontal="center" vertical="center" wrapText="1"/>
    </xf>
    <xf numFmtId="0" fontId="39" fillId="0" borderId="0" xfId="0" applyFont="1" applyAlignment="1">
      <alignment horizontal="center" vertical="center" wrapText="1"/>
    </xf>
    <xf numFmtId="49" fontId="13" fillId="0" borderId="2" xfId="0" applyNumberFormat="1" applyFont="1" applyBorder="1" applyAlignment="1">
      <alignment vertical="center" wrapText="1"/>
    </xf>
    <xf numFmtId="3" fontId="39" fillId="0" borderId="3" xfId="0" applyNumberFormat="1" applyFont="1" applyBorder="1" applyAlignment="1">
      <alignment horizontal="center" vertical="center"/>
    </xf>
    <xf numFmtId="0" fontId="13" fillId="0" borderId="2" xfId="0" applyFont="1" applyBorder="1" applyAlignment="1">
      <alignment horizontal="center" vertical="center"/>
    </xf>
    <xf numFmtId="3" fontId="13" fillId="0" borderId="2" xfId="0" applyNumberFormat="1" applyFont="1" applyBorder="1" applyAlignment="1">
      <alignment horizontal="center" vertical="center" wrapText="1"/>
    </xf>
    <xf numFmtId="43" fontId="13" fillId="0" borderId="2" xfId="0" applyNumberFormat="1" applyFont="1" applyBorder="1" applyAlignment="1">
      <alignment horizontal="center" vertical="center" wrapText="1"/>
    </xf>
    <xf numFmtId="3" fontId="13" fillId="0" borderId="3" xfId="0" applyNumberFormat="1" applyFont="1" applyBorder="1" applyAlignment="1">
      <alignment horizontal="center" vertical="center" wrapText="1"/>
    </xf>
    <xf numFmtId="3" fontId="39" fillId="0" borderId="3" xfId="0" applyNumberFormat="1" applyFont="1" applyBorder="1" applyAlignment="1">
      <alignment horizontal="center" vertical="center" wrapText="1"/>
    </xf>
    <xf numFmtId="3" fontId="42" fillId="0" borderId="3" xfId="0" applyNumberFormat="1" applyFont="1" applyBorder="1" applyAlignment="1">
      <alignment horizontal="center" vertical="center" wrapText="1"/>
    </xf>
    <xf numFmtId="3" fontId="42" fillId="0" borderId="2" xfId="0" applyNumberFormat="1" applyFont="1" applyBorder="1" applyAlignment="1">
      <alignment horizontal="center" vertical="center" wrapText="1"/>
    </xf>
    <xf numFmtId="3" fontId="39" fillId="0" borderId="0" xfId="0" applyNumberFormat="1" applyFont="1" applyAlignment="1">
      <alignment horizontal="center" vertical="center" wrapText="1"/>
    </xf>
    <xf numFmtId="0" fontId="39" fillId="0" borderId="2" xfId="0" applyFont="1" applyBorder="1" applyAlignment="1">
      <alignment vertical="center" wrapText="1"/>
    </xf>
    <xf numFmtId="49" fontId="39" fillId="0" borderId="2" xfId="0" applyNumberFormat="1" applyFont="1" applyBorder="1" applyAlignment="1">
      <alignment vertical="center" wrapText="1"/>
    </xf>
    <xf numFmtId="0" fontId="42" fillId="0" borderId="0" xfId="0" applyFont="1" applyAlignment="1">
      <alignment horizontal="center"/>
    </xf>
    <xf numFmtId="49" fontId="39" fillId="0" borderId="2" xfId="0" applyNumberFormat="1" applyFont="1" applyBorder="1" applyAlignment="1">
      <alignment horizontal="center" vertical="center" wrapText="1"/>
    </xf>
    <xf numFmtId="0" fontId="42" fillId="0" borderId="0" xfId="0" applyFont="1" applyAlignment="1">
      <alignment horizontal="center" vertical="center" wrapText="1"/>
    </xf>
    <xf numFmtId="0" fontId="49" fillId="0" borderId="0" xfId="0" applyFont="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0"/>
  <sheetViews>
    <sheetView topLeftCell="A4" workbookViewId="0"/>
  </sheetViews>
  <sheetFormatPr defaultColWidth="14.44140625" defaultRowHeight="15" customHeight="1"/>
  <cols>
    <col min="1" max="6" width="9" customWidth="1"/>
  </cols>
  <sheetData>
    <row r="1" ht="14.25" customHeight="1"/>
    <row r="2" ht="14.25" customHeight="1"/>
    <row r="3" ht="14.25" customHeight="1"/>
    <row r="4" ht="14.25" customHeight="1"/>
    <row r="5" ht="14.25" customHeight="1"/>
    <row r="6" ht="14.25" customHeight="1"/>
    <row r="7" ht="14.25" customHeight="1"/>
    <row r="8" ht="14.25" customHeight="1"/>
    <row r="9" ht="14.25" customHeight="1"/>
    <row r="10" ht="14.25" customHeight="1"/>
    <row r="11" ht="14.25" customHeight="1"/>
    <row r="12" ht="14.25" customHeight="1"/>
    <row r="13" ht="14.25" customHeight="1"/>
    <row r="14" ht="14.25" customHeight="1"/>
    <row r="15" ht="14.25" customHeight="1"/>
    <row r="16" ht="14.25" customHeight="1"/>
    <row r="17" ht="14.25" customHeight="1"/>
    <row r="18" ht="14.25" customHeight="1"/>
    <row r="19" ht="14.25" customHeight="1"/>
    <row r="20" ht="14.25" customHeight="1"/>
    <row r="21" ht="14.25" customHeight="1"/>
    <row r="22" ht="14.25" customHeight="1"/>
    <row r="23" ht="14.25" customHeight="1"/>
    <row r="24" ht="14.25" customHeight="1"/>
    <row r="25" ht="14.25" customHeight="1"/>
    <row r="26" ht="14.25" customHeight="1"/>
    <row r="27" ht="14.25" customHeight="1"/>
    <row r="28" ht="14.25" customHeight="1"/>
    <row r="29" ht="14.25" customHeight="1"/>
    <row r="30" ht="14.25" customHeight="1"/>
    <row r="31" ht="14.25" customHeight="1"/>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1000"/>
  <sheetViews>
    <sheetView workbookViewId="0">
      <pane xSplit="2" ySplit="8" topLeftCell="C9" activePane="bottomRight" state="frozen"/>
      <selection pane="topRight" activeCell="C1" sqref="C1"/>
      <selection pane="bottomLeft" activeCell="A9" sqref="A9"/>
      <selection pane="bottomRight" activeCell="C9" sqref="C9"/>
    </sheetView>
  </sheetViews>
  <sheetFormatPr defaultColWidth="14.44140625" defaultRowHeight="15" customHeight="1"/>
  <cols>
    <col min="1" max="1" width="7.44140625" customWidth="1"/>
    <col min="2" max="2" width="37.6640625" customWidth="1"/>
    <col min="3" max="3" width="13.33203125" customWidth="1"/>
    <col min="4" max="4" width="12.33203125" customWidth="1"/>
    <col min="5" max="6" width="14.33203125" customWidth="1"/>
    <col min="7" max="8" width="12.88671875" customWidth="1"/>
    <col min="9" max="9" width="10.44140625" customWidth="1"/>
    <col min="10" max="10" width="12.33203125" customWidth="1"/>
    <col min="11" max="11" width="12.88671875" customWidth="1"/>
    <col min="12" max="12" width="12.44140625" customWidth="1"/>
    <col min="13" max="13" width="9.44140625" customWidth="1"/>
    <col min="14" max="14" width="13.6640625" customWidth="1"/>
    <col min="15" max="15" width="13" customWidth="1"/>
    <col min="16" max="16" width="13.109375" customWidth="1"/>
    <col min="17" max="17" width="10.44140625" customWidth="1"/>
    <col min="18" max="18" width="10.6640625" customWidth="1"/>
    <col min="19" max="19" width="12.88671875" customWidth="1"/>
    <col min="20" max="20" width="11.44140625" customWidth="1"/>
    <col min="21" max="21" width="12.6640625" customWidth="1"/>
    <col min="22" max="22" width="10.6640625" customWidth="1"/>
    <col min="23" max="23" width="12.88671875" customWidth="1"/>
    <col min="24" max="24" width="11.44140625" customWidth="1"/>
    <col min="25" max="27" width="10.88671875" customWidth="1"/>
    <col min="28" max="28" width="11.5546875" customWidth="1"/>
    <col min="29" max="29" width="13.44140625" customWidth="1"/>
    <col min="30" max="31" width="10.88671875" customWidth="1"/>
    <col min="32" max="32" width="19.109375" customWidth="1"/>
    <col min="33" max="33" width="13.44140625" hidden="1" customWidth="1"/>
    <col min="34" max="34" width="13.88671875" hidden="1" customWidth="1"/>
    <col min="35" max="35" width="13.109375" hidden="1" customWidth="1"/>
    <col min="36" max="36" width="15" customWidth="1"/>
    <col min="37" max="37" width="19.44140625" customWidth="1"/>
    <col min="38" max="40" width="15" customWidth="1"/>
    <col min="41" max="41" width="9.109375" customWidth="1"/>
    <col min="42" max="42" width="13.88671875" customWidth="1"/>
  </cols>
  <sheetData>
    <row r="1" spans="1:42" ht="39" hidden="1" customHeight="1">
      <c r="A1" s="342"/>
      <c r="B1" s="343"/>
      <c r="C1" s="343"/>
      <c r="D1" s="343"/>
      <c r="E1" s="343"/>
      <c r="F1" s="343"/>
      <c r="G1" s="343"/>
      <c r="H1" s="343"/>
      <c r="I1" s="343"/>
      <c r="J1" s="343"/>
      <c r="K1" s="343"/>
      <c r="L1" s="343"/>
      <c r="M1" s="343"/>
      <c r="N1" s="343"/>
      <c r="O1" s="343"/>
      <c r="P1" s="343"/>
      <c r="Q1" s="343"/>
      <c r="R1" s="343"/>
      <c r="S1" s="343"/>
      <c r="T1" s="343"/>
      <c r="U1" s="343"/>
      <c r="V1" s="343"/>
      <c r="W1" s="343"/>
      <c r="X1" s="343"/>
      <c r="Y1" s="343"/>
      <c r="Z1" s="343"/>
      <c r="AA1" s="343"/>
      <c r="AB1" s="343"/>
      <c r="AC1" s="343"/>
      <c r="AD1" s="343"/>
      <c r="AE1" s="343"/>
      <c r="AF1" s="343"/>
      <c r="AG1" s="343"/>
      <c r="AH1" s="343"/>
      <c r="AI1" s="343"/>
      <c r="AJ1" s="1"/>
      <c r="AK1" s="2"/>
      <c r="AL1" s="2"/>
      <c r="AM1" s="2"/>
      <c r="AN1" s="2"/>
      <c r="AO1" s="2"/>
      <c r="AP1" s="2"/>
    </row>
    <row r="2" spans="1:42" ht="33.75" customHeight="1">
      <c r="A2" s="342" t="s">
        <v>0</v>
      </c>
      <c r="B2" s="343"/>
      <c r="C2" s="343"/>
      <c r="D2" s="343"/>
      <c r="E2" s="343"/>
      <c r="F2" s="343"/>
      <c r="G2" s="343"/>
      <c r="H2" s="343"/>
      <c r="I2" s="343"/>
      <c r="J2" s="343"/>
      <c r="K2" s="343"/>
      <c r="L2" s="343"/>
      <c r="M2" s="343"/>
      <c r="N2" s="343"/>
      <c r="O2" s="343"/>
      <c r="P2" s="343"/>
      <c r="Q2" s="343"/>
      <c r="R2" s="343"/>
      <c r="S2" s="343"/>
      <c r="T2" s="343"/>
      <c r="U2" s="343"/>
      <c r="V2" s="343"/>
      <c r="W2" s="343"/>
      <c r="X2" s="343"/>
      <c r="Y2" s="343"/>
      <c r="Z2" s="343"/>
      <c r="AA2" s="343"/>
      <c r="AB2" s="343"/>
      <c r="AC2" s="343"/>
      <c r="AD2" s="343"/>
      <c r="AE2" s="343"/>
      <c r="AF2" s="343"/>
      <c r="AG2" s="343"/>
      <c r="AH2" s="343"/>
      <c r="AI2" s="343"/>
      <c r="AJ2" s="1"/>
      <c r="AK2" s="2"/>
      <c r="AL2" s="2"/>
      <c r="AM2" s="2"/>
      <c r="AN2" s="2"/>
      <c r="AO2" s="2"/>
      <c r="AP2" s="2"/>
    </row>
    <row r="3" spans="1:42" ht="33.75" customHeight="1">
      <c r="A3" s="344" t="s">
        <v>1</v>
      </c>
      <c r="B3" s="343"/>
      <c r="C3" s="343"/>
      <c r="D3" s="343"/>
      <c r="E3" s="343"/>
      <c r="F3" s="343"/>
      <c r="G3" s="343"/>
      <c r="H3" s="343"/>
      <c r="I3" s="343"/>
      <c r="J3" s="343"/>
      <c r="K3" s="343"/>
      <c r="L3" s="343"/>
      <c r="M3" s="343"/>
      <c r="N3" s="343"/>
      <c r="O3" s="343"/>
      <c r="P3" s="343"/>
      <c r="Q3" s="343"/>
      <c r="R3" s="343"/>
      <c r="S3" s="343"/>
      <c r="T3" s="343"/>
      <c r="U3" s="343"/>
      <c r="V3" s="343"/>
      <c r="W3" s="343"/>
      <c r="X3" s="343"/>
      <c r="Y3" s="343"/>
      <c r="Z3" s="343"/>
      <c r="AA3" s="343"/>
      <c r="AB3" s="343"/>
      <c r="AC3" s="343"/>
      <c r="AD3" s="343"/>
      <c r="AE3" s="343"/>
      <c r="AF3" s="343"/>
      <c r="AG3" s="343"/>
      <c r="AH3" s="343"/>
      <c r="AI3" s="343"/>
      <c r="AJ3" s="3"/>
      <c r="AK3" s="4"/>
      <c r="AL3" s="4"/>
      <c r="AM3" s="4"/>
      <c r="AN3" s="4"/>
      <c r="AO3" s="4"/>
      <c r="AP3" s="4"/>
    </row>
    <row r="4" spans="1:42" ht="27" customHeight="1">
      <c r="A4" s="5"/>
      <c r="B4" s="5"/>
      <c r="C4" s="5"/>
      <c r="D4" s="5"/>
      <c r="E4" s="5"/>
      <c r="F4" s="5"/>
      <c r="G4" s="5"/>
      <c r="H4" s="5"/>
      <c r="I4" s="5"/>
      <c r="J4" s="5"/>
      <c r="K4" s="5"/>
      <c r="L4" s="5"/>
      <c r="M4" s="5"/>
      <c r="N4" s="5"/>
      <c r="O4" s="5"/>
      <c r="P4" s="5"/>
      <c r="Q4" s="5"/>
      <c r="R4" s="345"/>
      <c r="S4" s="346"/>
      <c r="T4" s="346"/>
      <c r="U4" s="346"/>
      <c r="V4" s="346"/>
      <c r="W4" s="346"/>
      <c r="X4" s="346"/>
      <c r="Y4" s="346"/>
      <c r="Z4" s="346"/>
      <c r="AA4" s="346"/>
      <c r="AB4" s="346"/>
      <c r="AC4" s="346"/>
      <c r="AD4" s="346"/>
      <c r="AE4" s="346"/>
      <c r="AF4" s="346"/>
      <c r="AG4" s="6"/>
      <c r="AH4" s="6"/>
      <c r="AI4" s="6"/>
      <c r="AJ4" s="1"/>
      <c r="AK4" s="2"/>
      <c r="AL4" s="2"/>
      <c r="AM4" s="2"/>
      <c r="AN4" s="2"/>
      <c r="AO4" s="2"/>
      <c r="AP4" s="2"/>
    </row>
    <row r="5" spans="1:42" ht="44.25" customHeight="1">
      <c r="A5" s="337" t="s">
        <v>2</v>
      </c>
      <c r="B5" s="337" t="s">
        <v>3</v>
      </c>
      <c r="C5" s="337" t="s">
        <v>4</v>
      </c>
      <c r="D5" s="337" t="s">
        <v>5</v>
      </c>
      <c r="E5" s="337" t="s">
        <v>6</v>
      </c>
      <c r="F5" s="339" t="s">
        <v>7</v>
      </c>
      <c r="G5" s="340"/>
      <c r="H5" s="340"/>
      <c r="I5" s="341"/>
      <c r="J5" s="339" t="s">
        <v>8</v>
      </c>
      <c r="K5" s="340"/>
      <c r="L5" s="340"/>
      <c r="M5" s="341"/>
      <c r="N5" s="339" t="s">
        <v>9</v>
      </c>
      <c r="O5" s="340"/>
      <c r="P5" s="340"/>
      <c r="Q5" s="341"/>
      <c r="R5" s="348" t="s">
        <v>10</v>
      </c>
      <c r="S5" s="349"/>
      <c r="T5" s="349"/>
      <c r="U5" s="350"/>
      <c r="V5" s="348" t="s">
        <v>11</v>
      </c>
      <c r="W5" s="349"/>
      <c r="X5" s="349"/>
      <c r="Y5" s="350"/>
      <c r="Z5" s="337" t="s">
        <v>12</v>
      </c>
      <c r="AA5" s="339" t="s">
        <v>13</v>
      </c>
      <c r="AB5" s="340"/>
      <c r="AC5" s="341"/>
      <c r="AD5" s="348" t="s">
        <v>14</v>
      </c>
      <c r="AE5" s="350"/>
      <c r="AF5" s="337" t="s">
        <v>15</v>
      </c>
      <c r="AG5" s="337" t="s">
        <v>16</v>
      </c>
      <c r="AH5" s="337" t="s">
        <v>17</v>
      </c>
      <c r="AI5" s="337" t="s">
        <v>15</v>
      </c>
      <c r="AJ5" s="1"/>
      <c r="AK5" s="2"/>
      <c r="AL5" s="339" t="s">
        <v>18</v>
      </c>
      <c r="AM5" s="340"/>
      <c r="AN5" s="341"/>
      <c r="AO5" s="2"/>
      <c r="AP5" s="2"/>
    </row>
    <row r="6" spans="1:42" ht="34.5" customHeight="1">
      <c r="A6" s="347"/>
      <c r="B6" s="347"/>
      <c r="C6" s="347"/>
      <c r="D6" s="347"/>
      <c r="E6" s="347"/>
      <c r="F6" s="337" t="s">
        <v>19</v>
      </c>
      <c r="G6" s="339" t="s">
        <v>20</v>
      </c>
      <c r="H6" s="340"/>
      <c r="I6" s="341"/>
      <c r="J6" s="337" t="s">
        <v>19</v>
      </c>
      <c r="K6" s="339" t="s">
        <v>20</v>
      </c>
      <c r="L6" s="340"/>
      <c r="M6" s="341"/>
      <c r="N6" s="337" t="s">
        <v>19</v>
      </c>
      <c r="O6" s="339" t="s">
        <v>20</v>
      </c>
      <c r="P6" s="340"/>
      <c r="Q6" s="341"/>
      <c r="R6" s="337" t="s">
        <v>19</v>
      </c>
      <c r="S6" s="339" t="s">
        <v>20</v>
      </c>
      <c r="T6" s="340"/>
      <c r="U6" s="341"/>
      <c r="V6" s="337" t="s">
        <v>19</v>
      </c>
      <c r="W6" s="339" t="s">
        <v>20</v>
      </c>
      <c r="X6" s="340"/>
      <c r="Y6" s="341"/>
      <c r="Z6" s="347"/>
      <c r="AA6" s="337" t="s">
        <v>19</v>
      </c>
      <c r="AB6" s="353"/>
      <c r="AC6" s="341"/>
      <c r="AD6" s="351"/>
      <c r="AE6" s="352"/>
      <c r="AF6" s="347"/>
      <c r="AG6" s="347"/>
      <c r="AH6" s="347"/>
      <c r="AI6" s="347"/>
      <c r="AJ6" s="1"/>
      <c r="AK6" s="2"/>
      <c r="AL6" s="337" t="s">
        <v>19</v>
      </c>
      <c r="AM6" s="339" t="s">
        <v>20</v>
      </c>
      <c r="AN6" s="340"/>
      <c r="AO6" s="2"/>
      <c r="AP6" s="2"/>
    </row>
    <row r="7" spans="1:42" ht="181.5" customHeight="1">
      <c r="A7" s="338"/>
      <c r="B7" s="338"/>
      <c r="C7" s="338"/>
      <c r="D7" s="338"/>
      <c r="E7" s="338"/>
      <c r="F7" s="338"/>
      <c r="G7" s="7" t="s">
        <v>21</v>
      </c>
      <c r="H7" s="7" t="s">
        <v>22</v>
      </c>
      <c r="I7" s="7" t="s">
        <v>23</v>
      </c>
      <c r="J7" s="338"/>
      <c r="K7" s="7" t="s">
        <v>21</v>
      </c>
      <c r="L7" s="7" t="s">
        <v>22</v>
      </c>
      <c r="M7" s="7" t="s">
        <v>23</v>
      </c>
      <c r="N7" s="338"/>
      <c r="O7" s="7" t="s">
        <v>21</v>
      </c>
      <c r="P7" s="7" t="s">
        <v>22</v>
      </c>
      <c r="Q7" s="7" t="s">
        <v>23</v>
      </c>
      <c r="R7" s="338"/>
      <c r="S7" s="7" t="s">
        <v>24</v>
      </c>
      <c r="T7" s="7" t="s">
        <v>22</v>
      </c>
      <c r="U7" s="7" t="s">
        <v>23</v>
      </c>
      <c r="V7" s="338"/>
      <c r="W7" s="7" t="s">
        <v>21</v>
      </c>
      <c r="X7" s="7" t="s">
        <v>22</v>
      </c>
      <c r="Y7" s="7" t="s">
        <v>23</v>
      </c>
      <c r="Z7" s="338"/>
      <c r="AA7" s="338"/>
      <c r="AB7" s="8" t="s">
        <v>25</v>
      </c>
      <c r="AC7" s="8" t="s">
        <v>26</v>
      </c>
      <c r="AD7" s="7" t="s">
        <v>27</v>
      </c>
      <c r="AE7" s="7" t="s">
        <v>28</v>
      </c>
      <c r="AF7" s="338"/>
      <c r="AG7" s="338"/>
      <c r="AH7" s="338"/>
      <c r="AI7" s="338"/>
      <c r="AJ7" s="1"/>
      <c r="AK7" s="2"/>
      <c r="AL7" s="338"/>
      <c r="AM7" s="7" t="s">
        <v>29</v>
      </c>
      <c r="AN7" s="7" t="s">
        <v>30</v>
      </c>
      <c r="AO7" s="2"/>
      <c r="AP7" s="2"/>
    </row>
    <row r="8" spans="1:42" ht="24.75" customHeight="1">
      <c r="A8" s="9">
        <v>1</v>
      </c>
      <c r="B8" s="9">
        <v>2</v>
      </c>
      <c r="C8" s="9">
        <v>3</v>
      </c>
      <c r="D8" s="9">
        <v>4</v>
      </c>
      <c r="E8" s="9">
        <v>5</v>
      </c>
      <c r="F8" s="9">
        <v>6</v>
      </c>
      <c r="G8" s="9">
        <v>7</v>
      </c>
      <c r="H8" s="9">
        <v>8</v>
      </c>
      <c r="I8" s="9">
        <v>9</v>
      </c>
      <c r="J8" s="9">
        <v>10</v>
      </c>
      <c r="K8" s="9">
        <v>11</v>
      </c>
      <c r="L8" s="9">
        <v>12</v>
      </c>
      <c r="M8" s="9">
        <v>13</v>
      </c>
      <c r="N8" s="9">
        <v>14</v>
      </c>
      <c r="O8" s="9">
        <v>15</v>
      </c>
      <c r="P8" s="9">
        <v>16</v>
      </c>
      <c r="Q8" s="9">
        <v>17</v>
      </c>
      <c r="R8" s="9">
        <v>18</v>
      </c>
      <c r="S8" s="9">
        <v>19</v>
      </c>
      <c r="T8" s="9">
        <v>20</v>
      </c>
      <c r="U8" s="9">
        <v>21</v>
      </c>
      <c r="V8" s="9">
        <v>22</v>
      </c>
      <c r="W8" s="9">
        <v>23</v>
      </c>
      <c r="X8" s="9">
        <v>24</v>
      </c>
      <c r="Y8" s="9">
        <v>25</v>
      </c>
      <c r="Z8" s="9">
        <v>26</v>
      </c>
      <c r="AA8" s="9">
        <v>29</v>
      </c>
      <c r="AB8" s="9">
        <v>30</v>
      </c>
      <c r="AC8" s="9">
        <v>31</v>
      </c>
      <c r="AD8" s="9">
        <v>27</v>
      </c>
      <c r="AE8" s="9">
        <v>28</v>
      </c>
      <c r="AF8" s="9">
        <v>32</v>
      </c>
      <c r="AG8" s="9">
        <v>22</v>
      </c>
      <c r="AH8" s="9">
        <v>23</v>
      </c>
      <c r="AI8" s="9">
        <v>27</v>
      </c>
      <c r="AJ8" s="1"/>
      <c r="AK8" s="2"/>
      <c r="AL8" s="9">
        <v>9</v>
      </c>
      <c r="AM8" s="9">
        <v>10</v>
      </c>
      <c r="AN8" s="9">
        <v>11</v>
      </c>
      <c r="AO8" s="2"/>
      <c r="AP8" s="2"/>
    </row>
    <row r="9" spans="1:42" ht="31.5" hidden="1" customHeight="1">
      <c r="A9" s="8"/>
      <c r="B9" s="8" t="s">
        <v>31</v>
      </c>
      <c r="C9" s="8"/>
      <c r="D9" s="8"/>
      <c r="E9" s="8"/>
      <c r="F9" s="10" t="e">
        <f t="shared" ref="F9:Y9" si="0">F11+#REF!+#REF!+#REF!+#REF!+#REF!</f>
        <v>#REF!</v>
      </c>
      <c r="G9" s="10" t="e">
        <f t="shared" si="0"/>
        <v>#REF!</v>
      </c>
      <c r="H9" s="10" t="e">
        <f t="shared" si="0"/>
        <v>#REF!</v>
      </c>
      <c r="I9" s="10" t="e">
        <f t="shared" si="0"/>
        <v>#REF!</v>
      </c>
      <c r="J9" s="10" t="e">
        <f t="shared" si="0"/>
        <v>#REF!</v>
      </c>
      <c r="K9" s="10" t="e">
        <f t="shared" si="0"/>
        <v>#REF!</v>
      </c>
      <c r="L9" s="10" t="e">
        <f t="shared" si="0"/>
        <v>#REF!</v>
      </c>
      <c r="M9" s="10" t="e">
        <f t="shared" si="0"/>
        <v>#REF!</v>
      </c>
      <c r="N9" s="10" t="e">
        <f t="shared" si="0"/>
        <v>#REF!</v>
      </c>
      <c r="O9" s="10" t="e">
        <f t="shared" si="0"/>
        <v>#REF!</v>
      </c>
      <c r="P9" s="10" t="e">
        <f t="shared" si="0"/>
        <v>#REF!</v>
      </c>
      <c r="Q9" s="10" t="e">
        <f t="shared" si="0"/>
        <v>#REF!</v>
      </c>
      <c r="R9" s="10" t="e">
        <f t="shared" si="0"/>
        <v>#REF!</v>
      </c>
      <c r="S9" s="10" t="e">
        <f t="shared" si="0"/>
        <v>#REF!</v>
      </c>
      <c r="T9" s="10" t="e">
        <f t="shared" si="0"/>
        <v>#REF!</v>
      </c>
      <c r="U9" s="10" t="e">
        <f t="shared" si="0"/>
        <v>#REF!</v>
      </c>
      <c r="V9" s="10" t="e">
        <f t="shared" si="0"/>
        <v>#REF!</v>
      </c>
      <c r="W9" s="10" t="e">
        <f t="shared" si="0"/>
        <v>#REF!</v>
      </c>
      <c r="X9" s="10" t="e">
        <f t="shared" si="0"/>
        <v>#REF!</v>
      </c>
      <c r="Y9" s="10" t="e">
        <f t="shared" si="0"/>
        <v>#REF!</v>
      </c>
      <c r="Z9" s="10"/>
      <c r="AA9" s="10"/>
      <c r="AB9" s="10"/>
      <c r="AC9" s="10"/>
      <c r="AD9" s="11" t="s">
        <v>27</v>
      </c>
      <c r="AE9" s="12" t="s">
        <v>28</v>
      </c>
      <c r="AF9" s="10"/>
      <c r="AG9" s="13" t="e">
        <f t="shared" ref="AG9:AH9" si="1">#REF!+#REF!</f>
        <v>#REF!</v>
      </c>
      <c r="AH9" s="13" t="e">
        <f t="shared" si="1"/>
        <v>#REF!</v>
      </c>
      <c r="AI9" s="10"/>
      <c r="AJ9" s="14" t="e">
        <f>+G9+H9-K9-L9-O9-P9</f>
        <v>#REF!</v>
      </c>
      <c r="AK9" s="15" t="e">
        <f>+F9-J9-R9</f>
        <v>#REF!</v>
      </c>
      <c r="AL9" s="10" t="e">
        <f t="shared" ref="AL9:AN9" si="2">#REF!+#REF!+#REF!</f>
        <v>#REF!</v>
      </c>
      <c r="AM9" s="10" t="e">
        <f t="shared" si="2"/>
        <v>#REF!</v>
      </c>
      <c r="AN9" s="10" t="e">
        <f t="shared" si="2"/>
        <v>#REF!</v>
      </c>
      <c r="AO9" s="2"/>
      <c r="AP9" s="16" t="e">
        <f>+AK9-AL9</f>
        <v>#REF!</v>
      </c>
    </row>
    <row r="10" spans="1:42" ht="31.5" customHeight="1">
      <c r="A10" s="8"/>
      <c r="B10" s="8" t="s">
        <v>31</v>
      </c>
      <c r="C10" s="8"/>
      <c r="D10" s="8"/>
      <c r="E10" s="8"/>
      <c r="F10" s="10">
        <f t="shared" ref="F10:AE10" si="3">F11+F29+F34+F37</f>
        <v>12742632</v>
      </c>
      <c r="G10" s="10">
        <f t="shared" si="3"/>
        <v>7155569</v>
      </c>
      <c r="H10" s="10">
        <f t="shared" si="3"/>
        <v>5395063</v>
      </c>
      <c r="I10" s="10">
        <f t="shared" si="3"/>
        <v>125000</v>
      </c>
      <c r="J10" s="10">
        <f t="shared" si="3"/>
        <v>973929</v>
      </c>
      <c r="K10" s="10">
        <f t="shared" si="3"/>
        <v>67692</v>
      </c>
      <c r="L10" s="10">
        <f t="shared" si="3"/>
        <v>906237</v>
      </c>
      <c r="M10" s="10">
        <f t="shared" si="3"/>
        <v>0</v>
      </c>
      <c r="N10" s="10">
        <f t="shared" si="3"/>
        <v>2958556</v>
      </c>
      <c r="O10" s="10">
        <f t="shared" si="3"/>
        <v>0</v>
      </c>
      <c r="P10" s="10">
        <f t="shared" si="3"/>
        <v>2958556</v>
      </c>
      <c r="Q10" s="10">
        <f t="shared" si="3"/>
        <v>0</v>
      </c>
      <c r="R10" s="10">
        <f t="shared" si="3"/>
        <v>924041</v>
      </c>
      <c r="S10" s="10">
        <f t="shared" si="3"/>
        <v>355823</v>
      </c>
      <c r="T10" s="10">
        <f t="shared" si="3"/>
        <v>568218</v>
      </c>
      <c r="U10" s="10">
        <f t="shared" si="3"/>
        <v>0</v>
      </c>
      <c r="V10" s="10">
        <f t="shared" si="3"/>
        <v>240039</v>
      </c>
      <c r="W10" s="10">
        <f t="shared" si="3"/>
        <v>135091</v>
      </c>
      <c r="X10" s="10">
        <f t="shared" si="3"/>
        <v>104948</v>
      </c>
      <c r="Y10" s="10">
        <f t="shared" si="3"/>
        <v>0</v>
      </c>
      <c r="Z10" s="10">
        <f t="shared" si="3"/>
        <v>5.577200398847844</v>
      </c>
      <c r="AA10" s="10">
        <f t="shared" si="3"/>
        <v>577121</v>
      </c>
      <c r="AB10" s="10">
        <f t="shared" si="3"/>
        <v>93425</v>
      </c>
      <c r="AC10" s="10">
        <f t="shared" si="3"/>
        <v>413573</v>
      </c>
      <c r="AD10" s="10">
        <f t="shared" si="3"/>
        <v>817160</v>
      </c>
      <c r="AE10" s="10">
        <f t="shared" si="3"/>
        <v>0</v>
      </c>
      <c r="AF10" s="10"/>
      <c r="AG10" s="13"/>
      <c r="AH10" s="13"/>
      <c r="AI10" s="10"/>
      <c r="AJ10" s="14"/>
      <c r="AK10" s="15"/>
      <c r="AL10" s="10"/>
      <c r="AM10" s="10"/>
      <c r="AN10" s="10"/>
      <c r="AO10" s="2"/>
      <c r="AP10" s="16"/>
    </row>
    <row r="11" spans="1:42" ht="76.5" customHeight="1">
      <c r="A11" s="8" t="s">
        <v>32</v>
      </c>
      <c r="B11" s="17" t="s">
        <v>33</v>
      </c>
      <c r="C11" s="8"/>
      <c r="D11" s="8"/>
      <c r="E11" s="8"/>
      <c r="F11" s="10">
        <f t="shared" ref="F11:AD11" si="4">SUM(F12:F28)</f>
        <v>9092632</v>
      </c>
      <c r="G11" s="10">
        <f t="shared" si="4"/>
        <v>5905569</v>
      </c>
      <c r="H11" s="10">
        <f t="shared" si="4"/>
        <v>3120063</v>
      </c>
      <c r="I11" s="10">
        <f t="shared" si="4"/>
        <v>0</v>
      </c>
      <c r="J11" s="10">
        <f t="shared" si="4"/>
        <v>203929</v>
      </c>
      <c r="K11" s="10">
        <f t="shared" si="4"/>
        <v>67692</v>
      </c>
      <c r="L11" s="10">
        <f t="shared" si="4"/>
        <v>136237</v>
      </c>
      <c r="M11" s="10">
        <f t="shared" si="4"/>
        <v>0</v>
      </c>
      <c r="N11" s="10">
        <f t="shared" si="4"/>
        <v>1793588</v>
      </c>
      <c r="O11" s="10">
        <f t="shared" si="4"/>
        <v>0</v>
      </c>
      <c r="P11" s="10">
        <f t="shared" si="4"/>
        <v>1793588</v>
      </c>
      <c r="Q11" s="10">
        <f t="shared" si="4"/>
        <v>0</v>
      </c>
      <c r="R11" s="10">
        <f t="shared" si="4"/>
        <v>503541</v>
      </c>
      <c r="S11" s="10">
        <f t="shared" si="4"/>
        <v>315823</v>
      </c>
      <c r="T11" s="10">
        <f t="shared" si="4"/>
        <v>187718</v>
      </c>
      <c r="U11" s="10">
        <f t="shared" si="4"/>
        <v>0</v>
      </c>
      <c r="V11" s="10">
        <f t="shared" si="4"/>
        <v>220035</v>
      </c>
      <c r="W11" s="10">
        <f t="shared" si="4"/>
        <v>135091</v>
      </c>
      <c r="X11" s="10">
        <f t="shared" si="4"/>
        <v>84944</v>
      </c>
      <c r="Y11" s="10">
        <f t="shared" si="4"/>
        <v>0</v>
      </c>
      <c r="Z11" s="10">
        <f t="shared" si="4"/>
        <v>4.1639853988478439</v>
      </c>
      <c r="AA11" s="10">
        <f t="shared" si="4"/>
        <v>486625</v>
      </c>
      <c r="AB11" s="10">
        <f t="shared" si="4"/>
        <v>93425</v>
      </c>
      <c r="AC11" s="10">
        <f t="shared" si="4"/>
        <v>393200</v>
      </c>
      <c r="AD11" s="10">
        <f t="shared" si="4"/>
        <v>706660</v>
      </c>
      <c r="AE11" s="10"/>
      <c r="AF11" s="13"/>
      <c r="AG11" s="13"/>
      <c r="AH11" s="13"/>
      <c r="AI11" s="18"/>
      <c r="AJ11" s="14"/>
      <c r="AK11" s="15"/>
      <c r="AL11" s="10"/>
      <c r="AM11" s="10"/>
      <c r="AN11" s="10"/>
      <c r="AO11" s="2"/>
      <c r="AP11" s="16"/>
    </row>
    <row r="12" spans="1:42" ht="84" customHeight="1">
      <c r="A12" s="9">
        <v>1</v>
      </c>
      <c r="B12" s="19" t="s">
        <v>34</v>
      </c>
      <c r="C12" s="9" t="s">
        <v>35</v>
      </c>
      <c r="D12" s="9" t="s">
        <v>36</v>
      </c>
      <c r="E12" s="9" t="s">
        <v>37</v>
      </c>
      <c r="F12" s="20">
        <f t="shared" ref="F12:F14" si="5">G12+H12</f>
        <v>412000</v>
      </c>
      <c r="G12" s="20">
        <v>200000</v>
      </c>
      <c r="H12" s="20">
        <v>212000</v>
      </c>
      <c r="I12" s="20"/>
      <c r="J12" s="20">
        <v>13221</v>
      </c>
      <c r="K12" s="20"/>
      <c r="L12" s="20">
        <v>13221</v>
      </c>
      <c r="M12" s="20"/>
      <c r="N12" s="20">
        <f t="shared" ref="N12:N14" si="6">+O12+P12</f>
        <v>198878</v>
      </c>
      <c r="O12" s="20"/>
      <c r="P12" s="20">
        <v>198878</v>
      </c>
      <c r="Q12" s="20"/>
      <c r="R12" s="20">
        <f t="shared" ref="R12:R14" si="7">+S12+T12</f>
        <v>10000</v>
      </c>
      <c r="S12" s="20"/>
      <c r="T12" s="20">
        <v>10000</v>
      </c>
      <c r="U12" s="20"/>
      <c r="V12" s="20">
        <f t="shared" ref="V12:V14" si="8">SUM(W12:Y12)</f>
        <v>5000</v>
      </c>
      <c r="W12" s="20"/>
      <c r="X12" s="20">
        <v>5000</v>
      </c>
      <c r="Y12" s="20"/>
      <c r="Z12" s="21">
        <f t="shared" ref="Z12:Z17" si="9">V12/R12</f>
        <v>0.5</v>
      </c>
      <c r="AA12" s="20">
        <f t="shared" ref="AA12:AA15" si="10">AB12+AC12</f>
        <v>80000</v>
      </c>
      <c r="AB12" s="20">
        <v>5000</v>
      </c>
      <c r="AC12" s="20">
        <v>75000</v>
      </c>
      <c r="AD12" s="20">
        <f t="shared" ref="AD12:AD15" si="11">AA12+V12</f>
        <v>85000</v>
      </c>
      <c r="AE12" s="21">
        <f t="shared" ref="AE12:AE15" si="12">AD12/AJ12</f>
        <v>1</v>
      </c>
      <c r="AF12" s="22" t="s">
        <v>38</v>
      </c>
      <c r="AG12" s="22" t="s">
        <v>39</v>
      </c>
      <c r="AH12" s="22"/>
      <c r="AI12" s="22"/>
      <c r="AJ12" s="14">
        <v>85000</v>
      </c>
      <c r="AK12" s="15">
        <f t="shared" ref="AK12:AK19" si="13">+F12-J12-R12</f>
        <v>388779</v>
      </c>
      <c r="AL12" s="20">
        <f t="shared" ref="AL12:AL14" si="14">+AM12+AN12</f>
        <v>388779</v>
      </c>
      <c r="AM12" s="20">
        <f t="shared" ref="AM12:AM19" si="15">+G12-K12-S12</f>
        <v>200000</v>
      </c>
      <c r="AN12" s="20">
        <f t="shared" ref="AN12:AN19" si="16">H12-L12-T12</f>
        <v>188779</v>
      </c>
      <c r="AO12" s="2"/>
      <c r="AP12" s="16">
        <f t="shared" ref="AP12:AP19" si="17">+AK12-AL12</f>
        <v>0</v>
      </c>
    </row>
    <row r="13" spans="1:42" ht="84" customHeight="1">
      <c r="A13" s="9">
        <v>2</v>
      </c>
      <c r="B13" s="19" t="s">
        <v>40</v>
      </c>
      <c r="C13" s="9" t="s">
        <v>41</v>
      </c>
      <c r="D13" s="9" t="s">
        <v>36</v>
      </c>
      <c r="E13" s="9" t="s">
        <v>42</v>
      </c>
      <c r="F13" s="20">
        <f t="shared" si="5"/>
        <v>438085</v>
      </c>
      <c r="G13" s="20">
        <v>250000</v>
      </c>
      <c r="H13" s="20">
        <v>188085</v>
      </c>
      <c r="I13" s="20"/>
      <c r="J13" s="20">
        <v>47563</v>
      </c>
      <c r="K13" s="20"/>
      <c r="L13" s="20">
        <v>47563</v>
      </c>
      <c r="M13" s="20"/>
      <c r="N13" s="20">
        <f t="shared" si="6"/>
        <v>140522</v>
      </c>
      <c r="O13" s="20"/>
      <c r="P13" s="20">
        <v>140522</v>
      </c>
      <c r="Q13" s="20"/>
      <c r="R13" s="20">
        <f t="shared" si="7"/>
        <v>15000</v>
      </c>
      <c r="S13" s="20"/>
      <c r="T13" s="20">
        <v>15000</v>
      </c>
      <c r="U13" s="20"/>
      <c r="V13" s="20">
        <f t="shared" si="8"/>
        <v>12000</v>
      </c>
      <c r="W13" s="20"/>
      <c r="X13" s="20">
        <v>12000</v>
      </c>
      <c r="Y13" s="20"/>
      <c r="Z13" s="21">
        <f t="shared" si="9"/>
        <v>0.8</v>
      </c>
      <c r="AA13" s="20">
        <f t="shared" si="10"/>
        <v>73000</v>
      </c>
      <c r="AB13" s="20">
        <v>3000</v>
      </c>
      <c r="AC13" s="20">
        <v>70000</v>
      </c>
      <c r="AD13" s="20">
        <f t="shared" si="11"/>
        <v>85000</v>
      </c>
      <c r="AE13" s="21">
        <f t="shared" si="12"/>
        <v>1</v>
      </c>
      <c r="AF13" s="22" t="s">
        <v>43</v>
      </c>
      <c r="AG13" s="22" t="s">
        <v>39</v>
      </c>
      <c r="AH13" s="22"/>
      <c r="AI13" s="22"/>
      <c r="AJ13" s="14">
        <v>85000</v>
      </c>
      <c r="AK13" s="15">
        <f t="shared" si="13"/>
        <v>375522</v>
      </c>
      <c r="AL13" s="20">
        <f t="shared" si="14"/>
        <v>375522</v>
      </c>
      <c r="AM13" s="20">
        <f t="shared" si="15"/>
        <v>250000</v>
      </c>
      <c r="AN13" s="20">
        <f t="shared" si="16"/>
        <v>125522</v>
      </c>
      <c r="AO13" s="2"/>
      <c r="AP13" s="16">
        <f t="shared" si="17"/>
        <v>0</v>
      </c>
    </row>
    <row r="14" spans="1:42" ht="138.75" customHeight="1">
      <c r="A14" s="9">
        <v>3</v>
      </c>
      <c r="B14" s="19" t="s">
        <v>44</v>
      </c>
      <c r="C14" s="9" t="s">
        <v>35</v>
      </c>
      <c r="D14" s="9" t="s">
        <v>36</v>
      </c>
      <c r="E14" s="9" t="s">
        <v>45</v>
      </c>
      <c r="F14" s="20">
        <f t="shared" si="5"/>
        <v>380000</v>
      </c>
      <c r="G14" s="20">
        <v>200000</v>
      </c>
      <c r="H14" s="20">
        <v>180000</v>
      </c>
      <c r="I14" s="20"/>
      <c r="J14" s="20">
        <v>33812</v>
      </c>
      <c r="K14" s="20"/>
      <c r="L14" s="20">
        <v>33812</v>
      </c>
      <c r="M14" s="20"/>
      <c r="N14" s="20">
        <f t="shared" si="6"/>
        <v>146188</v>
      </c>
      <c r="O14" s="20"/>
      <c r="P14" s="20">
        <f>+H14-J14</f>
        <v>146188</v>
      </c>
      <c r="Q14" s="20"/>
      <c r="R14" s="20">
        <f t="shared" si="7"/>
        <v>54328</v>
      </c>
      <c r="S14" s="20"/>
      <c r="T14" s="20">
        <v>54328</v>
      </c>
      <c r="U14" s="20"/>
      <c r="V14" s="20">
        <f t="shared" si="8"/>
        <v>47000</v>
      </c>
      <c r="W14" s="20"/>
      <c r="X14" s="20">
        <v>47000</v>
      </c>
      <c r="Y14" s="20"/>
      <c r="Z14" s="21">
        <f t="shared" si="9"/>
        <v>0.86511559416875272</v>
      </c>
      <c r="AA14" s="20">
        <f t="shared" si="10"/>
        <v>77328</v>
      </c>
      <c r="AB14" s="20">
        <f>54328-47000</f>
        <v>7328</v>
      </c>
      <c r="AC14" s="20">
        <v>70000</v>
      </c>
      <c r="AD14" s="20">
        <f t="shared" si="11"/>
        <v>124328</v>
      </c>
      <c r="AE14" s="21">
        <f t="shared" si="12"/>
        <v>1</v>
      </c>
      <c r="AF14" s="22" t="s">
        <v>46</v>
      </c>
      <c r="AG14" s="22" t="s">
        <v>39</v>
      </c>
      <c r="AH14" s="22"/>
      <c r="AI14" s="22"/>
      <c r="AJ14" s="14">
        <f>16819+10000+27509+70000</f>
        <v>124328</v>
      </c>
      <c r="AK14" s="15">
        <f t="shared" si="13"/>
        <v>291860</v>
      </c>
      <c r="AL14" s="20">
        <f t="shared" si="14"/>
        <v>291860</v>
      </c>
      <c r="AM14" s="20">
        <f t="shared" si="15"/>
        <v>200000</v>
      </c>
      <c r="AN14" s="20">
        <f t="shared" si="16"/>
        <v>91860</v>
      </c>
      <c r="AO14" s="2"/>
      <c r="AP14" s="16">
        <f t="shared" si="17"/>
        <v>0</v>
      </c>
    </row>
    <row r="15" spans="1:42" ht="127.5" customHeight="1">
      <c r="A15" s="9">
        <v>4</v>
      </c>
      <c r="B15" s="19" t="s">
        <v>47</v>
      </c>
      <c r="C15" s="9" t="s">
        <v>48</v>
      </c>
      <c r="D15" s="9" t="s">
        <v>49</v>
      </c>
      <c r="E15" s="9"/>
      <c r="F15" s="20">
        <f t="shared" ref="F15:F16" si="18">SUM(G15:H15)</f>
        <v>1900000</v>
      </c>
      <c r="G15" s="20">
        <v>1485000</v>
      </c>
      <c r="H15" s="20">
        <v>415000</v>
      </c>
      <c r="I15" s="20"/>
      <c r="J15" s="20"/>
      <c r="K15" s="20"/>
      <c r="L15" s="20"/>
      <c r="M15" s="20"/>
      <c r="N15" s="20">
        <f t="shared" ref="N15:N22" si="19">SUM(O15:P15)</f>
        <v>150000</v>
      </c>
      <c r="O15" s="20"/>
      <c r="P15" s="20">
        <v>150000</v>
      </c>
      <c r="Q15" s="20"/>
      <c r="R15" s="20">
        <f>S15+T15+U15</f>
        <v>5000</v>
      </c>
      <c r="S15" s="20"/>
      <c r="T15" s="20">
        <v>5000</v>
      </c>
      <c r="U15" s="20"/>
      <c r="V15" s="20">
        <v>0</v>
      </c>
      <c r="W15" s="20"/>
      <c r="X15" s="20"/>
      <c r="Y15" s="20"/>
      <c r="Z15" s="21">
        <f t="shared" si="9"/>
        <v>0</v>
      </c>
      <c r="AA15" s="20">
        <f t="shared" si="10"/>
        <v>5000</v>
      </c>
      <c r="AB15" s="20">
        <v>5000</v>
      </c>
      <c r="AC15" s="20">
        <v>0</v>
      </c>
      <c r="AD15" s="20">
        <f t="shared" si="11"/>
        <v>5000</v>
      </c>
      <c r="AE15" s="21">
        <f t="shared" si="12"/>
        <v>2.4390243902439025E-2</v>
      </c>
      <c r="AF15" s="22" t="s">
        <v>50</v>
      </c>
      <c r="AG15" s="22" t="s">
        <v>39</v>
      </c>
      <c r="AH15" s="22" t="s">
        <v>39</v>
      </c>
      <c r="AI15" s="23"/>
      <c r="AJ15" s="14">
        <v>205000</v>
      </c>
      <c r="AK15" s="15">
        <f t="shared" si="13"/>
        <v>1895000</v>
      </c>
      <c r="AL15" s="20">
        <f>SUM(AM15:AN15)</f>
        <v>1895000</v>
      </c>
      <c r="AM15" s="20">
        <f t="shared" si="15"/>
        <v>1485000</v>
      </c>
      <c r="AN15" s="20">
        <f t="shared" si="16"/>
        <v>410000</v>
      </c>
      <c r="AO15" s="2"/>
      <c r="AP15" s="16">
        <f t="shared" si="17"/>
        <v>0</v>
      </c>
    </row>
    <row r="16" spans="1:42" ht="81" customHeight="1">
      <c r="A16" s="9">
        <v>5</v>
      </c>
      <c r="B16" s="19" t="s">
        <v>51</v>
      </c>
      <c r="C16" s="9" t="s">
        <v>35</v>
      </c>
      <c r="D16" s="9" t="s">
        <v>52</v>
      </c>
      <c r="E16" s="9" t="s">
        <v>53</v>
      </c>
      <c r="F16" s="20">
        <f t="shared" si="18"/>
        <v>650000</v>
      </c>
      <c r="G16" s="20">
        <v>550000</v>
      </c>
      <c r="H16" s="20">
        <v>100000</v>
      </c>
      <c r="I16" s="20"/>
      <c r="J16" s="20"/>
      <c r="K16" s="20"/>
      <c r="L16" s="20"/>
      <c r="M16" s="20"/>
      <c r="N16" s="20">
        <f t="shared" si="19"/>
        <v>100000</v>
      </c>
      <c r="O16" s="20"/>
      <c r="P16" s="20">
        <v>100000</v>
      </c>
      <c r="Q16" s="20"/>
      <c r="R16" s="20">
        <f t="shared" ref="R16:R17" si="20">+S16+T16</f>
        <v>10000</v>
      </c>
      <c r="S16" s="20"/>
      <c r="T16" s="20">
        <v>10000</v>
      </c>
      <c r="U16" s="20"/>
      <c r="V16" s="20"/>
      <c r="W16" s="20"/>
      <c r="X16" s="20"/>
      <c r="Y16" s="20"/>
      <c r="Z16" s="21">
        <f t="shared" si="9"/>
        <v>0</v>
      </c>
      <c r="AA16" s="20"/>
      <c r="AB16" s="20"/>
      <c r="AC16" s="20"/>
      <c r="AD16" s="20"/>
      <c r="AE16" s="21"/>
      <c r="AF16" s="22"/>
      <c r="AG16" s="22" t="s">
        <v>39</v>
      </c>
      <c r="AH16" s="22" t="s">
        <v>39</v>
      </c>
      <c r="AI16" s="23"/>
      <c r="AJ16" s="14"/>
      <c r="AK16" s="15">
        <f t="shared" si="13"/>
        <v>640000</v>
      </c>
      <c r="AL16" s="20">
        <f>+AM16+AN16</f>
        <v>640000</v>
      </c>
      <c r="AM16" s="20">
        <f t="shared" si="15"/>
        <v>550000</v>
      </c>
      <c r="AN16" s="20">
        <f t="shared" si="16"/>
        <v>90000</v>
      </c>
      <c r="AO16" s="2"/>
      <c r="AP16" s="16">
        <f t="shared" si="17"/>
        <v>0</v>
      </c>
    </row>
    <row r="17" spans="1:42" ht="104.25" customHeight="1">
      <c r="A17" s="9">
        <v>6</v>
      </c>
      <c r="B17" s="19" t="s">
        <v>54</v>
      </c>
      <c r="C17" s="9" t="s">
        <v>55</v>
      </c>
      <c r="D17" s="9" t="s">
        <v>52</v>
      </c>
      <c r="E17" s="9"/>
      <c r="F17" s="20">
        <v>267000</v>
      </c>
      <c r="G17" s="20">
        <v>150000</v>
      </c>
      <c r="H17" s="20">
        <v>50000</v>
      </c>
      <c r="I17" s="20"/>
      <c r="J17" s="20"/>
      <c r="K17" s="20"/>
      <c r="L17" s="20"/>
      <c r="M17" s="20"/>
      <c r="N17" s="20">
        <f t="shared" si="19"/>
        <v>17000</v>
      </c>
      <c r="O17" s="20"/>
      <c r="P17" s="20">
        <v>17000</v>
      </c>
      <c r="Q17" s="20"/>
      <c r="R17" s="20">
        <f t="shared" si="20"/>
        <v>2000</v>
      </c>
      <c r="S17" s="20"/>
      <c r="T17" s="20">
        <v>2000</v>
      </c>
      <c r="U17" s="20"/>
      <c r="V17" s="20"/>
      <c r="W17" s="20"/>
      <c r="X17" s="20"/>
      <c r="Y17" s="20"/>
      <c r="Z17" s="21">
        <f t="shared" si="9"/>
        <v>0</v>
      </c>
      <c r="AA17" s="20">
        <f>AB17+AC17</f>
        <v>2000</v>
      </c>
      <c r="AB17" s="20">
        <v>2000</v>
      </c>
      <c r="AC17" s="20"/>
      <c r="AD17" s="20">
        <v>2000</v>
      </c>
      <c r="AE17" s="21">
        <f>AD17/AJ17</f>
        <v>1</v>
      </c>
      <c r="AF17" s="22"/>
      <c r="AG17" s="22" t="s">
        <v>39</v>
      </c>
      <c r="AH17" s="22" t="s">
        <v>39</v>
      </c>
      <c r="AI17" s="9"/>
      <c r="AJ17" s="14">
        <v>2000</v>
      </c>
      <c r="AK17" s="15">
        <f t="shared" si="13"/>
        <v>265000</v>
      </c>
      <c r="AL17" s="20">
        <f t="shared" ref="AL17:AL19" si="21">SUM(AM17:AN17)</f>
        <v>198000</v>
      </c>
      <c r="AM17" s="20">
        <f t="shared" si="15"/>
        <v>150000</v>
      </c>
      <c r="AN17" s="20">
        <f t="shared" si="16"/>
        <v>48000</v>
      </c>
      <c r="AO17" s="2"/>
      <c r="AP17" s="16">
        <f t="shared" si="17"/>
        <v>67000</v>
      </c>
    </row>
    <row r="18" spans="1:42" ht="85.5" customHeight="1">
      <c r="A18" s="9">
        <v>7</v>
      </c>
      <c r="B18" s="19" t="s">
        <v>56</v>
      </c>
      <c r="C18" s="9" t="s">
        <v>48</v>
      </c>
      <c r="D18" s="9" t="s">
        <v>57</v>
      </c>
      <c r="E18" s="9"/>
      <c r="F18" s="20">
        <f t="shared" ref="F18:F22" si="22">SUM(G18:H18)</f>
        <v>400000</v>
      </c>
      <c r="G18" s="20">
        <v>300000</v>
      </c>
      <c r="H18" s="20">
        <v>100000</v>
      </c>
      <c r="I18" s="20"/>
      <c r="J18" s="20"/>
      <c r="K18" s="20"/>
      <c r="L18" s="20"/>
      <c r="M18" s="20"/>
      <c r="N18" s="20">
        <f t="shared" si="19"/>
        <v>100000</v>
      </c>
      <c r="O18" s="20"/>
      <c r="P18" s="20">
        <v>100000</v>
      </c>
      <c r="Q18" s="20"/>
      <c r="R18" s="20"/>
      <c r="S18" s="20"/>
      <c r="T18" s="20"/>
      <c r="U18" s="20"/>
      <c r="V18" s="20"/>
      <c r="W18" s="20"/>
      <c r="X18" s="20"/>
      <c r="Y18" s="20"/>
      <c r="Z18" s="21"/>
      <c r="AA18" s="20"/>
      <c r="AB18" s="20"/>
      <c r="AC18" s="20"/>
      <c r="AD18" s="20"/>
      <c r="AE18" s="21"/>
      <c r="AF18" s="22"/>
      <c r="AG18" s="22" t="s">
        <v>39</v>
      </c>
      <c r="AH18" s="22"/>
      <c r="AI18" s="9"/>
      <c r="AJ18" s="14"/>
      <c r="AK18" s="15">
        <f t="shared" si="13"/>
        <v>400000</v>
      </c>
      <c r="AL18" s="20">
        <f t="shared" si="21"/>
        <v>400000</v>
      </c>
      <c r="AM18" s="20">
        <f t="shared" si="15"/>
        <v>300000</v>
      </c>
      <c r="AN18" s="20">
        <f t="shared" si="16"/>
        <v>100000</v>
      </c>
      <c r="AO18" s="2"/>
      <c r="AP18" s="16">
        <f t="shared" si="17"/>
        <v>0</v>
      </c>
    </row>
    <row r="19" spans="1:42" ht="99.75" customHeight="1">
      <c r="A19" s="9">
        <v>8</v>
      </c>
      <c r="B19" s="19" t="s">
        <v>58</v>
      </c>
      <c r="C19" s="9" t="s">
        <v>59</v>
      </c>
      <c r="D19" s="9" t="s">
        <v>60</v>
      </c>
      <c r="E19" s="9"/>
      <c r="F19" s="20">
        <f t="shared" si="22"/>
        <v>600000</v>
      </c>
      <c r="G19" s="20">
        <v>400000</v>
      </c>
      <c r="H19" s="20">
        <v>200000</v>
      </c>
      <c r="I19" s="20"/>
      <c r="J19" s="20"/>
      <c r="K19" s="20"/>
      <c r="L19" s="20"/>
      <c r="M19" s="20"/>
      <c r="N19" s="20">
        <f t="shared" si="19"/>
        <v>15000</v>
      </c>
      <c r="O19" s="20"/>
      <c r="P19" s="20">
        <v>15000</v>
      </c>
      <c r="Q19" s="20"/>
      <c r="R19" s="20"/>
      <c r="S19" s="20"/>
      <c r="T19" s="20"/>
      <c r="U19" s="20"/>
      <c r="V19" s="20"/>
      <c r="W19" s="20"/>
      <c r="X19" s="20"/>
      <c r="Y19" s="20"/>
      <c r="Z19" s="21"/>
      <c r="AA19" s="20"/>
      <c r="AB19" s="20"/>
      <c r="AC19" s="20"/>
      <c r="AD19" s="20"/>
      <c r="AE19" s="21"/>
      <c r="AF19" s="22"/>
      <c r="AG19" s="22" t="s">
        <v>39</v>
      </c>
      <c r="AH19" s="22"/>
      <c r="AI19" s="9"/>
      <c r="AJ19" s="14"/>
      <c r="AK19" s="15">
        <f t="shared" si="13"/>
        <v>600000</v>
      </c>
      <c r="AL19" s="20">
        <f t="shared" si="21"/>
        <v>600000</v>
      </c>
      <c r="AM19" s="20">
        <f t="shared" si="15"/>
        <v>400000</v>
      </c>
      <c r="AN19" s="20">
        <f t="shared" si="16"/>
        <v>200000</v>
      </c>
      <c r="AO19" s="2"/>
      <c r="AP19" s="16">
        <f t="shared" si="17"/>
        <v>0</v>
      </c>
    </row>
    <row r="20" spans="1:42" ht="84.75" customHeight="1">
      <c r="A20" s="9">
        <v>9</v>
      </c>
      <c r="B20" s="24" t="s">
        <v>61</v>
      </c>
      <c r="C20" s="9" t="s">
        <v>62</v>
      </c>
      <c r="D20" s="9" t="s">
        <v>63</v>
      </c>
      <c r="E20" s="9"/>
      <c r="F20" s="20">
        <f t="shared" si="22"/>
        <v>200000</v>
      </c>
      <c r="G20" s="20"/>
      <c r="H20" s="20">
        <v>200000</v>
      </c>
      <c r="I20" s="20"/>
      <c r="J20" s="20"/>
      <c r="K20" s="20"/>
      <c r="L20" s="20"/>
      <c r="M20" s="20"/>
      <c r="N20" s="20">
        <f t="shared" si="19"/>
        <v>200000</v>
      </c>
      <c r="O20" s="20"/>
      <c r="P20" s="20">
        <v>200000</v>
      </c>
      <c r="Q20" s="20"/>
      <c r="R20" s="20"/>
      <c r="S20" s="20"/>
      <c r="T20" s="20"/>
      <c r="U20" s="20"/>
      <c r="V20" s="20"/>
      <c r="W20" s="20"/>
      <c r="X20" s="20"/>
      <c r="Y20" s="20"/>
      <c r="Z20" s="21"/>
      <c r="AA20" s="20"/>
      <c r="AB20" s="20"/>
      <c r="AC20" s="20"/>
      <c r="AD20" s="20"/>
      <c r="AE20" s="21"/>
      <c r="AF20" s="22"/>
      <c r="AG20" s="22"/>
      <c r="AH20" s="22"/>
      <c r="AI20" s="22"/>
      <c r="AJ20" s="14"/>
      <c r="AK20" s="2"/>
      <c r="AL20" s="2"/>
      <c r="AM20" s="2"/>
      <c r="AN20" s="2"/>
      <c r="AO20" s="2"/>
      <c r="AP20" s="2"/>
    </row>
    <row r="21" spans="1:42" ht="78" customHeight="1">
      <c r="A21" s="9">
        <v>10</v>
      </c>
      <c r="B21" s="24" t="s">
        <v>64</v>
      </c>
      <c r="C21" s="9" t="s">
        <v>65</v>
      </c>
      <c r="D21" s="9" t="s">
        <v>63</v>
      </c>
      <c r="E21" s="9"/>
      <c r="F21" s="20">
        <f t="shared" si="22"/>
        <v>228000</v>
      </c>
      <c r="G21" s="20">
        <v>150000</v>
      </c>
      <c r="H21" s="20">
        <v>78000</v>
      </c>
      <c r="I21" s="20"/>
      <c r="J21" s="20"/>
      <c r="K21" s="20"/>
      <c r="L21" s="20"/>
      <c r="M21" s="20"/>
      <c r="N21" s="20">
        <f t="shared" si="19"/>
        <v>50000</v>
      </c>
      <c r="O21" s="20"/>
      <c r="P21" s="20">
        <v>50000</v>
      </c>
      <c r="Q21" s="20"/>
      <c r="R21" s="20"/>
      <c r="S21" s="20"/>
      <c r="T21" s="20"/>
      <c r="U21" s="20"/>
      <c r="V21" s="20"/>
      <c r="W21" s="20"/>
      <c r="X21" s="20"/>
      <c r="Y21" s="20"/>
      <c r="Z21" s="21"/>
      <c r="AA21" s="20"/>
      <c r="AB21" s="20"/>
      <c r="AC21" s="20"/>
      <c r="AD21" s="20"/>
      <c r="AE21" s="21"/>
      <c r="AF21" s="22"/>
      <c r="AG21" s="22"/>
      <c r="AH21" s="22"/>
      <c r="AI21" s="22"/>
      <c r="AJ21" s="14"/>
      <c r="AK21" s="2"/>
      <c r="AL21" s="2"/>
      <c r="AM21" s="2"/>
      <c r="AN21" s="2"/>
      <c r="AO21" s="2"/>
      <c r="AP21" s="2"/>
    </row>
    <row r="22" spans="1:42" ht="61.5" customHeight="1">
      <c r="A22" s="9">
        <v>11</v>
      </c>
      <c r="B22" s="24" t="s">
        <v>66</v>
      </c>
      <c r="C22" s="9" t="s">
        <v>35</v>
      </c>
      <c r="D22" s="9" t="s">
        <v>67</v>
      </c>
      <c r="E22" s="9"/>
      <c r="F22" s="20">
        <f t="shared" si="22"/>
        <v>180000</v>
      </c>
      <c r="G22" s="20">
        <v>100000</v>
      </c>
      <c r="H22" s="20">
        <v>80000</v>
      </c>
      <c r="I22" s="20"/>
      <c r="J22" s="20"/>
      <c r="K22" s="20"/>
      <c r="L22" s="20"/>
      <c r="M22" s="20"/>
      <c r="N22" s="20">
        <f t="shared" si="19"/>
        <v>80000</v>
      </c>
      <c r="O22" s="20"/>
      <c r="P22" s="20">
        <v>80000</v>
      </c>
      <c r="Q22" s="20"/>
      <c r="R22" s="20"/>
      <c r="S22" s="20"/>
      <c r="T22" s="20"/>
      <c r="U22" s="20"/>
      <c r="V22" s="20"/>
      <c r="W22" s="20"/>
      <c r="X22" s="20"/>
      <c r="Y22" s="20"/>
      <c r="Z22" s="21"/>
      <c r="AA22" s="20"/>
      <c r="AB22" s="20"/>
      <c r="AC22" s="20"/>
      <c r="AD22" s="20"/>
      <c r="AE22" s="21"/>
      <c r="AF22" s="22"/>
      <c r="AG22" s="22"/>
      <c r="AH22" s="22"/>
      <c r="AI22" s="22"/>
      <c r="AJ22" s="14"/>
      <c r="AK22" s="2"/>
      <c r="AL22" s="2"/>
      <c r="AM22" s="2"/>
      <c r="AN22" s="2"/>
      <c r="AO22" s="2"/>
      <c r="AP22" s="2"/>
    </row>
    <row r="23" spans="1:42" ht="119.25" customHeight="1">
      <c r="A23" s="9">
        <v>12</v>
      </c>
      <c r="B23" s="19" t="s">
        <v>68</v>
      </c>
      <c r="C23" s="9" t="s">
        <v>69</v>
      </c>
      <c r="D23" s="9" t="s">
        <v>36</v>
      </c>
      <c r="E23" s="9" t="s">
        <v>70</v>
      </c>
      <c r="F23" s="20">
        <f>G23+H23</f>
        <v>260000</v>
      </c>
      <c r="G23" s="20">
        <v>200000</v>
      </c>
      <c r="H23" s="20">
        <v>60000</v>
      </c>
      <c r="I23" s="20"/>
      <c r="J23" s="20">
        <f>+K23+L23</f>
        <v>64000</v>
      </c>
      <c r="K23" s="20">
        <v>50000</v>
      </c>
      <c r="L23" s="20">
        <v>14000</v>
      </c>
      <c r="M23" s="20"/>
      <c r="N23" s="20">
        <f t="shared" ref="N23:N25" si="23">+O23+P23</f>
        <v>46000</v>
      </c>
      <c r="O23" s="20"/>
      <c r="P23" s="20">
        <f>+H23-L23</f>
        <v>46000</v>
      </c>
      <c r="Q23" s="20"/>
      <c r="R23" s="20">
        <f>+S23+T23</f>
        <v>80000</v>
      </c>
      <c r="S23" s="20">
        <v>70000</v>
      </c>
      <c r="T23" s="20">
        <v>10000</v>
      </c>
      <c r="U23" s="20"/>
      <c r="V23" s="20">
        <f t="shared" ref="V23:V26" si="24">SUM(W23:Y23)</f>
        <v>42703</v>
      </c>
      <c r="W23" s="20">
        <v>41644</v>
      </c>
      <c r="X23" s="20">
        <v>1059</v>
      </c>
      <c r="Y23" s="20"/>
      <c r="Z23" s="21">
        <f t="shared" ref="Z23:Z26" si="25">V23/R23</f>
        <v>0.53378749999999997</v>
      </c>
      <c r="AA23" s="20">
        <f t="shared" ref="AA23:AA26" si="26">AB23+AC23</f>
        <v>37297</v>
      </c>
      <c r="AB23" s="20">
        <f>80000-42703</f>
        <v>37297</v>
      </c>
      <c r="AC23" s="20"/>
      <c r="AD23" s="20">
        <f t="shared" ref="AD23:AD26" si="27">AA23+V23</f>
        <v>80000</v>
      </c>
      <c r="AE23" s="21">
        <f t="shared" ref="AE23:AE26" si="28">AD23/AJ23</f>
        <v>1</v>
      </c>
      <c r="AF23" s="22" t="s">
        <v>71</v>
      </c>
      <c r="AG23" s="22" t="s">
        <v>39</v>
      </c>
      <c r="AH23" s="22"/>
      <c r="AI23" s="22"/>
      <c r="AJ23" s="14">
        <v>80000</v>
      </c>
      <c r="AK23" s="15">
        <f t="shared" ref="AK23:AK25" si="29">+F23-J23-R23</f>
        <v>116000</v>
      </c>
      <c r="AL23" s="20">
        <f t="shared" ref="AL23:AL25" si="30">+AM23+AN23</f>
        <v>116000</v>
      </c>
      <c r="AM23" s="20">
        <f t="shared" ref="AM23:AM25" si="31">+G23-K23-S23</f>
        <v>80000</v>
      </c>
      <c r="AN23" s="20">
        <f t="shared" ref="AN23:AN25" si="32">H23-L23-T23</f>
        <v>36000</v>
      </c>
      <c r="AO23" s="2"/>
      <c r="AP23" s="16">
        <f t="shared" ref="AP23:AP25" si="33">+AK23-AL23</f>
        <v>0</v>
      </c>
    </row>
    <row r="24" spans="1:42" ht="233.25" customHeight="1">
      <c r="A24" s="9">
        <v>13</v>
      </c>
      <c r="B24" s="19" t="s">
        <v>72</v>
      </c>
      <c r="C24" s="9" t="s">
        <v>48</v>
      </c>
      <c r="D24" s="9" t="s">
        <v>73</v>
      </c>
      <c r="E24" s="9" t="s">
        <v>74</v>
      </c>
      <c r="F24" s="20">
        <f t="shared" ref="F24:F25" si="34">+G24+H24</f>
        <v>913901</v>
      </c>
      <c r="G24" s="20">
        <v>452622</v>
      </c>
      <c r="H24" s="20">
        <v>461279</v>
      </c>
      <c r="I24" s="20"/>
      <c r="J24" s="20">
        <v>11928</v>
      </c>
      <c r="K24" s="20"/>
      <c r="L24" s="20">
        <v>11928</v>
      </c>
      <c r="M24" s="20"/>
      <c r="N24" s="20">
        <f t="shared" si="23"/>
        <v>90000</v>
      </c>
      <c r="O24" s="20"/>
      <c r="P24" s="20">
        <v>90000</v>
      </c>
      <c r="Q24" s="20"/>
      <c r="R24" s="20">
        <v>110000</v>
      </c>
      <c r="S24" s="20">
        <v>80000</v>
      </c>
      <c r="T24" s="20">
        <v>30000</v>
      </c>
      <c r="U24" s="20"/>
      <c r="V24" s="20">
        <f t="shared" si="24"/>
        <v>3149</v>
      </c>
      <c r="W24" s="20"/>
      <c r="X24" s="20">
        <v>3149</v>
      </c>
      <c r="Y24" s="20"/>
      <c r="Z24" s="21">
        <f t="shared" si="25"/>
        <v>2.8627272727272727E-2</v>
      </c>
      <c r="AA24" s="20">
        <f t="shared" si="26"/>
        <v>40000</v>
      </c>
      <c r="AB24" s="20">
        <v>26800</v>
      </c>
      <c r="AC24" s="20">
        <v>13200</v>
      </c>
      <c r="AD24" s="20">
        <f t="shared" si="27"/>
        <v>43149</v>
      </c>
      <c r="AE24" s="21">
        <f t="shared" si="28"/>
        <v>0.36293517482693943</v>
      </c>
      <c r="AF24" s="22" t="s">
        <v>75</v>
      </c>
      <c r="AG24" s="22" t="s">
        <v>39</v>
      </c>
      <c r="AH24" s="22" t="s">
        <v>39</v>
      </c>
      <c r="AI24" s="9"/>
      <c r="AJ24" s="14">
        <v>118889</v>
      </c>
      <c r="AK24" s="15">
        <f t="shared" si="29"/>
        <v>791973</v>
      </c>
      <c r="AL24" s="20">
        <f t="shared" si="30"/>
        <v>791973</v>
      </c>
      <c r="AM24" s="20">
        <f t="shared" si="31"/>
        <v>372622</v>
      </c>
      <c r="AN24" s="20">
        <f t="shared" si="32"/>
        <v>419351</v>
      </c>
      <c r="AO24" s="2"/>
      <c r="AP24" s="16">
        <f t="shared" si="33"/>
        <v>0</v>
      </c>
    </row>
    <row r="25" spans="1:42" ht="120.75" customHeight="1">
      <c r="A25" s="9">
        <v>14</v>
      </c>
      <c r="B25" s="19" t="s">
        <v>76</v>
      </c>
      <c r="C25" s="9" t="s">
        <v>35</v>
      </c>
      <c r="D25" s="9" t="s">
        <v>77</v>
      </c>
      <c r="E25" s="9" t="s">
        <v>78</v>
      </c>
      <c r="F25" s="20">
        <f t="shared" si="34"/>
        <v>1423646</v>
      </c>
      <c r="G25" s="20">
        <v>887947</v>
      </c>
      <c r="H25" s="20">
        <v>535699</v>
      </c>
      <c r="I25" s="20"/>
      <c r="J25" s="20">
        <v>33405</v>
      </c>
      <c r="K25" s="20">
        <v>17692</v>
      </c>
      <c r="L25" s="20">
        <f>+J25-K25</f>
        <v>15713</v>
      </c>
      <c r="M25" s="20"/>
      <c r="N25" s="20">
        <f t="shared" si="23"/>
        <v>200000</v>
      </c>
      <c r="O25" s="20"/>
      <c r="P25" s="20">
        <v>200000</v>
      </c>
      <c r="Q25" s="20"/>
      <c r="R25" s="20">
        <f t="shared" ref="R25:R26" si="35">+S25+T25</f>
        <v>105823</v>
      </c>
      <c r="S25" s="20">
        <v>85823</v>
      </c>
      <c r="T25" s="20">
        <v>20000</v>
      </c>
      <c r="U25" s="20"/>
      <c r="V25" s="20">
        <f t="shared" si="24"/>
        <v>26183</v>
      </c>
      <c r="W25" s="20">
        <v>13447</v>
      </c>
      <c r="X25" s="20">
        <v>12736</v>
      </c>
      <c r="Y25" s="20"/>
      <c r="Z25" s="21">
        <f t="shared" si="25"/>
        <v>0.24742258299235517</v>
      </c>
      <c r="AA25" s="20">
        <f t="shared" si="26"/>
        <v>7000</v>
      </c>
      <c r="AB25" s="20">
        <v>7000</v>
      </c>
      <c r="AC25" s="20"/>
      <c r="AD25" s="20">
        <f t="shared" si="27"/>
        <v>33183</v>
      </c>
      <c r="AE25" s="21">
        <f t="shared" si="28"/>
        <v>0.31357077383933551</v>
      </c>
      <c r="AF25" s="22" t="s">
        <v>79</v>
      </c>
      <c r="AG25" s="22" t="s">
        <v>39</v>
      </c>
      <c r="AH25" s="22" t="s">
        <v>39</v>
      </c>
      <c r="AI25" s="9"/>
      <c r="AJ25" s="14">
        <v>105823</v>
      </c>
      <c r="AK25" s="15">
        <f t="shared" si="29"/>
        <v>1284418</v>
      </c>
      <c r="AL25" s="20">
        <f t="shared" si="30"/>
        <v>1284418</v>
      </c>
      <c r="AM25" s="20">
        <f t="shared" si="31"/>
        <v>784432</v>
      </c>
      <c r="AN25" s="20">
        <f t="shared" si="32"/>
        <v>499986</v>
      </c>
      <c r="AO25" s="2"/>
      <c r="AP25" s="16">
        <f t="shared" si="33"/>
        <v>0</v>
      </c>
    </row>
    <row r="26" spans="1:42" ht="18" customHeight="1">
      <c r="A26" s="9">
        <v>15</v>
      </c>
      <c r="B26" s="24" t="s">
        <v>80</v>
      </c>
      <c r="C26" s="9" t="s">
        <v>81</v>
      </c>
      <c r="D26" s="9" t="s">
        <v>82</v>
      </c>
      <c r="E26" s="25" t="s">
        <v>83</v>
      </c>
      <c r="F26" s="20">
        <f t="shared" ref="F26:F28" si="36">SUM(G26:H26)</f>
        <v>220000</v>
      </c>
      <c r="G26" s="20">
        <v>80000</v>
      </c>
      <c r="H26" s="20">
        <v>140000</v>
      </c>
      <c r="I26" s="20"/>
      <c r="J26" s="20"/>
      <c r="K26" s="20"/>
      <c r="L26" s="20"/>
      <c r="M26" s="20"/>
      <c r="N26" s="20">
        <f t="shared" ref="N26:N28" si="37">SUM(O26:P26)</f>
        <v>140000</v>
      </c>
      <c r="O26" s="20"/>
      <c r="P26" s="20">
        <v>140000</v>
      </c>
      <c r="Q26" s="20"/>
      <c r="R26" s="20">
        <f t="shared" si="35"/>
        <v>101390</v>
      </c>
      <c r="S26" s="20">
        <v>80000</v>
      </c>
      <c r="T26" s="20">
        <v>21390</v>
      </c>
      <c r="U26" s="20"/>
      <c r="V26" s="20">
        <f t="shared" si="24"/>
        <v>80000</v>
      </c>
      <c r="W26" s="20">
        <v>80000</v>
      </c>
      <c r="X26" s="20"/>
      <c r="Y26" s="20"/>
      <c r="Z26" s="21">
        <f t="shared" si="25"/>
        <v>0.78903244895946345</v>
      </c>
      <c r="AA26" s="20">
        <f t="shared" si="26"/>
        <v>0</v>
      </c>
      <c r="AB26" s="20"/>
      <c r="AC26" s="20">
        <v>0</v>
      </c>
      <c r="AD26" s="20">
        <f t="shared" si="27"/>
        <v>80000</v>
      </c>
      <c r="AE26" s="21">
        <f t="shared" si="28"/>
        <v>0.78903244895946345</v>
      </c>
      <c r="AF26" s="22"/>
      <c r="AG26" s="22"/>
      <c r="AH26" s="22"/>
      <c r="AI26" s="26"/>
      <c r="AJ26" s="14">
        <v>101390</v>
      </c>
      <c r="AK26" s="15"/>
      <c r="AL26" s="20"/>
      <c r="AM26" s="20"/>
      <c r="AN26" s="20"/>
      <c r="AO26" s="2"/>
      <c r="AP26" s="16"/>
    </row>
    <row r="27" spans="1:42" ht="105.75" customHeight="1">
      <c r="A27" s="9">
        <v>16</v>
      </c>
      <c r="B27" s="24" t="s">
        <v>84</v>
      </c>
      <c r="C27" s="9" t="s">
        <v>85</v>
      </c>
      <c r="D27" s="9" t="s">
        <v>57</v>
      </c>
      <c r="E27" s="9"/>
      <c r="F27" s="20">
        <f t="shared" si="36"/>
        <v>200000</v>
      </c>
      <c r="G27" s="20">
        <v>150000</v>
      </c>
      <c r="H27" s="20">
        <v>50000</v>
      </c>
      <c r="I27" s="20"/>
      <c r="J27" s="20"/>
      <c r="K27" s="20"/>
      <c r="L27" s="20"/>
      <c r="M27" s="20"/>
      <c r="N27" s="20">
        <f t="shared" si="37"/>
        <v>50000</v>
      </c>
      <c r="O27" s="20"/>
      <c r="P27" s="20">
        <v>50000</v>
      </c>
      <c r="Q27" s="20"/>
      <c r="R27" s="20"/>
      <c r="S27" s="20"/>
      <c r="T27" s="20"/>
      <c r="U27" s="20"/>
      <c r="V27" s="20"/>
      <c r="W27" s="20"/>
      <c r="X27" s="20"/>
      <c r="Y27" s="20"/>
      <c r="Z27" s="21"/>
      <c r="AA27" s="20"/>
      <c r="AB27" s="20"/>
      <c r="AC27" s="20"/>
      <c r="AD27" s="20"/>
      <c r="AE27" s="21"/>
      <c r="AF27" s="22"/>
      <c r="AG27" s="22"/>
      <c r="AH27" s="22"/>
      <c r="AI27" s="22"/>
      <c r="AJ27" s="14"/>
      <c r="AK27" s="2"/>
      <c r="AL27" s="2"/>
      <c r="AM27" s="2"/>
      <c r="AN27" s="2"/>
      <c r="AO27" s="2"/>
      <c r="AP27" s="2"/>
    </row>
    <row r="28" spans="1:42" ht="113.25" customHeight="1">
      <c r="A28" s="9">
        <v>17</v>
      </c>
      <c r="B28" s="19" t="s">
        <v>86</v>
      </c>
      <c r="C28" s="9" t="s">
        <v>87</v>
      </c>
      <c r="D28" s="9" t="s">
        <v>52</v>
      </c>
      <c r="E28" s="9" t="s">
        <v>88</v>
      </c>
      <c r="F28" s="20">
        <f t="shared" si="36"/>
        <v>420000</v>
      </c>
      <c r="G28" s="20">
        <v>350000</v>
      </c>
      <c r="H28" s="20">
        <v>70000</v>
      </c>
      <c r="I28" s="20"/>
      <c r="J28" s="20"/>
      <c r="K28" s="20"/>
      <c r="L28" s="20"/>
      <c r="M28" s="20"/>
      <c r="N28" s="20">
        <f t="shared" si="37"/>
        <v>70000</v>
      </c>
      <c r="O28" s="20"/>
      <c r="P28" s="20">
        <v>70000</v>
      </c>
      <c r="Q28" s="20"/>
      <c r="R28" s="20">
        <f>+S28+T28</f>
        <v>10000</v>
      </c>
      <c r="S28" s="20"/>
      <c r="T28" s="20">
        <v>10000</v>
      </c>
      <c r="U28" s="20"/>
      <c r="V28" s="20">
        <f>SUM(W28:Y28)</f>
        <v>4000</v>
      </c>
      <c r="W28" s="20"/>
      <c r="X28" s="20">
        <v>4000</v>
      </c>
      <c r="Y28" s="20"/>
      <c r="Z28" s="21">
        <f>V28/R28</f>
        <v>0.4</v>
      </c>
      <c r="AA28" s="20">
        <f>AB28+AC28</f>
        <v>165000</v>
      </c>
      <c r="AB28" s="20"/>
      <c r="AC28" s="20">
        <v>165000</v>
      </c>
      <c r="AD28" s="20">
        <f>AA28+V28</f>
        <v>169000</v>
      </c>
      <c r="AE28" s="21">
        <f>AD28/AJ28</f>
        <v>0.93888888888888888</v>
      </c>
      <c r="AF28" s="22" t="s">
        <v>89</v>
      </c>
      <c r="AG28" s="22" t="s">
        <v>39</v>
      </c>
      <c r="AH28" s="22" t="s">
        <v>39</v>
      </c>
      <c r="AI28" s="23"/>
      <c r="AJ28" s="14">
        <f>170000+10000</f>
        <v>180000</v>
      </c>
      <c r="AK28" s="15">
        <f>+F28-J28-R28</f>
        <v>410000</v>
      </c>
      <c r="AL28" s="20">
        <f>+AM28+AN28</f>
        <v>410000</v>
      </c>
      <c r="AM28" s="20">
        <f>+G28-K28-S28</f>
        <v>350000</v>
      </c>
      <c r="AN28" s="20">
        <f>H28-L28-T28</f>
        <v>60000</v>
      </c>
      <c r="AO28" s="2"/>
      <c r="AP28" s="16">
        <f>+AK28-AL28</f>
        <v>0</v>
      </c>
    </row>
    <row r="29" spans="1:42" ht="76.5" customHeight="1">
      <c r="A29" s="8" t="s">
        <v>90</v>
      </c>
      <c r="B29" s="17" t="s">
        <v>91</v>
      </c>
      <c r="C29" s="8"/>
      <c r="D29" s="8"/>
      <c r="E29" s="8"/>
      <c r="F29" s="10">
        <f t="shared" ref="F29:AD29" si="38">SUM(F30:F33)</f>
        <v>1100000</v>
      </c>
      <c r="G29" s="10">
        <f t="shared" si="38"/>
        <v>0</v>
      </c>
      <c r="H29" s="10">
        <f t="shared" si="38"/>
        <v>975000</v>
      </c>
      <c r="I29" s="10">
        <f t="shared" si="38"/>
        <v>125000</v>
      </c>
      <c r="J29" s="10">
        <f t="shared" si="38"/>
        <v>0</v>
      </c>
      <c r="K29" s="10">
        <f t="shared" si="38"/>
        <v>0</v>
      </c>
      <c r="L29" s="10">
        <f t="shared" si="38"/>
        <v>0</v>
      </c>
      <c r="M29" s="10">
        <f t="shared" si="38"/>
        <v>0</v>
      </c>
      <c r="N29" s="10">
        <f t="shared" si="38"/>
        <v>774968</v>
      </c>
      <c r="O29" s="10">
        <f t="shared" si="38"/>
        <v>0</v>
      </c>
      <c r="P29" s="10">
        <f t="shared" si="38"/>
        <v>774968</v>
      </c>
      <c r="Q29" s="10">
        <f t="shared" si="38"/>
        <v>0</v>
      </c>
      <c r="R29" s="10">
        <f t="shared" si="38"/>
        <v>500</v>
      </c>
      <c r="S29" s="10">
        <f t="shared" si="38"/>
        <v>0</v>
      </c>
      <c r="T29" s="10">
        <f t="shared" si="38"/>
        <v>500</v>
      </c>
      <c r="U29" s="10">
        <f t="shared" si="38"/>
        <v>0</v>
      </c>
      <c r="V29" s="10">
        <f t="shared" si="38"/>
        <v>500</v>
      </c>
      <c r="W29" s="10">
        <f t="shared" si="38"/>
        <v>0</v>
      </c>
      <c r="X29" s="10">
        <f t="shared" si="38"/>
        <v>500</v>
      </c>
      <c r="Y29" s="10">
        <f t="shared" si="38"/>
        <v>0</v>
      </c>
      <c r="Z29" s="10">
        <f t="shared" si="38"/>
        <v>1</v>
      </c>
      <c r="AA29" s="10">
        <f t="shared" si="38"/>
        <v>0</v>
      </c>
      <c r="AB29" s="10">
        <f t="shared" si="38"/>
        <v>0</v>
      </c>
      <c r="AC29" s="10">
        <f t="shared" si="38"/>
        <v>0</v>
      </c>
      <c r="AD29" s="10">
        <f t="shared" si="38"/>
        <v>500</v>
      </c>
      <c r="AE29" s="10"/>
      <c r="AF29" s="13"/>
      <c r="AG29" s="13"/>
      <c r="AH29" s="13"/>
      <c r="AI29" s="18"/>
      <c r="AJ29" s="14"/>
      <c r="AK29" s="15"/>
      <c r="AL29" s="10"/>
      <c r="AM29" s="10"/>
      <c r="AN29" s="10"/>
      <c r="AO29" s="2"/>
      <c r="AP29" s="16"/>
    </row>
    <row r="30" spans="1:42" ht="84.75" customHeight="1">
      <c r="A30" s="9">
        <v>1</v>
      </c>
      <c r="B30" s="19" t="s">
        <v>92</v>
      </c>
      <c r="C30" s="9" t="s">
        <v>35</v>
      </c>
      <c r="D30" s="9" t="s">
        <v>93</v>
      </c>
      <c r="E30" s="9"/>
      <c r="F30" s="20">
        <f t="shared" ref="F30:F31" si="39">SUM(G30:H30)</f>
        <v>300000</v>
      </c>
      <c r="G30" s="20"/>
      <c r="H30" s="20">
        <v>300000</v>
      </c>
      <c r="I30" s="20"/>
      <c r="J30" s="20"/>
      <c r="K30" s="20"/>
      <c r="L30" s="20"/>
      <c r="M30" s="20"/>
      <c r="N30" s="20">
        <f t="shared" ref="N30:N31" si="40">SUM(O30:P30)</f>
        <v>300000</v>
      </c>
      <c r="O30" s="20"/>
      <c r="P30" s="20">
        <v>300000</v>
      </c>
      <c r="Q30" s="20"/>
      <c r="R30" s="27"/>
      <c r="S30" s="27"/>
      <c r="T30" s="27"/>
      <c r="U30" s="27"/>
      <c r="V30" s="27"/>
      <c r="W30" s="27"/>
      <c r="X30" s="27"/>
      <c r="Y30" s="27"/>
      <c r="Z30" s="21"/>
      <c r="AA30" s="27"/>
      <c r="AB30" s="27"/>
      <c r="AC30" s="27"/>
      <c r="AD30" s="27"/>
      <c r="AE30" s="21"/>
      <c r="AF30" s="22"/>
      <c r="AG30" s="22" t="s">
        <v>39</v>
      </c>
      <c r="AH30" s="22"/>
      <c r="AI30" s="9"/>
      <c r="AJ30" s="14"/>
      <c r="AK30" s="15">
        <f t="shared" ref="AK30:AK32" si="41">+F30-J30-R30</f>
        <v>300000</v>
      </c>
      <c r="AL30" s="20">
        <f t="shared" ref="AL30:AL32" si="42">SUM(AM30:AN30)</f>
        <v>300000</v>
      </c>
      <c r="AM30" s="20">
        <f t="shared" ref="AM30:AM32" si="43">+G30-K30-S30</f>
        <v>0</v>
      </c>
      <c r="AN30" s="20">
        <f t="shared" ref="AN30:AN32" si="44">H30-L30-T30</f>
        <v>300000</v>
      </c>
      <c r="AO30" s="2"/>
      <c r="AP30" s="20">
        <v>80000</v>
      </c>
    </row>
    <row r="31" spans="1:42" ht="84.75" customHeight="1">
      <c r="A31" s="9">
        <v>2</v>
      </c>
      <c r="B31" s="19" t="s">
        <v>94</v>
      </c>
      <c r="C31" s="9" t="s">
        <v>35</v>
      </c>
      <c r="D31" s="9" t="s">
        <v>93</v>
      </c>
      <c r="E31" s="9"/>
      <c r="F31" s="20">
        <f t="shared" si="39"/>
        <v>350000</v>
      </c>
      <c r="G31" s="20"/>
      <c r="H31" s="20">
        <v>350000</v>
      </c>
      <c r="I31" s="20"/>
      <c r="J31" s="20"/>
      <c r="K31" s="20"/>
      <c r="L31" s="20"/>
      <c r="M31" s="20"/>
      <c r="N31" s="20">
        <f t="shared" si="40"/>
        <v>350000</v>
      </c>
      <c r="O31" s="20"/>
      <c r="P31" s="20">
        <v>350000</v>
      </c>
      <c r="Q31" s="20"/>
      <c r="R31" s="27"/>
      <c r="S31" s="27"/>
      <c r="T31" s="27"/>
      <c r="U31" s="27"/>
      <c r="V31" s="27"/>
      <c r="W31" s="27"/>
      <c r="X31" s="27"/>
      <c r="Y31" s="27"/>
      <c r="Z31" s="21"/>
      <c r="AA31" s="27"/>
      <c r="AB31" s="27"/>
      <c r="AC31" s="27"/>
      <c r="AD31" s="27"/>
      <c r="AE31" s="21"/>
      <c r="AF31" s="22"/>
      <c r="AG31" s="22" t="s">
        <v>39</v>
      </c>
      <c r="AH31" s="22"/>
      <c r="AI31" s="9"/>
      <c r="AJ31" s="14"/>
      <c r="AK31" s="15">
        <f t="shared" si="41"/>
        <v>350000</v>
      </c>
      <c r="AL31" s="20">
        <f t="shared" si="42"/>
        <v>350000</v>
      </c>
      <c r="AM31" s="20">
        <f t="shared" si="43"/>
        <v>0</v>
      </c>
      <c r="AN31" s="20">
        <f t="shared" si="44"/>
        <v>350000</v>
      </c>
      <c r="AO31" s="2"/>
      <c r="AP31" s="20">
        <v>80000</v>
      </c>
    </row>
    <row r="32" spans="1:42" ht="58.5" customHeight="1">
      <c r="A32" s="9">
        <v>3</v>
      </c>
      <c r="B32" s="19" t="s">
        <v>95</v>
      </c>
      <c r="C32" s="9" t="s">
        <v>35</v>
      </c>
      <c r="D32" s="9" t="s">
        <v>63</v>
      </c>
      <c r="E32" s="9"/>
      <c r="F32" s="20">
        <v>200000</v>
      </c>
      <c r="G32" s="20"/>
      <c r="H32" s="20">
        <v>200000</v>
      </c>
      <c r="I32" s="20"/>
      <c r="J32" s="20"/>
      <c r="K32" s="20"/>
      <c r="L32" s="20"/>
      <c r="M32" s="20"/>
      <c r="N32" s="20">
        <f>O32+P32+Q32</f>
        <v>119500</v>
      </c>
      <c r="O32" s="20"/>
      <c r="P32" s="20">
        <v>119500</v>
      </c>
      <c r="Q32" s="20"/>
      <c r="R32" s="20">
        <f>+S32+T32</f>
        <v>500</v>
      </c>
      <c r="S32" s="20"/>
      <c r="T32" s="20">
        <v>500</v>
      </c>
      <c r="U32" s="20"/>
      <c r="V32" s="20">
        <f>SUM(W32:Y32)</f>
        <v>500</v>
      </c>
      <c r="W32" s="20"/>
      <c r="X32" s="20">
        <v>500</v>
      </c>
      <c r="Y32" s="20"/>
      <c r="Z32" s="21">
        <f>V32/R32</f>
        <v>1</v>
      </c>
      <c r="AA32" s="20"/>
      <c r="AB32" s="20"/>
      <c r="AC32" s="20"/>
      <c r="AD32" s="20">
        <f>AA32+V32</f>
        <v>500</v>
      </c>
      <c r="AE32" s="21">
        <f>AD32/AJ32</f>
        <v>1</v>
      </c>
      <c r="AF32" s="22"/>
      <c r="AG32" s="22" t="s">
        <v>39</v>
      </c>
      <c r="AH32" s="22" t="s">
        <v>39</v>
      </c>
      <c r="AI32" s="9"/>
      <c r="AJ32" s="14">
        <v>500</v>
      </c>
      <c r="AK32" s="15">
        <f t="shared" si="41"/>
        <v>199500</v>
      </c>
      <c r="AL32" s="20">
        <f t="shared" si="42"/>
        <v>199500</v>
      </c>
      <c r="AM32" s="20">
        <f t="shared" si="43"/>
        <v>0</v>
      </c>
      <c r="AN32" s="20">
        <f t="shared" si="44"/>
        <v>199500</v>
      </c>
      <c r="AO32" s="2"/>
      <c r="AP32" s="16">
        <f>+AK32-AL32</f>
        <v>0</v>
      </c>
    </row>
    <row r="33" spans="1:42" ht="18" customHeight="1">
      <c r="A33" s="9">
        <v>4</v>
      </c>
      <c r="B33" s="24" t="s">
        <v>96</v>
      </c>
      <c r="C33" s="9" t="s">
        <v>97</v>
      </c>
      <c r="D33" s="9" t="s">
        <v>60</v>
      </c>
      <c r="E33" s="9"/>
      <c r="F33" s="20">
        <v>250000</v>
      </c>
      <c r="G33" s="20"/>
      <c r="H33" s="20">
        <v>125000</v>
      </c>
      <c r="I33" s="20">
        <v>125000</v>
      </c>
      <c r="J33" s="20"/>
      <c r="K33" s="20"/>
      <c r="L33" s="20"/>
      <c r="M33" s="20"/>
      <c r="N33" s="20">
        <f>+O33+P33+Q33</f>
        <v>5468</v>
      </c>
      <c r="O33" s="20"/>
      <c r="P33" s="20">
        <v>5468</v>
      </c>
      <c r="Q33" s="20"/>
      <c r="R33" s="20"/>
      <c r="S33" s="20"/>
      <c r="T33" s="20"/>
      <c r="U33" s="20"/>
      <c r="V33" s="20"/>
      <c r="W33" s="20"/>
      <c r="X33" s="20"/>
      <c r="Y33" s="20"/>
      <c r="Z33" s="21"/>
      <c r="AA33" s="20"/>
      <c r="AB33" s="20"/>
      <c r="AC33" s="20"/>
      <c r="AD33" s="20"/>
      <c r="AE33" s="21"/>
      <c r="AF33" s="22"/>
      <c r="AG33" s="22" t="s">
        <v>39</v>
      </c>
      <c r="AH33" s="22"/>
      <c r="AI33" s="22"/>
      <c r="AJ33" s="14"/>
      <c r="AK33" s="2"/>
      <c r="AL33" s="2"/>
      <c r="AM33" s="2"/>
      <c r="AN33" s="2"/>
      <c r="AO33" s="2"/>
      <c r="AP33" s="2"/>
    </row>
    <row r="34" spans="1:42" ht="76.5" customHeight="1">
      <c r="A34" s="8" t="s">
        <v>98</v>
      </c>
      <c r="B34" s="17" t="s">
        <v>99</v>
      </c>
      <c r="C34" s="8"/>
      <c r="D34" s="8"/>
      <c r="E34" s="8"/>
      <c r="F34" s="10">
        <f t="shared" ref="F34:AD34" si="45">SUM(F35:F36)</f>
        <v>1000000</v>
      </c>
      <c r="G34" s="10">
        <f t="shared" si="45"/>
        <v>1000000</v>
      </c>
      <c r="H34" s="10">
        <f t="shared" si="45"/>
        <v>0</v>
      </c>
      <c r="I34" s="10">
        <f t="shared" si="45"/>
        <v>0</v>
      </c>
      <c r="J34" s="10">
        <f t="shared" si="45"/>
        <v>0</v>
      </c>
      <c r="K34" s="10">
        <f t="shared" si="45"/>
        <v>0</v>
      </c>
      <c r="L34" s="10">
        <f t="shared" si="45"/>
        <v>0</v>
      </c>
      <c r="M34" s="10">
        <f t="shared" si="45"/>
        <v>0</v>
      </c>
      <c r="N34" s="10">
        <f t="shared" si="45"/>
        <v>0</v>
      </c>
      <c r="O34" s="10">
        <f t="shared" si="45"/>
        <v>0</v>
      </c>
      <c r="P34" s="10">
        <f t="shared" si="45"/>
        <v>0</v>
      </c>
      <c r="Q34" s="10">
        <f t="shared" si="45"/>
        <v>0</v>
      </c>
      <c r="R34" s="10">
        <f t="shared" si="45"/>
        <v>40000</v>
      </c>
      <c r="S34" s="10">
        <f t="shared" si="45"/>
        <v>40000</v>
      </c>
      <c r="T34" s="10">
        <f t="shared" si="45"/>
        <v>0</v>
      </c>
      <c r="U34" s="10">
        <f t="shared" si="45"/>
        <v>0</v>
      </c>
      <c r="V34" s="10">
        <f t="shared" si="45"/>
        <v>4627</v>
      </c>
      <c r="W34" s="10">
        <f t="shared" si="45"/>
        <v>0</v>
      </c>
      <c r="X34" s="10">
        <f t="shared" si="45"/>
        <v>4627</v>
      </c>
      <c r="Y34" s="10">
        <f t="shared" si="45"/>
        <v>0</v>
      </c>
      <c r="Z34" s="10">
        <f t="shared" si="45"/>
        <v>0.115675</v>
      </c>
      <c r="AA34" s="10">
        <f t="shared" si="45"/>
        <v>20373</v>
      </c>
      <c r="AB34" s="10">
        <f t="shared" si="45"/>
        <v>0</v>
      </c>
      <c r="AC34" s="10">
        <f t="shared" si="45"/>
        <v>20373</v>
      </c>
      <c r="AD34" s="10">
        <f t="shared" si="45"/>
        <v>25000</v>
      </c>
      <c r="AE34" s="10"/>
      <c r="AF34" s="13"/>
      <c r="AG34" s="13"/>
      <c r="AH34" s="13"/>
      <c r="AI34" s="18"/>
      <c r="AJ34" s="14"/>
      <c r="AK34" s="15"/>
      <c r="AL34" s="10"/>
      <c r="AM34" s="10"/>
      <c r="AN34" s="10"/>
      <c r="AO34" s="2"/>
      <c r="AP34" s="16"/>
    </row>
    <row r="35" spans="1:42" ht="128.25" customHeight="1">
      <c r="A35" s="9">
        <v>1</v>
      </c>
      <c r="B35" s="19" t="s">
        <v>100</v>
      </c>
      <c r="C35" s="9" t="s">
        <v>101</v>
      </c>
      <c r="D35" s="9" t="s">
        <v>102</v>
      </c>
      <c r="E35" s="9" t="s">
        <v>103</v>
      </c>
      <c r="F35" s="20">
        <f t="shared" ref="F35:F36" si="46">SUM(G35:H35)</f>
        <v>300000</v>
      </c>
      <c r="G35" s="20">
        <v>300000</v>
      </c>
      <c r="H35" s="20"/>
      <c r="I35" s="20"/>
      <c r="J35" s="20"/>
      <c r="K35" s="20"/>
      <c r="L35" s="20"/>
      <c r="M35" s="20"/>
      <c r="N35" s="20">
        <f t="shared" ref="N35:N36" si="47">SUM(O35:P35)</f>
        <v>0</v>
      </c>
      <c r="O35" s="20"/>
      <c r="P35" s="20"/>
      <c r="Q35" s="20"/>
      <c r="R35" s="20">
        <f>+S35+T35</f>
        <v>40000</v>
      </c>
      <c r="S35" s="20">
        <v>40000</v>
      </c>
      <c r="T35" s="20"/>
      <c r="U35" s="20"/>
      <c r="V35" s="20">
        <f>SUM(W35:Y35)</f>
        <v>4627</v>
      </c>
      <c r="W35" s="20"/>
      <c r="X35" s="20">
        <v>4627</v>
      </c>
      <c r="Y35" s="20"/>
      <c r="Z35" s="21">
        <f>V35/R35</f>
        <v>0.115675</v>
      </c>
      <c r="AA35" s="20">
        <f>AB35+AC35</f>
        <v>20373</v>
      </c>
      <c r="AB35" s="20"/>
      <c r="AC35" s="20">
        <v>20373</v>
      </c>
      <c r="AD35" s="20">
        <f>AA35+V35</f>
        <v>25000</v>
      </c>
      <c r="AE35" s="21">
        <f>AD35/AJ35</f>
        <v>0.625</v>
      </c>
      <c r="AF35" s="22"/>
      <c r="AG35" s="22" t="s">
        <v>39</v>
      </c>
      <c r="AH35" s="22"/>
      <c r="AI35" s="26"/>
      <c r="AJ35" s="14">
        <v>40000</v>
      </c>
      <c r="AK35" s="15">
        <f t="shared" ref="AK35:AK36" si="48">+F35-J35-R35</f>
        <v>260000</v>
      </c>
      <c r="AL35" s="20">
        <f>+AM35+AN35</f>
        <v>260000</v>
      </c>
      <c r="AM35" s="20">
        <f t="shared" ref="AM35:AM36" si="49">+G35-K35-S35</f>
        <v>260000</v>
      </c>
      <c r="AN35" s="20">
        <f t="shared" ref="AN35:AN36" si="50">H35-L35-T35</f>
        <v>0</v>
      </c>
      <c r="AO35" s="2"/>
      <c r="AP35" s="16">
        <f t="shared" ref="AP35:AP36" si="51">+AK35-AL35</f>
        <v>0</v>
      </c>
    </row>
    <row r="36" spans="1:42" ht="18" customHeight="1">
      <c r="A36" s="9">
        <v>2</v>
      </c>
      <c r="B36" s="19" t="s">
        <v>104</v>
      </c>
      <c r="C36" s="9" t="s">
        <v>35</v>
      </c>
      <c r="D36" s="9" t="s">
        <v>63</v>
      </c>
      <c r="E36" s="9"/>
      <c r="F36" s="20">
        <f t="shared" si="46"/>
        <v>700000</v>
      </c>
      <c r="G36" s="20">
        <v>700000</v>
      </c>
      <c r="H36" s="20"/>
      <c r="I36" s="20"/>
      <c r="J36" s="20"/>
      <c r="K36" s="20"/>
      <c r="L36" s="20"/>
      <c r="M36" s="20"/>
      <c r="N36" s="20">
        <f t="shared" si="47"/>
        <v>0</v>
      </c>
      <c r="O36" s="20"/>
      <c r="P36" s="20"/>
      <c r="Q36" s="20"/>
      <c r="R36" s="20"/>
      <c r="S36" s="20"/>
      <c r="T36" s="20"/>
      <c r="U36" s="20"/>
      <c r="V36" s="20"/>
      <c r="W36" s="20"/>
      <c r="X36" s="20"/>
      <c r="Y36" s="20"/>
      <c r="Z36" s="21"/>
      <c r="AA36" s="20"/>
      <c r="AB36" s="20"/>
      <c r="AC36" s="20"/>
      <c r="AD36" s="20"/>
      <c r="AE36" s="21"/>
      <c r="AF36" s="22"/>
      <c r="AG36" s="22" t="s">
        <v>39</v>
      </c>
      <c r="AH36" s="22"/>
      <c r="AI36" s="26"/>
      <c r="AJ36" s="14"/>
      <c r="AK36" s="15">
        <f t="shared" si="48"/>
        <v>700000</v>
      </c>
      <c r="AL36" s="20">
        <f>SUM(AM36:AN36)</f>
        <v>700000</v>
      </c>
      <c r="AM36" s="20">
        <f t="shared" si="49"/>
        <v>700000</v>
      </c>
      <c r="AN36" s="20">
        <f t="shared" si="50"/>
        <v>0</v>
      </c>
      <c r="AO36" s="2"/>
      <c r="AP36" s="16">
        <f t="shared" si="51"/>
        <v>0</v>
      </c>
    </row>
    <row r="37" spans="1:42" ht="76.5" customHeight="1">
      <c r="A37" s="8" t="s">
        <v>105</v>
      </c>
      <c r="B37" s="17" t="s">
        <v>106</v>
      </c>
      <c r="C37" s="8"/>
      <c r="D37" s="8"/>
      <c r="E37" s="8"/>
      <c r="F37" s="10">
        <f t="shared" ref="F37:AD37" si="52">SUM(F38:F40)</f>
        <v>1550000</v>
      </c>
      <c r="G37" s="10">
        <f t="shared" si="52"/>
        <v>250000</v>
      </c>
      <c r="H37" s="10">
        <f t="shared" si="52"/>
        <v>1300000</v>
      </c>
      <c r="I37" s="10">
        <f t="shared" si="52"/>
        <v>0</v>
      </c>
      <c r="J37" s="10">
        <f t="shared" si="52"/>
        <v>770000</v>
      </c>
      <c r="K37" s="10">
        <f t="shared" si="52"/>
        <v>0</v>
      </c>
      <c r="L37" s="10">
        <f t="shared" si="52"/>
        <v>770000</v>
      </c>
      <c r="M37" s="10">
        <f t="shared" si="52"/>
        <v>0</v>
      </c>
      <c r="N37" s="10">
        <f t="shared" si="52"/>
        <v>390000</v>
      </c>
      <c r="O37" s="10">
        <f t="shared" si="52"/>
        <v>0</v>
      </c>
      <c r="P37" s="10">
        <f t="shared" si="52"/>
        <v>390000</v>
      </c>
      <c r="Q37" s="10">
        <f t="shared" si="52"/>
        <v>0</v>
      </c>
      <c r="R37" s="10">
        <f t="shared" si="52"/>
        <v>380000</v>
      </c>
      <c r="S37" s="10">
        <f t="shared" si="52"/>
        <v>0</v>
      </c>
      <c r="T37" s="10">
        <f t="shared" si="52"/>
        <v>380000</v>
      </c>
      <c r="U37" s="10">
        <f t="shared" si="52"/>
        <v>0</v>
      </c>
      <c r="V37" s="10">
        <f t="shared" si="52"/>
        <v>14877</v>
      </c>
      <c r="W37" s="10">
        <f t="shared" si="52"/>
        <v>0</v>
      </c>
      <c r="X37" s="10">
        <f t="shared" si="52"/>
        <v>14877</v>
      </c>
      <c r="Y37" s="10">
        <f t="shared" si="52"/>
        <v>0</v>
      </c>
      <c r="Z37" s="10">
        <f t="shared" si="52"/>
        <v>0.29754000000000003</v>
      </c>
      <c r="AA37" s="10">
        <f t="shared" si="52"/>
        <v>70123</v>
      </c>
      <c r="AB37" s="10">
        <f t="shared" si="52"/>
        <v>0</v>
      </c>
      <c r="AC37" s="10">
        <f t="shared" si="52"/>
        <v>0</v>
      </c>
      <c r="AD37" s="10">
        <f t="shared" si="52"/>
        <v>85000</v>
      </c>
      <c r="AE37" s="10"/>
      <c r="AF37" s="13"/>
      <c r="AG37" s="13"/>
      <c r="AH37" s="13"/>
      <c r="AI37" s="18"/>
      <c r="AJ37" s="14"/>
      <c r="AK37" s="15"/>
      <c r="AL37" s="10"/>
      <c r="AM37" s="10"/>
      <c r="AN37" s="10"/>
      <c r="AO37" s="2"/>
      <c r="AP37" s="16"/>
    </row>
    <row r="38" spans="1:42" ht="76.5" customHeight="1">
      <c r="A38" s="9">
        <v>1</v>
      </c>
      <c r="B38" s="19" t="s">
        <v>107</v>
      </c>
      <c r="C38" s="9" t="s">
        <v>35</v>
      </c>
      <c r="D38" s="9" t="s">
        <v>67</v>
      </c>
      <c r="E38" s="9"/>
      <c r="F38" s="20">
        <f>SUM(G38:H38)</f>
        <v>350000</v>
      </c>
      <c r="G38" s="20">
        <v>250000</v>
      </c>
      <c r="H38" s="20">
        <v>100000</v>
      </c>
      <c r="I38" s="20"/>
      <c r="J38" s="20"/>
      <c r="K38" s="20"/>
      <c r="L38" s="20"/>
      <c r="M38" s="20"/>
      <c r="N38" s="20">
        <f>SUM(O38:P38)</f>
        <v>10000</v>
      </c>
      <c r="O38" s="20"/>
      <c r="P38" s="20">
        <v>10000</v>
      </c>
      <c r="Q38" s="20"/>
      <c r="R38" s="27"/>
      <c r="S38" s="27"/>
      <c r="T38" s="27"/>
      <c r="U38" s="27"/>
      <c r="V38" s="27"/>
      <c r="W38" s="27"/>
      <c r="X38" s="27"/>
      <c r="Y38" s="27"/>
      <c r="Z38" s="21"/>
      <c r="AA38" s="27"/>
      <c r="AB38" s="27"/>
      <c r="AC38" s="27"/>
      <c r="AD38" s="27"/>
      <c r="AE38" s="21"/>
      <c r="AF38" s="22"/>
      <c r="AG38" s="22" t="s">
        <v>39</v>
      </c>
      <c r="AH38" s="22"/>
      <c r="AI38" s="9"/>
      <c r="AJ38" s="14"/>
      <c r="AK38" s="15">
        <f>+F38-J38-R38</f>
        <v>350000</v>
      </c>
      <c r="AL38" s="20">
        <f>SUM(AM38:AN38)</f>
        <v>350000</v>
      </c>
      <c r="AM38" s="20">
        <f>+G38-K38-S38</f>
        <v>250000</v>
      </c>
      <c r="AN38" s="20">
        <f>H38-L38-T38</f>
        <v>100000</v>
      </c>
      <c r="AO38" s="2"/>
      <c r="AP38" s="16">
        <f>+AK38-AL38</f>
        <v>0</v>
      </c>
    </row>
    <row r="39" spans="1:42" ht="70.5" customHeight="1">
      <c r="A39" s="9">
        <v>2</v>
      </c>
      <c r="B39" s="19" t="s">
        <v>108</v>
      </c>
      <c r="C39" s="9" t="s">
        <v>109</v>
      </c>
      <c r="D39" s="9" t="s">
        <v>110</v>
      </c>
      <c r="E39" s="25" t="s">
        <v>111</v>
      </c>
      <c r="F39" s="20">
        <f t="shared" ref="F39:F40" si="53">G39+H39</f>
        <v>500000</v>
      </c>
      <c r="G39" s="20"/>
      <c r="H39" s="20">
        <v>500000</v>
      </c>
      <c r="I39" s="20"/>
      <c r="J39" s="20">
        <v>440000</v>
      </c>
      <c r="K39" s="20"/>
      <c r="L39" s="20">
        <v>440000</v>
      </c>
      <c r="M39" s="20"/>
      <c r="N39" s="20">
        <v>50000</v>
      </c>
      <c r="O39" s="20"/>
      <c r="P39" s="20">
        <v>50000</v>
      </c>
      <c r="Q39" s="20"/>
      <c r="R39" s="20">
        <v>50000</v>
      </c>
      <c r="S39" s="20"/>
      <c r="T39" s="20">
        <v>50000</v>
      </c>
      <c r="U39" s="20"/>
      <c r="V39" s="20">
        <f>SUM(W39:Y39)</f>
        <v>14877</v>
      </c>
      <c r="W39" s="20"/>
      <c r="X39" s="20">
        <v>14877</v>
      </c>
      <c r="Y39" s="20"/>
      <c r="Z39" s="21">
        <f t="shared" ref="Z39:Z40" si="54">V39/R39</f>
        <v>0.29754000000000003</v>
      </c>
      <c r="AA39" s="20">
        <v>15000</v>
      </c>
      <c r="AB39" s="20"/>
      <c r="AC39" s="20"/>
      <c r="AD39" s="20">
        <f t="shared" ref="AD39:AD40" si="55">AA39+V39</f>
        <v>29877</v>
      </c>
      <c r="AE39" s="21">
        <f t="shared" ref="AE39:AE40" si="56">AD39/AJ39</f>
        <v>0.59753999999999996</v>
      </c>
      <c r="AF39" s="22"/>
      <c r="AG39" s="13"/>
      <c r="AH39" s="13"/>
      <c r="AI39" s="18"/>
      <c r="AJ39" s="14">
        <v>50000</v>
      </c>
      <c r="AK39" s="15"/>
      <c r="AL39" s="10"/>
      <c r="AM39" s="10"/>
      <c r="AN39" s="10"/>
      <c r="AO39" s="2"/>
      <c r="AP39" s="16"/>
    </row>
    <row r="40" spans="1:42" ht="70.5" customHeight="1">
      <c r="A40" s="9">
        <v>3</v>
      </c>
      <c r="B40" s="19" t="s">
        <v>112</v>
      </c>
      <c r="C40" s="9" t="s">
        <v>109</v>
      </c>
      <c r="D40" s="9" t="s">
        <v>113</v>
      </c>
      <c r="E40" s="9" t="s">
        <v>114</v>
      </c>
      <c r="F40" s="20">
        <f t="shared" si="53"/>
        <v>700000</v>
      </c>
      <c r="G40" s="20"/>
      <c r="H40" s="20">
        <v>700000</v>
      </c>
      <c r="I40" s="20"/>
      <c r="J40" s="20">
        <v>330000</v>
      </c>
      <c r="K40" s="20"/>
      <c r="L40" s="20">
        <v>330000</v>
      </c>
      <c r="M40" s="20"/>
      <c r="N40" s="20">
        <v>330000</v>
      </c>
      <c r="O40" s="20"/>
      <c r="P40" s="20">
        <v>330000</v>
      </c>
      <c r="Q40" s="20"/>
      <c r="R40" s="20">
        <v>330000</v>
      </c>
      <c r="S40" s="20"/>
      <c r="T40" s="20">
        <v>330000</v>
      </c>
      <c r="U40" s="20"/>
      <c r="V40" s="20"/>
      <c r="W40" s="20"/>
      <c r="X40" s="20"/>
      <c r="Y40" s="20"/>
      <c r="Z40" s="21">
        <f t="shared" si="54"/>
        <v>0</v>
      </c>
      <c r="AA40" s="20">
        <v>55123</v>
      </c>
      <c r="AB40" s="20"/>
      <c r="AC40" s="20"/>
      <c r="AD40" s="20">
        <f t="shared" si="55"/>
        <v>55123</v>
      </c>
      <c r="AE40" s="21">
        <f t="shared" si="56"/>
        <v>0.16703939393939393</v>
      </c>
      <c r="AF40" s="22" t="s">
        <v>115</v>
      </c>
      <c r="AG40" s="22" t="s">
        <v>39</v>
      </c>
      <c r="AH40" s="22" t="s">
        <v>39</v>
      </c>
      <c r="AI40" s="22"/>
      <c r="AJ40" s="14">
        <v>330000</v>
      </c>
      <c r="AK40" s="15">
        <f>+F40-J40-R40</f>
        <v>40000</v>
      </c>
      <c r="AL40" s="20">
        <f>+AM40+AN40</f>
        <v>40000</v>
      </c>
      <c r="AM40" s="20">
        <f>+G40-K40-S40</f>
        <v>0</v>
      </c>
      <c r="AN40" s="20">
        <f>H40-L40-T40</f>
        <v>40000</v>
      </c>
      <c r="AO40" s="2"/>
      <c r="AP40" s="16">
        <f>+AK40-AL40</f>
        <v>0</v>
      </c>
    </row>
    <row r="41" spans="1:42" ht="18" customHeight="1">
      <c r="A41" s="28"/>
      <c r="B41" s="2"/>
      <c r="C41" s="29"/>
      <c r="D41" s="29"/>
      <c r="E41" s="29"/>
      <c r="F41" s="29"/>
      <c r="G41" s="29"/>
      <c r="H41" s="29"/>
      <c r="I41" s="29"/>
      <c r="J41" s="29"/>
      <c r="K41" s="29"/>
      <c r="L41" s="29"/>
      <c r="M41" s="29"/>
      <c r="N41" s="29"/>
      <c r="O41" s="29"/>
      <c r="P41" s="29"/>
      <c r="Q41" s="29"/>
      <c r="R41" s="29"/>
      <c r="S41" s="29"/>
      <c r="T41" s="29"/>
      <c r="U41" s="29"/>
      <c r="V41" s="29"/>
      <c r="W41" s="29"/>
      <c r="X41" s="29"/>
      <c r="Y41" s="29"/>
      <c r="Z41" s="29"/>
      <c r="AA41" s="29"/>
      <c r="AB41" s="29"/>
      <c r="AC41" s="29"/>
      <c r="AD41" s="29"/>
      <c r="AE41" s="29"/>
      <c r="AF41" s="30"/>
      <c r="AG41" s="30"/>
      <c r="AH41" s="30"/>
      <c r="AI41" s="2"/>
      <c r="AJ41" s="1"/>
      <c r="AK41" s="2"/>
      <c r="AL41" s="2"/>
      <c r="AM41" s="2"/>
      <c r="AN41" s="2"/>
      <c r="AO41" s="2"/>
      <c r="AP41" s="2"/>
    </row>
    <row r="42" spans="1:42" ht="18" customHeight="1">
      <c r="A42" s="28"/>
      <c r="B42" s="2"/>
      <c r="C42" s="29"/>
      <c r="D42" s="29"/>
      <c r="E42" s="29"/>
      <c r="F42" s="29"/>
      <c r="G42" s="29"/>
      <c r="H42" s="29"/>
      <c r="I42" s="29"/>
      <c r="J42" s="29"/>
      <c r="K42" s="29"/>
      <c r="L42" s="29"/>
      <c r="M42" s="29"/>
      <c r="N42" s="29"/>
      <c r="O42" s="29"/>
      <c r="P42" s="29"/>
      <c r="Q42" s="29"/>
      <c r="R42" s="29"/>
      <c r="S42" s="29"/>
      <c r="T42" s="29"/>
      <c r="U42" s="29"/>
      <c r="V42" s="29"/>
      <c r="W42" s="29"/>
      <c r="X42" s="29"/>
      <c r="Y42" s="29"/>
      <c r="Z42" s="29"/>
      <c r="AA42" s="29"/>
      <c r="AB42" s="29"/>
      <c r="AC42" s="29"/>
      <c r="AD42" s="29"/>
      <c r="AE42" s="29"/>
      <c r="AF42" s="30"/>
      <c r="AG42" s="30"/>
      <c r="AH42" s="30"/>
      <c r="AI42" s="2"/>
      <c r="AJ42" s="1"/>
      <c r="AK42" s="2"/>
      <c r="AL42" s="2"/>
      <c r="AM42" s="2"/>
      <c r="AN42" s="2"/>
      <c r="AO42" s="2"/>
      <c r="AP42" s="2"/>
    </row>
    <row r="43" spans="1:42" ht="18" customHeight="1">
      <c r="A43" s="28"/>
      <c r="B43" s="2"/>
      <c r="C43" s="29"/>
      <c r="D43" s="29"/>
      <c r="E43" s="29"/>
      <c r="F43" s="29"/>
      <c r="G43" s="29"/>
      <c r="H43" s="29"/>
      <c r="I43" s="29"/>
      <c r="J43" s="29"/>
      <c r="K43" s="29"/>
      <c r="L43" s="29"/>
      <c r="M43" s="29"/>
      <c r="N43" s="29"/>
      <c r="O43" s="29"/>
      <c r="P43" s="29"/>
      <c r="Q43" s="29"/>
      <c r="R43" s="29"/>
      <c r="S43" s="29"/>
      <c r="T43" s="29"/>
      <c r="U43" s="29"/>
      <c r="V43" s="29"/>
      <c r="W43" s="29"/>
      <c r="X43" s="29"/>
      <c r="Y43" s="29"/>
      <c r="Z43" s="29"/>
      <c r="AA43" s="29"/>
      <c r="AB43" s="29"/>
      <c r="AC43" s="29"/>
      <c r="AD43" s="29"/>
      <c r="AE43" s="29"/>
      <c r="AF43" s="30"/>
      <c r="AG43" s="30"/>
      <c r="AH43" s="30"/>
      <c r="AI43" s="2"/>
      <c r="AJ43" s="1"/>
      <c r="AK43" s="2"/>
      <c r="AL43" s="2"/>
      <c r="AM43" s="2"/>
      <c r="AN43" s="2"/>
      <c r="AO43" s="2"/>
      <c r="AP43" s="2"/>
    </row>
    <row r="44" spans="1:42" ht="18" customHeight="1">
      <c r="A44" s="28"/>
      <c r="B44" s="2"/>
      <c r="C44" s="29"/>
      <c r="D44" s="29"/>
      <c r="E44" s="29"/>
      <c r="F44" s="29"/>
      <c r="G44" s="29"/>
      <c r="H44" s="29"/>
      <c r="I44" s="29"/>
      <c r="J44" s="29"/>
      <c r="K44" s="29"/>
      <c r="L44" s="29"/>
      <c r="M44" s="29"/>
      <c r="N44" s="29"/>
      <c r="O44" s="29"/>
      <c r="P44" s="29"/>
      <c r="Q44" s="29"/>
      <c r="R44" s="29"/>
      <c r="S44" s="29"/>
      <c r="T44" s="29"/>
      <c r="U44" s="29"/>
      <c r="V44" s="29"/>
      <c r="W44" s="29"/>
      <c r="X44" s="29"/>
      <c r="Y44" s="29"/>
      <c r="Z44" s="29"/>
      <c r="AA44" s="29"/>
      <c r="AB44" s="29"/>
      <c r="AC44" s="29"/>
      <c r="AD44" s="29"/>
      <c r="AE44" s="29"/>
      <c r="AF44" s="30"/>
      <c r="AG44" s="30"/>
      <c r="AH44" s="30"/>
      <c r="AI44" s="2"/>
      <c r="AJ44" s="1"/>
      <c r="AK44" s="2"/>
      <c r="AL44" s="2"/>
      <c r="AM44" s="2"/>
      <c r="AN44" s="2"/>
      <c r="AO44" s="2"/>
      <c r="AP44" s="2"/>
    </row>
    <row r="45" spans="1:42" ht="18" customHeight="1">
      <c r="A45" s="28"/>
      <c r="B45" s="2"/>
      <c r="C45" s="29"/>
      <c r="D45" s="29"/>
      <c r="E45" s="29"/>
      <c r="F45" s="29"/>
      <c r="G45" s="29"/>
      <c r="H45" s="29"/>
      <c r="I45" s="29"/>
      <c r="J45" s="29"/>
      <c r="K45" s="29"/>
      <c r="L45" s="29"/>
      <c r="M45" s="29"/>
      <c r="N45" s="29"/>
      <c r="O45" s="29"/>
      <c r="P45" s="29"/>
      <c r="Q45" s="29"/>
      <c r="R45" s="29"/>
      <c r="S45" s="29"/>
      <c r="T45" s="29"/>
      <c r="U45" s="29"/>
      <c r="V45" s="29"/>
      <c r="W45" s="29"/>
      <c r="X45" s="29"/>
      <c r="Y45" s="29"/>
      <c r="Z45" s="29"/>
      <c r="AA45" s="29"/>
      <c r="AB45" s="29"/>
      <c r="AC45" s="29"/>
      <c r="AD45" s="29"/>
      <c r="AE45" s="29"/>
      <c r="AF45" s="30"/>
      <c r="AG45" s="30"/>
      <c r="AH45" s="30"/>
      <c r="AI45" s="2"/>
      <c r="AJ45" s="1"/>
      <c r="AK45" s="2"/>
      <c r="AL45" s="2"/>
      <c r="AM45" s="2"/>
      <c r="AN45" s="2"/>
      <c r="AO45" s="2"/>
      <c r="AP45" s="2"/>
    </row>
    <row r="46" spans="1:42" ht="18" customHeight="1">
      <c r="A46" s="28"/>
      <c r="B46" s="2"/>
      <c r="C46" s="29"/>
      <c r="D46" s="29"/>
      <c r="E46" s="29"/>
      <c r="F46" s="29"/>
      <c r="G46" s="29"/>
      <c r="H46" s="29"/>
      <c r="I46" s="29"/>
      <c r="J46" s="29"/>
      <c r="K46" s="29"/>
      <c r="L46" s="29"/>
      <c r="M46" s="29"/>
      <c r="N46" s="29"/>
      <c r="O46" s="29"/>
      <c r="P46" s="29"/>
      <c r="Q46" s="29"/>
      <c r="R46" s="29"/>
      <c r="S46" s="29"/>
      <c r="T46" s="29"/>
      <c r="U46" s="29"/>
      <c r="V46" s="29"/>
      <c r="W46" s="29"/>
      <c r="X46" s="29"/>
      <c r="Y46" s="29"/>
      <c r="Z46" s="29"/>
      <c r="AA46" s="29"/>
      <c r="AB46" s="29"/>
      <c r="AC46" s="29"/>
      <c r="AD46" s="29"/>
      <c r="AE46" s="29"/>
      <c r="AF46" s="30"/>
      <c r="AG46" s="30"/>
      <c r="AH46" s="30"/>
      <c r="AI46" s="2"/>
      <c r="AJ46" s="1"/>
      <c r="AK46" s="2"/>
      <c r="AL46" s="2"/>
      <c r="AM46" s="2"/>
      <c r="AN46" s="2"/>
      <c r="AO46" s="2"/>
      <c r="AP46" s="2"/>
    </row>
    <row r="47" spans="1:42" ht="18" customHeight="1">
      <c r="A47" s="28"/>
      <c r="B47" s="2"/>
      <c r="C47" s="29"/>
      <c r="D47" s="29"/>
      <c r="E47" s="29"/>
      <c r="F47" s="29"/>
      <c r="G47" s="29"/>
      <c r="H47" s="29"/>
      <c r="I47" s="29"/>
      <c r="J47" s="29"/>
      <c r="K47" s="29"/>
      <c r="L47" s="29"/>
      <c r="M47" s="29"/>
      <c r="N47" s="29"/>
      <c r="O47" s="29"/>
      <c r="P47" s="29"/>
      <c r="Q47" s="29"/>
      <c r="R47" s="29"/>
      <c r="S47" s="29"/>
      <c r="T47" s="29"/>
      <c r="U47" s="29"/>
      <c r="V47" s="29"/>
      <c r="W47" s="29"/>
      <c r="X47" s="29"/>
      <c r="Y47" s="29"/>
      <c r="Z47" s="29"/>
      <c r="AA47" s="29"/>
      <c r="AB47" s="29"/>
      <c r="AC47" s="29"/>
      <c r="AD47" s="29"/>
      <c r="AE47" s="29"/>
      <c r="AF47" s="30"/>
      <c r="AG47" s="30"/>
      <c r="AH47" s="30"/>
      <c r="AI47" s="2"/>
      <c r="AJ47" s="1"/>
      <c r="AK47" s="2"/>
      <c r="AL47" s="2"/>
      <c r="AM47" s="2"/>
      <c r="AN47" s="2"/>
      <c r="AO47" s="2"/>
      <c r="AP47" s="2"/>
    </row>
    <row r="48" spans="1:42" ht="18" customHeight="1">
      <c r="A48" s="28"/>
      <c r="B48" s="2"/>
      <c r="C48" s="29"/>
      <c r="D48" s="29"/>
      <c r="E48" s="29"/>
      <c r="F48" s="29"/>
      <c r="G48" s="29"/>
      <c r="H48" s="29"/>
      <c r="I48" s="29"/>
      <c r="J48" s="29"/>
      <c r="K48" s="29"/>
      <c r="L48" s="29"/>
      <c r="M48" s="29"/>
      <c r="N48" s="29"/>
      <c r="O48" s="29"/>
      <c r="P48" s="29"/>
      <c r="Q48" s="29"/>
      <c r="R48" s="29"/>
      <c r="S48" s="29"/>
      <c r="T48" s="29"/>
      <c r="U48" s="29"/>
      <c r="V48" s="29"/>
      <c r="W48" s="29"/>
      <c r="X48" s="29"/>
      <c r="Y48" s="29"/>
      <c r="Z48" s="29"/>
      <c r="AA48" s="29"/>
      <c r="AB48" s="29"/>
      <c r="AC48" s="29"/>
      <c r="AD48" s="29"/>
      <c r="AE48" s="29"/>
      <c r="AF48" s="30"/>
      <c r="AG48" s="30"/>
      <c r="AH48" s="30"/>
      <c r="AI48" s="2"/>
      <c r="AJ48" s="1"/>
      <c r="AK48" s="2"/>
      <c r="AL48" s="2"/>
      <c r="AM48" s="2"/>
      <c r="AN48" s="2"/>
      <c r="AO48" s="2"/>
      <c r="AP48" s="2"/>
    </row>
    <row r="49" spans="1:42" ht="18" customHeight="1">
      <c r="A49" s="28"/>
      <c r="B49" s="2"/>
      <c r="C49" s="29"/>
      <c r="D49" s="29"/>
      <c r="E49" s="29"/>
      <c r="F49" s="29"/>
      <c r="G49" s="29"/>
      <c r="H49" s="29"/>
      <c r="I49" s="29"/>
      <c r="J49" s="29"/>
      <c r="K49" s="29"/>
      <c r="L49" s="29"/>
      <c r="M49" s="29"/>
      <c r="N49" s="29"/>
      <c r="O49" s="29"/>
      <c r="P49" s="29"/>
      <c r="Q49" s="29"/>
      <c r="R49" s="29"/>
      <c r="S49" s="29"/>
      <c r="T49" s="29"/>
      <c r="U49" s="29"/>
      <c r="V49" s="29"/>
      <c r="W49" s="29"/>
      <c r="X49" s="29"/>
      <c r="Y49" s="29"/>
      <c r="Z49" s="29"/>
      <c r="AA49" s="29"/>
      <c r="AB49" s="29"/>
      <c r="AC49" s="29"/>
      <c r="AD49" s="29"/>
      <c r="AE49" s="29"/>
      <c r="AF49" s="30"/>
      <c r="AG49" s="30"/>
      <c r="AH49" s="30"/>
      <c r="AI49" s="2"/>
      <c r="AJ49" s="1"/>
      <c r="AK49" s="2"/>
      <c r="AL49" s="2"/>
      <c r="AM49" s="2"/>
      <c r="AN49" s="2"/>
      <c r="AO49" s="2"/>
      <c r="AP49" s="2"/>
    </row>
    <row r="50" spans="1:42" ht="18" customHeight="1">
      <c r="A50" s="28"/>
      <c r="B50" s="2"/>
      <c r="C50" s="29"/>
      <c r="D50" s="29"/>
      <c r="E50" s="29"/>
      <c r="F50" s="29"/>
      <c r="G50" s="29"/>
      <c r="H50" s="29"/>
      <c r="I50" s="29"/>
      <c r="J50" s="29"/>
      <c r="K50" s="29"/>
      <c r="L50" s="29"/>
      <c r="M50" s="29"/>
      <c r="N50" s="29"/>
      <c r="O50" s="29"/>
      <c r="P50" s="29"/>
      <c r="Q50" s="29"/>
      <c r="R50" s="29"/>
      <c r="S50" s="29"/>
      <c r="T50" s="29"/>
      <c r="U50" s="29"/>
      <c r="V50" s="29"/>
      <c r="W50" s="29"/>
      <c r="X50" s="29"/>
      <c r="Y50" s="29"/>
      <c r="Z50" s="29"/>
      <c r="AA50" s="29"/>
      <c r="AB50" s="29"/>
      <c r="AC50" s="29"/>
      <c r="AD50" s="29"/>
      <c r="AE50" s="29"/>
      <c r="AF50" s="30"/>
      <c r="AG50" s="30"/>
      <c r="AH50" s="30"/>
      <c r="AI50" s="2"/>
      <c r="AJ50" s="1"/>
      <c r="AK50" s="2"/>
      <c r="AL50" s="2"/>
      <c r="AM50" s="2"/>
      <c r="AN50" s="2"/>
      <c r="AO50" s="2"/>
      <c r="AP50" s="2"/>
    </row>
    <row r="51" spans="1:42" ht="18" customHeight="1">
      <c r="A51" s="28"/>
      <c r="B51" s="2"/>
      <c r="C51" s="29"/>
      <c r="D51" s="29"/>
      <c r="E51" s="29"/>
      <c r="F51" s="29"/>
      <c r="G51" s="29"/>
      <c r="H51" s="29"/>
      <c r="I51" s="29"/>
      <c r="J51" s="29"/>
      <c r="K51" s="29"/>
      <c r="L51" s="29"/>
      <c r="M51" s="29"/>
      <c r="N51" s="29"/>
      <c r="O51" s="29"/>
      <c r="P51" s="29"/>
      <c r="Q51" s="29"/>
      <c r="R51" s="29"/>
      <c r="S51" s="29"/>
      <c r="T51" s="29"/>
      <c r="U51" s="29"/>
      <c r="V51" s="29"/>
      <c r="W51" s="29"/>
      <c r="X51" s="29"/>
      <c r="Y51" s="29"/>
      <c r="Z51" s="29"/>
      <c r="AA51" s="29"/>
      <c r="AB51" s="29"/>
      <c r="AC51" s="29"/>
      <c r="AD51" s="29"/>
      <c r="AE51" s="29"/>
      <c r="AF51" s="30"/>
      <c r="AG51" s="30"/>
      <c r="AH51" s="30"/>
      <c r="AI51" s="2"/>
      <c r="AJ51" s="1"/>
      <c r="AK51" s="2"/>
      <c r="AL51" s="2"/>
      <c r="AM51" s="2"/>
      <c r="AN51" s="2"/>
      <c r="AO51" s="2"/>
      <c r="AP51" s="2"/>
    </row>
    <row r="52" spans="1:42" ht="18" customHeight="1">
      <c r="A52" s="28"/>
      <c r="B52" s="2"/>
      <c r="C52" s="29"/>
      <c r="D52" s="29"/>
      <c r="E52" s="29"/>
      <c r="F52" s="29"/>
      <c r="G52" s="29"/>
      <c r="H52" s="29"/>
      <c r="I52" s="29"/>
      <c r="J52" s="29"/>
      <c r="K52" s="29"/>
      <c r="L52" s="29"/>
      <c r="M52" s="29"/>
      <c r="N52" s="29"/>
      <c r="O52" s="29"/>
      <c r="P52" s="29"/>
      <c r="Q52" s="29"/>
      <c r="R52" s="29"/>
      <c r="S52" s="29"/>
      <c r="T52" s="29"/>
      <c r="U52" s="29"/>
      <c r="V52" s="29"/>
      <c r="W52" s="29"/>
      <c r="X52" s="29"/>
      <c r="Y52" s="29"/>
      <c r="Z52" s="29"/>
      <c r="AA52" s="29"/>
      <c r="AB52" s="29"/>
      <c r="AC52" s="29"/>
      <c r="AD52" s="29"/>
      <c r="AE52" s="29"/>
      <c r="AF52" s="30"/>
      <c r="AG52" s="30"/>
      <c r="AH52" s="30"/>
      <c r="AI52" s="2"/>
      <c r="AJ52" s="1"/>
      <c r="AK52" s="2"/>
      <c r="AL52" s="2"/>
      <c r="AM52" s="2"/>
      <c r="AN52" s="2"/>
      <c r="AO52" s="2"/>
      <c r="AP52" s="2"/>
    </row>
    <row r="53" spans="1:42" ht="18" customHeight="1">
      <c r="A53" s="28"/>
      <c r="B53" s="2"/>
      <c r="C53" s="29"/>
      <c r="D53" s="29"/>
      <c r="E53" s="29"/>
      <c r="F53" s="29"/>
      <c r="G53" s="29"/>
      <c r="H53" s="29"/>
      <c r="I53" s="29"/>
      <c r="J53" s="29"/>
      <c r="K53" s="29"/>
      <c r="L53" s="29"/>
      <c r="M53" s="29"/>
      <c r="N53" s="29"/>
      <c r="O53" s="29"/>
      <c r="P53" s="29"/>
      <c r="Q53" s="29"/>
      <c r="R53" s="29"/>
      <c r="S53" s="29"/>
      <c r="T53" s="29"/>
      <c r="U53" s="29"/>
      <c r="V53" s="29"/>
      <c r="W53" s="29"/>
      <c r="X53" s="29"/>
      <c r="Y53" s="29"/>
      <c r="Z53" s="29"/>
      <c r="AA53" s="29"/>
      <c r="AB53" s="29"/>
      <c r="AC53" s="29"/>
      <c r="AD53" s="29"/>
      <c r="AE53" s="29"/>
      <c r="AF53" s="30"/>
      <c r="AG53" s="30"/>
      <c r="AH53" s="30"/>
      <c r="AI53" s="2"/>
      <c r="AJ53" s="1"/>
      <c r="AK53" s="2"/>
      <c r="AL53" s="2"/>
      <c r="AM53" s="2"/>
      <c r="AN53" s="2"/>
      <c r="AO53" s="2"/>
      <c r="AP53" s="2"/>
    </row>
    <row r="54" spans="1:42" ht="18" customHeight="1">
      <c r="A54" s="28"/>
      <c r="B54" s="2"/>
      <c r="C54" s="29"/>
      <c r="D54" s="29"/>
      <c r="E54" s="29"/>
      <c r="F54" s="29"/>
      <c r="G54" s="29"/>
      <c r="H54" s="29"/>
      <c r="I54" s="29"/>
      <c r="J54" s="29"/>
      <c r="K54" s="29"/>
      <c r="L54" s="29"/>
      <c r="M54" s="29"/>
      <c r="N54" s="29"/>
      <c r="O54" s="29"/>
      <c r="P54" s="29"/>
      <c r="Q54" s="29"/>
      <c r="R54" s="29"/>
      <c r="S54" s="29"/>
      <c r="T54" s="29"/>
      <c r="U54" s="29"/>
      <c r="V54" s="29"/>
      <c r="W54" s="29"/>
      <c r="X54" s="29"/>
      <c r="Y54" s="29"/>
      <c r="Z54" s="29"/>
      <c r="AA54" s="29"/>
      <c r="AB54" s="29"/>
      <c r="AC54" s="29"/>
      <c r="AD54" s="29"/>
      <c r="AE54" s="29"/>
      <c r="AF54" s="30"/>
      <c r="AG54" s="30"/>
      <c r="AH54" s="30"/>
      <c r="AI54" s="2"/>
      <c r="AJ54" s="1"/>
      <c r="AK54" s="2"/>
      <c r="AL54" s="2"/>
      <c r="AM54" s="2"/>
      <c r="AN54" s="2"/>
      <c r="AO54" s="2"/>
      <c r="AP54" s="2"/>
    </row>
    <row r="55" spans="1:42" ht="18" customHeight="1">
      <c r="A55" s="28"/>
      <c r="B55" s="2"/>
      <c r="C55" s="29"/>
      <c r="D55" s="29"/>
      <c r="E55" s="29"/>
      <c r="F55" s="29"/>
      <c r="G55" s="29"/>
      <c r="H55" s="29"/>
      <c r="I55" s="29"/>
      <c r="J55" s="29"/>
      <c r="K55" s="29"/>
      <c r="L55" s="29"/>
      <c r="M55" s="29"/>
      <c r="N55" s="29"/>
      <c r="O55" s="29"/>
      <c r="P55" s="29"/>
      <c r="Q55" s="29"/>
      <c r="R55" s="29"/>
      <c r="S55" s="29"/>
      <c r="T55" s="29"/>
      <c r="U55" s="29"/>
      <c r="V55" s="29"/>
      <c r="W55" s="29"/>
      <c r="X55" s="29"/>
      <c r="Y55" s="29"/>
      <c r="Z55" s="29"/>
      <c r="AA55" s="29"/>
      <c r="AB55" s="29"/>
      <c r="AC55" s="29"/>
      <c r="AD55" s="29"/>
      <c r="AE55" s="29"/>
      <c r="AF55" s="30"/>
      <c r="AG55" s="30"/>
      <c r="AH55" s="30"/>
      <c r="AI55" s="2"/>
      <c r="AJ55" s="1"/>
      <c r="AK55" s="2"/>
      <c r="AL55" s="2"/>
      <c r="AM55" s="2"/>
      <c r="AN55" s="2"/>
      <c r="AO55" s="2"/>
      <c r="AP55" s="2"/>
    </row>
    <row r="56" spans="1:42" ht="18" customHeight="1">
      <c r="A56" s="28"/>
      <c r="B56" s="2"/>
      <c r="C56" s="29"/>
      <c r="D56" s="29"/>
      <c r="E56" s="29"/>
      <c r="F56" s="29"/>
      <c r="G56" s="29"/>
      <c r="H56" s="29"/>
      <c r="I56" s="29"/>
      <c r="J56" s="29"/>
      <c r="K56" s="29"/>
      <c r="L56" s="29"/>
      <c r="M56" s="29"/>
      <c r="N56" s="29"/>
      <c r="O56" s="29"/>
      <c r="P56" s="29"/>
      <c r="Q56" s="29"/>
      <c r="R56" s="29"/>
      <c r="S56" s="29"/>
      <c r="T56" s="29"/>
      <c r="U56" s="29"/>
      <c r="V56" s="29"/>
      <c r="W56" s="29"/>
      <c r="X56" s="29"/>
      <c r="Y56" s="29"/>
      <c r="Z56" s="29"/>
      <c r="AA56" s="29"/>
      <c r="AB56" s="29"/>
      <c r="AC56" s="29"/>
      <c r="AD56" s="29"/>
      <c r="AE56" s="29"/>
      <c r="AF56" s="30"/>
      <c r="AG56" s="30"/>
      <c r="AH56" s="30"/>
      <c r="AI56" s="2"/>
      <c r="AJ56" s="1"/>
      <c r="AK56" s="2"/>
      <c r="AL56" s="2"/>
      <c r="AM56" s="2"/>
      <c r="AN56" s="2"/>
      <c r="AO56" s="2"/>
      <c r="AP56" s="2"/>
    </row>
    <row r="57" spans="1:42" ht="18" customHeight="1">
      <c r="A57" s="28"/>
      <c r="B57" s="2"/>
      <c r="C57" s="29"/>
      <c r="D57" s="29"/>
      <c r="E57" s="29"/>
      <c r="F57" s="29"/>
      <c r="G57" s="29"/>
      <c r="H57" s="29"/>
      <c r="I57" s="29"/>
      <c r="J57" s="29"/>
      <c r="K57" s="29"/>
      <c r="L57" s="29"/>
      <c r="M57" s="29"/>
      <c r="N57" s="29"/>
      <c r="O57" s="29"/>
      <c r="P57" s="29"/>
      <c r="Q57" s="29"/>
      <c r="R57" s="29"/>
      <c r="S57" s="29"/>
      <c r="T57" s="29"/>
      <c r="U57" s="29"/>
      <c r="V57" s="29"/>
      <c r="W57" s="29"/>
      <c r="X57" s="29"/>
      <c r="Y57" s="29"/>
      <c r="Z57" s="29"/>
      <c r="AA57" s="29"/>
      <c r="AB57" s="29"/>
      <c r="AC57" s="29"/>
      <c r="AD57" s="29"/>
      <c r="AE57" s="29"/>
      <c r="AF57" s="30"/>
      <c r="AG57" s="30"/>
      <c r="AH57" s="30"/>
      <c r="AI57" s="2"/>
      <c r="AJ57" s="1"/>
      <c r="AK57" s="2"/>
      <c r="AL57" s="2"/>
      <c r="AM57" s="2"/>
      <c r="AN57" s="2"/>
      <c r="AO57" s="2"/>
      <c r="AP57" s="2"/>
    </row>
    <row r="58" spans="1:42" ht="18" customHeight="1">
      <c r="A58" s="28"/>
      <c r="B58" s="2"/>
      <c r="C58" s="29"/>
      <c r="D58" s="29"/>
      <c r="E58" s="29"/>
      <c r="F58" s="29"/>
      <c r="G58" s="29"/>
      <c r="H58" s="29"/>
      <c r="I58" s="29"/>
      <c r="J58" s="29"/>
      <c r="K58" s="29"/>
      <c r="L58" s="29"/>
      <c r="M58" s="29"/>
      <c r="N58" s="29"/>
      <c r="O58" s="29"/>
      <c r="P58" s="29"/>
      <c r="Q58" s="29"/>
      <c r="R58" s="29"/>
      <c r="S58" s="29"/>
      <c r="T58" s="29"/>
      <c r="U58" s="29"/>
      <c r="V58" s="29"/>
      <c r="W58" s="29"/>
      <c r="X58" s="29"/>
      <c r="Y58" s="29"/>
      <c r="Z58" s="29"/>
      <c r="AA58" s="29"/>
      <c r="AB58" s="29"/>
      <c r="AC58" s="29"/>
      <c r="AD58" s="29"/>
      <c r="AE58" s="29"/>
      <c r="AF58" s="30"/>
      <c r="AG58" s="30"/>
      <c r="AH58" s="30"/>
      <c r="AI58" s="2"/>
      <c r="AJ58" s="1"/>
      <c r="AK58" s="2"/>
      <c r="AL58" s="2"/>
      <c r="AM58" s="2"/>
      <c r="AN58" s="2"/>
      <c r="AO58" s="2"/>
      <c r="AP58" s="2"/>
    </row>
    <row r="59" spans="1:42" ht="18" customHeight="1">
      <c r="A59" s="28"/>
      <c r="B59" s="2"/>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30"/>
      <c r="AG59" s="30"/>
      <c r="AH59" s="30"/>
      <c r="AI59" s="2"/>
      <c r="AJ59" s="1"/>
      <c r="AK59" s="2"/>
      <c r="AL59" s="2"/>
      <c r="AM59" s="2"/>
      <c r="AN59" s="2"/>
      <c r="AO59" s="2"/>
      <c r="AP59" s="2"/>
    </row>
    <row r="60" spans="1:42" ht="18" customHeight="1">
      <c r="A60" s="28"/>
      <c r="B60" s="2"/>
      <c r="C60" s="29"/>
      <c r="D60" s="29"/>
      <c r="E60" s="29"/>
      <c r="F60" s="29"/>
      <c r="G60" s="29"/>
      <c r="H60" s="29"/>
      <c r="I60" s="29"/>
      <c r="J60" s="29"/>
      <c r="K60" s="29"/>
      <c r="L60" s="29"/>
      <c r="M60" s="29"/>
      <c r="N60" s="29"/>
      <c r="O60" s="29"/>
      <c r="P60" s="29"/>
      <c r="Q60" s="29"/>
      <c r="R60" s="29"/>
      <c r="S60" s="29"/>
      <c r="T60" s="29"/>
      <c r="U60" s="29"/>
      <c r="V60" s="29"/>
      <c r="W60" s="29"/>
      <c r="X60" s="29"/>
      <c r="Y60" s="29"/>
      <c r="Z60" s="29"/>
      <c r="AA60" s="29"/>
      <c r="AB60" s="29"/>
      <c r="AC60" s="29"/>
      <c r="AD60" s="29"/>
      <c r="AE60" s="29"/>
      <c r="AF60" s="30"/>
      <c r="AG60" s="30"/>
      <c r="AH60" s="30"/>
      <c r="AI60" s="2"/>
      <c r="AJ60" s="1"/>
      <c r="AK60" s="2"/>
      <c r="AL60" s="2"/>
      <c r="AM60" s="2"/>
      <c r="AN60" s="2"/>
      <c r="AO60" s="2"/>
      <c r="AP60" s="2"/>
    </row>
    <row r="61" spans="1:42" ht="18" customHeight="1">
      <c r="A61" s="28"/>
      <c r="B61" s="2"/>
      <c r="C61" s="29"/>
      <c r="D61" s="29"/>
      <c r="E61" s="29"/>
      <c r="F61" s="29"/>
      <c r="G61" s="29"/>
      <c r="H61" s="29"/>
      <c r="I61" s="29"/>
      <c r="J61" s="29"/>
      <c r="K61" s="29"/>
      <c r="L61" s="29"/>
      <c r="M61" s="29"/>
      <c r="N61" s="29"/>
      <c r="O61" s="29"/>
      <c r="P61" s="29"/>
      <c r="Q61" s="29"/>
      <c r="R61" s="29"/>
      <c r="S61" s="29"/>
      <c r="T61" s="29"/>
      <c r="U61" s="29"/>
      <c r="V61" s="29"/>
      <c r="W61" s="29"/>
      <c r="X61" s="29"/>
      <c r="Y61" s="29"/>
      <c r="Z61" s="29"/>
      <c r="AA61" s="29"/>
      <c r="AB61" s="29"/>
      <c r="AC61" s="29"/>
      <c r="AD61" s="29"/>
      <c r="AE61" s="29"/>
      <c r="AF61" s="30"/>
      <c r="AG61" s="30"/>
      <c r="AH61" s="30"/>
      <c r="AI61" s="2"/>
      <c r="AJ61" s="1"/>
      <c r="AK61" s="2"/>
      <c r="AL61" s="2"/>
      <c r="AM61" s="2"/>
      <c r="AN61" s="2"/>
      <c r="AO61" s="2"/>
      <c r="AP61" s="2"/>
    </row>
    <row r="62" spans="1:42" ht="18" customHeight="1">
      <c r="A62" s="28"/>
      <c r="B62" s="2"/>
      <c r="C62" s="29"/>
      <c r="D62" s="29"/>
      <c r="E62" s="29"/>
      <c r="F62" s="29"/>
      <c r="G62" s="29"/>
      <c r="H62" s="29"/>
      <c r="I62" s="29"/>
      <c r="J62" s="29"/>
      <c r="K62" s="29"/>
      <c r="L62" s="29"/>
      <c r="M62" s="29"/>
      <c r="N62" s="29"/>
      <c r="O62" s="29"/>
      <c r="P62" s="29"/>
      <c r="Q62" s="29"/>
      <c r="R62" s="29"/>
      <c r="S62" s="29"/>
      <c r="T62" s="29"/>
      <c r="U62" s="29"/>
      <c r="V62" s="29"/>
      <c r="W62" s="29"/>
      <c r="X62" s="29"/>
      <c r="Y62" s="29"/>
      <c r="Z62" s="29"/>
      <c r="AA62" s="29"/>
      <c r="AB62" s="29"/>
      <c r="AC62" s="29"/>
      <c r="AD62" s="29"/>
      <c r="AE62" s="29"/>
      <c r="AF62" s="30"/>
      <c r="AG62" s="30"/>
      <c r="AH62" s="30"/>
      <c r="AI62" s="2"/>
      <c r="AJ62" s="1"/>
      <c r="AK62" s="2"/>
      <c r="AL62" s="2"/>
      <c r="AM62" s="2"/>
      <c r="AN62" s="2"/>
      <c r="AO62" s="2"/>
      <c r="AP62" s="2"/>
    </row>
    <row r="63" spans="1:42" ht="18" customHeight="1">
      <c r="A63" s="28"/>
      <c r="B63" s="2"/>
      <c r="C63" s="29"/>
      <c r="D63" s="29"/>
      <c r="E63" s="29"/>
      <c r="F63" s="29"/>
      <c r="G63" s="29"/>
      <c r="H63" s="29"/>
      <c r="I63" s="29"/>
      <c r="J63" s="29"/>
      <c r="K63" s="29"/>
      <c r="L63" s="29"/>
      <c r="M63" s="29"/>
      <c r="N63" s="29"/>
      <c r="O63" s="29"/>
      <c r="P63" s="29"/>
      <c r="Q63" s="29"/>
      <c r="R63" s="29"/>
      <c r="S63" s="29"/>
      <c r="T63" s="29"/>
      <c r="U63" s="29"/>
      <c r="V63" s="29"/>
      <c r="W63" s="29"/>
      <c r="X63" s="29"/>
      <c r="Y63" s="29"/>
      <c r="Z63" s="29"/>
      <c r="AA63" s="29"/>
      <c r="AB63" s="29"/>
      <c r="AC63" s="29"/>
      <c r="AD63" s="29"/>
      <c r="AE63" s="29"/>
      <c r="AF63" s="30"/>
      <c r="AG63" s="30"/>
      <c r="AH63" s="30"/>
      <c r="AI63" s="2"/>
      <c r="AJ63" s="1"/>
      <c r="AK63" s="2"/>
      <c r="AL63" s="2"/>
      <c r="AM63" s="2"/>
      <c r="AN63" s="2"/>
      <c r="AO63" s="2"/>
      <c r="AP63" s="2"/>
    </row>
    <row r="64" spans="1:42" ht="18" customHeight="1">
      <c r="A64" s="28"/>
      <c r="B64" s="2"/>
      <c r="C64" s="29"/>
      <c r="D64" s="29"/>
      <c r="E64" s="29"/>
      <c r="F64" s="29"/>
      <c r="G64" s="29"/>
      <c r="H64" s="29"/>
      <c r="I64" s="29"/>
      <c r="J64" s="29"/>
      <c r="K64" s="29"/>
      <c r="L64" s="29"/>
      <c r="M64" s="29"/>
      <c r="N64" s="29"/>
      <c r="O64" s="29"/>
      <c r="P64" s="29"/>
      <c r="Q64" s="29"/>
      <c r="R64" s="29"/>
      <c r="S64" s="29"/>
      <c r="T64" s="29"/>
      <c r="U64" s="29"/>
      <c r="V64" s="29"/>
      <c r="W64" s="29"/>
      <c r="X64" s="29"/>
      <c r="Y64" s="29"/>
      <c r="Z64" s="29"/>
      <c r="AA64" s="29"/>
      <c r="AB64" s="29"/>
      <c r="AC64" s="29"/>
      <c r="AD64" s="29"/>
      <c r="AE64" s="29"/>
      <c r="AF64" s="30"/>
      <c r="AG64" s="30"/>
      <c r="AH64" s="30"/>
      <c r="AI64" s="2"/>
      <c r="AJ64" s="1"/>
      <c r="AK64" s="2"/>
      <c r="AL64" s="2"/>
      <c r="AM64" s="2"/>
      <c r="AN64" s="2"/>
      <c r="AO64" s="2"/>
      <c r="AP64" s="2"/>
    </row>
    <row r="65" spans="1:42" ht="18" customHeight="1">
      <c r="A65" s="28"/>
      <c r="B65" s="2"/>
      <c r="C65" s="29"/>
      <c r="D65" s="29"/>
      <c r="E65" s="29"/>
      <c r="F65" s="29"/>
      <c r="G65" s="29"/>
      <c r="H65" s="29"/>
      <c r="I65" s="29"/>
      <c r="J65" s="29"/>
      <c r="K65" s="29"/>
      <c r="L65" s="29"/>
      <c r="M65" s="29"/>
      <c r="N65" s="29"/>
      <c r="O65" s="29"/>
      <c r="P65" s="29"/>
      <c r="Q65" s="29"/>
      <c r="R65" s="29"/>
      <c r="S65" s="29"/>
      <c r="T65" s="29"/>
      <c r="U65" s="29"/>
      <c r="V65" s="29"/>
      <c r="W65" s="29"/>
      <c r="X65" s="29"/>
      <c r="Y65" s="29"/>
      <c r="Z65" s="29"/>
      <c r="AA65" s="29"/>
      <c r="AB65" s="29"/>
      <c r="AC65" s="29"/>
      <c r="AD65" s="29"/>
      <c r="AE65" s="29"/>
      <c r="AF65" s="30"/>
      <c r="AG65" s="30"/>
      <c r="AH65" s="30"/>
      <c r="AI65" s="2"/>
      <c r="AJ65" s="1"/>
      <c r="AK65" s="2"/>
      <c r="AL65" s="2"/>
      <c r="AM65" s="2"/>
      <c r="AN65" s="2"/>
      <c r="AO65" s="2"/>
      <c r="AP65" s="2"/>
    </row>
    <row r="66" spans="1:42" ht="18" customHeight="1">
      <c r="A66" s="28"/>
      <c r="B66" s="2"/>
      <c r="C66" s="29"/>
      <c r="D66" s="29"/>
      <c r="E66" s="29"/>
      <c r="F66" s="29"/>
      <c r="G66" s="29"/>
      <c r="H66" s="29"/>
      <c r="I66" s="29"/>
      <c r="J66" s="29"/>
      <c r="K66" s="29"/>
      <c r="L66" s="29"/>
      <c r="M66" s="29"/>
      <c r="N66" s="29"/>
      <c r="O66" s="29"/>
      <c r="P66" s="29"/>
      <c r="Q66" s="29"/>
      <c r="R66" s="29"/>
      <c r="S66" s="29"/>
      <c r="T66" s="29"/>
      <c r="U66" s="29"/>
      <c r="V66" s="29"/>
      <c r="W66" s="29"/>
      <c r="X66" s="29"/>
      <c r="Y66" s="29"/>
      <c r="Z66" s="29"/>
      <c r="AA66" s="29"/>
      <c r="AB66" s="29"/>
      <c r="AC66" s="29"/>
      <c r="AD66" s="29"/>
      <c r="AE66" s="29"/>
      <c r="AF66" s="30"/>
      <c r="AG66" s="30"/>
      <c r="AH66" s="30"/>
      <c r="AI66" s="2"/>
      <c r="AJ66" s="1"/>
      <c r="AK66" s="2"/>
      <c r="AL66" s="2"/>
      <c r="AM66" s="2"/>
      <c r="AN66" s="2"/>
      <c r="AO66" s="2"/>
      <c r="AP66" s="2"/>
    </row>
    <row r="67" spans="1:42" ht="18" customHeight="1">
      <c r="A67" s="28"/>
      <c r="B67" s="2"/>
      <c r="C67" s="29"/>
      <c r="D67" s="29"/>
      <c r="E67" s="29"/>
      <c r="F67" s="29"/>
      <c r="G67" s="29"/>
      <c r="H67" s="29"/>
      <c r="I67" s="29"/>
      <c r="J67" s="29"/>
      <c r="K67" s="29"/>
      <c r="L67" s="29"/>
      <c r="M67" s="29"/>
      <c r="N67" s="29"/>
      <c r="O67" s="29"/>
      <c r="P67" s="29"/>
      <c r="Q67" s="29"/>
      <c r="R67" s="29"/>
      <c r="S67" s="29"/>
      <c r="T67" s="29"/>
      <c r="U67" s="29"/>
      <c r="V67" s="29"/>
      <c r="W67" s="29"/>
      <c r="X67" s="29"/>
      <c r="Y67" s="29"/>
      <c r="Z67" s="29"/>
      <c r="AA67" s="29"/>
      <c r="AB67" s="29"/>
      <c r="AC67" s="29"/>
      <c r="AD67" s="29"/>
      <c r="AE67" s="29"/>
      <c r="AF67" s="30"/>
      <c r="AG67" s="30"/>
      <c r="AH67" s="30"/>
      <c r="AI67" s="2"/>
      <c r="AJ67" s="1"/>
      <c r="AK67" s="2"/>
      <c r="AL67" s="2"/>
      <c r="AM67" s="2"/>
      <c r="AN67" s="2"/>
      <c r="AO67" s="2"/>
      <c r="AP67" s="2"/>
    </row>
    <row r="68" spans="1:42" ht="18" customHeight="1">
      <c r="A68" s="28"/>
      <c r="B68" s="2"/>
      <c r="C68" s="29"/>
      <c r="D68" s="29"/>
      <c r="E68" s="29"/>
      <c r="F68" s="29"/>
      <c r="G68" s="29"/>
      <c r="H68" s="29"/>
      <c r="I68" s="29"/>
      <c r="J68" s="29"/>
      <c r="K68" s="29"/>
      <c r="L68" s="29"/>
      <c r="M68" s="29"/>
      <c r="N68" s="29"/>
      <c r="O68" s="29"/>
      <c r="P68" s="29"/>
      <c r="Q68" s="29"/>
      <c r="R68" s="29"/>
      <c r="S68" s="29"/>
      <c r="T68" s="29"/>
      <c r="U68" s="29"/>
      <c r="V68" s="29"/>
      <c r="W68" s="29"/>
      <c r="X68" s="29"/>
      <c r="Y68" s="29"/>
      <c r="Z68" s="29"/>
      <c r="AA68" s="29"/>
      <c r="AB68" s="29"/>
      <c r="AC68" s="29"/>
      <c r="AD68" s="29"/>
      <c r="AE68" s="29"/>
      <c r="AF68" s="30"/>
      <c r="AG68" s="30"/>
      <c r="AH68" s="30"/>
      <c r="AI68" s="2"/>
      <c r="AJ68" s="1"/>
      <c r="AK68" s="2"/>
      <c r="AL68" s="2"/>
      <c r="AM68" s="2"/>
      <c r="AN68" s="2"/>
      <c r="AO68" s="2"/>
      <c r="AP68" s="2"/>
    </row>
    <row r="69" spans="1:42" ht="18" customHeight="1">
      <c r="A69" s="28"/>
      <c r="B69" s="2"/>
      <c r="C69" s="29"/>
      <c r="D69" s="29"/>
      <c r="E69" s="29"/>
      <c r="F69" s="29"/>
      <c r="G69" s="29"/>
      <c r="H69" s="29"/>
      <c r="I69" s="29"/>
      <c r="J69" s="29"/>
      <c r="K69" s="29"/>
      <c r="L69" s="29"/>
      <c r="M69" s="29"/>
      <c r="N69" s="29"/>
      <c r="O69" s="29"/>
      <c r="P69" s="29"/>
      <c r="Q69" s="29"/>
      <c r="R69" s="29"/>
      <c r="S69" s="29"/>
      <c r="T69" s="29"/>
      <c r="U69" s="29"/>
      <c r="V69" s="29"/>
      <c r="W69" s="29"/>
      <c r="X69" s="29"/>
      <c r="Y69" s="29"/>
      <c r="Z69" s="29"/>
      <c r="AA69" s="29"/>
      <c r="AB69" s="29"/>
      <c r="AC69" s="29"/>
      <c r="AD69" s="29"/>
      <c r="AE69" s="29"/>
      <c r="AF69" s="30"/>
      <c r="AG69" s="30"/>
      <c r="AH69" s="30"/>
      <c r="AI69" s="2"/>
      <c r="AJ69" s="1"/>
      <c r="AK69" s="2"/>
      <c r="AL69" s="2"/>
      <c r="AM69" s="2"/>
      <c r="AN69" s="2"/>
      <c r="AO69" s="2"/>
      <c r="AP69" s="2"/>
    </row>
    <row r="70" spans="1:42" ht="18" customHeight="1">
      <c r="A70" s="28"/>
      <c r="B70" s="2"/>
      <c r="C70" s="29"/>
      <c r="D70" s="29"/>
      <c r="E70" s="29"/>
      <c r="F70" s="29"/>
      <c r="G70" s="29"/>
      <c r="H70" s="29"/>
      <c r="I70" s="29"/>
      <c r="J70" s="29"/>
      <c r="K70" s="29"/>
      <c r="L70" s="29"/>
      <c r="M70" s="29"/>
      <c r="N70" s="29"/>
      <c r="O70" s="29"/>
      <c r="P70" s="29"/>
      <c r="Q70" s="29"/>
      <c r="R70" s="29"/>
      <c r="S70" s="29"/>
      <c r="T70" s="29"/>
      <c r="U70" s="29"/>
      <c r="V70" s="29"/>
      <c r="W70" s="29"/>
      <c r="X70" s="29"/>
      <c r="Y70" s="29"/>
      <c r="Z70" s="29"/>
      <c r="AA70" s="29"/>
      <c r="AB70" s="29"/>
      <c r="AC70" s="29"/>
      <c r="AD70" s="29"/>
      <c r="AE70" s="29"/>
      <c r="AF70" s="30"/>
      <c r="AG70" s="30"/>
      <c r="AH70" s="30"/>
      <c r="AI70" s="2"/>
      <c r="AJ70" s="1"/>
      <c r="AK70" s="2"/>
      <c r="AL70" s="2"/>
      <c r="AM70" s="2"/>
      <c r="AN70" s="2"/>
      <c r="AO70" s="2"/>
      <c r="AP70" s="2"/>
    </row>
    <row r="71" spans="1:42" ht="18" customHeight="1">
      <c r="A71" s="28"/>
      <c r="B71" s="2"/>
      <c r="C71" s="29"/>
      <c r="D71" s="29"/>
      <c r="E71" s="29"/>
      <c r="F71" s="29"/>
      <c r="G71" s="29"/>
      <c r="H71" s="29"/>
      <c r="I71" s="29"/>
      <c r="J71" s="29"/>
      <c r="K71" s="29"/>
      <c r="L71" s="29"/>
      <c r="M71" s="29"/>
      <c r="N71" s="29"/>
      <c r="O71" s="29"/>
      <c r="P71" s="29"/>
      <c r="Q71" s="29"/>
      <c r="R71" s="29"/>
      <c r="S71" s="29"/>
      <c r="T71" s="29"/>
      <c r="U71" s="29"/>
      <c r="V71" s="29"/>
      <c r="W71" s="29"/>
      <c r="X71" s="29"/>
      <c r="Y71" s="29"/>
      <c r="Z71" s="29"/>
      <c r="AA71" s="29"/>
      <c r="AB71" s="29"/>
      <c r="AC71" s="29"/>
      <c r="AD71" s="29"/>
      <c r="AE71" s="29"/>
      <c r="AF71" s="30"/>
      <c r="AG71" s="30"/>
      <c r="AH71" s="30"/>
      <c r="AI71" s="2"/>
      <c r="AJ71" s="1"/>
      <c r="AK71" s="2"/>
      <c r="AL71" s="2"/>
      <c r="AM71" s="2"/>
      <c r="AN71" s="2"/>
      <c r="AO71" s="2"/>
      <c r="AP71" s="2"/>
    </row>
    <row r="72" spans="1:42" ht="18" customHeight="1">
      <c r="A72" s="28"/>
      <c r="B72" s="2"/>
      <c r="C72" s="29"/>
      <c r="D72" s="29"/>
      <c r="E72" s="29"/>
      <c r="F72" s="29"/>
      <c r="G72" s="29"/>
      <c r="H72" s="29"/>
      <c r="I72" s="29"/>
      <c r="J72" s="29"/>
      <c r="K72" s="29"/>
      <c r="L72" s="29"/>
      <c r="M72" s="29"/>
      <c r="N72" s="29"/>
      <c r="O72" s="29"/>
      <c r="P72" s="29"/>
      <c r="Q72" s="29"/>
      <c r="R72" s="29"/>
      <c r="S72" s="29"/>
      <c r="T72" s="29"/>
      <c r="U72" s="29"/>
      <c r="V72" s="29"/>
      <c r="W72" s="29"/>
      <c r="X72" s="29"/>
      <c r="Y72" s="29"/>
      <c r="Z72" s="29"/>
      <c r="AA72" s="29"/>
      <c r="AB72" s="29"/>
      <c r="AC72" s="29"/>
      <c r="AD72" s="29"/>
      <c r="AE72" s="29"/>
      <c r="AF72" s="30"/>
      <c r="AG72" s="30"/>
      <c r="AH72" s="30"/>
      <c r="AI72" s="2"/>
      <c r="AJ72" s="1"/>
      <c r="AK72" s="2"/>
      <c r="AL72" s="2"/>
      <c r="AM72" s="2"/>
      <c r="AN72" s="2"/>
      <c r="AO72" s="2"/>
      <c r="AP72" s="2"/>
    </row>
    <row r="73" spans="1:42" ht="18" customHeight="1">
      <c r="A73" s="28"/>
      <c r="B73" s="2"/>
      <c r="C73" s="29"/>
      <c r="D73" s="29"/>
      <c r="E73" s="29"/>
      <c r="F73" s="29"/>
      <c r="G73" s="29"/>
      <c r="H73" s="29"/>
      <c r="I73" s="29"/>
      <c r="J73" s="29"/>
      <c r="K73" s="29"/>
      <c r="L73" s="29"/>
      <c r="M73" s="29"/>
      <c r="N73" s="29"/>
      <c r="O73" s="29"/>
      <c r="P73" s="29"/>
      <c r="Q73" s="29"/>
      <c r="R73" s="29"/>
      <c r="S73" s="29"/>
      <c r="T73" s="29"/>
      <c r="U73" s="29"/>
      <c r="V73" s="29"/>
      <c r="W73" s="29"/>
      <c r="X73" s="29"/>
      <c r="Y73" s="29"/>
      <c r="Z73" s="29"/>
      <c r="AA73" s="29"/>
      <c r="AB73" s="29"/>
      <c r="AC73" s="29"/>
      <c r="AD73" s="29"/>
      <c r="AE73" s="29"/>
      <c r="AF73" s="30"/>
      <c r="AG73" s="30"/>
      <c r="AH73" s="30"/>
      <c r="AI73" s="2"/>
      <c r="AJ73" s="1"/>
      <c r="AK73" s="2"/>
      <c r="AL73" s="2"/>
      <c r="AM73" s="2"/>
      <c r="AN73" s="2"/>
      <c r="AO73" s="2"/>
      <c r="AP73" s="2"/>
    </row>
    <row r="74" spans="1:42" ht="18" customHeight="1">
      <c r="A74" s="28"/>
      <c r="B74" s="2"/>
      <c r="C74" s="29"/>
      <c r="D74" s="29"/>
      <c r="E74" s="29"/>
      <c r="F74" s="29"/>
      <c r="G74" s="29"/>
      <c r="H74" s="29"/>
      <c r="I74" s="29"/>
      <c r="J74" s="29"/>
      <c r="K74" s="29"/>
      <c r="L74" s="29"/>
      <c r="M74" s="29"/>
      <c r="N74" s="29"/>
      <c r="O74" s="29"/>
      <c r="P74" s="29"/>
      <c r="Q74" s="29"/>
      <c r="R74" s="29"/>
      <c r="S74" s="29"/>
      <c r="T74" s="29"/>
      <c r="U74" s="29"/>
      <c r="V74" s="29"/>
      <c r="W74" s="29"/>
      <c r="X74" s="29"/>
      <c r="Y74" s="29"/>
      <c r="Z74" s="29"/>
      <c r="AA74" s="29"/>
      <c r="AB74" s="29"/>
      <c r="AC74" s="29"/>
      <c r="AD74" s="29"/>
      <c r="AE74" s="29"/>
      <c r="AF74" s="30"/>
      <c r="AG74" s="30"/>
      <c r="AH74" s="30"/>
      <c r="AI74" s="2"/>
      <c r="AJ74" s="1"/>
      <c r="AK74" s="2"/>
      <c r="AL74" s="2"/>
      <c r="AM74" s="2"/>
      <c r="AN74" s="2"/>
      <c r="AO74" s="2"/>
      <c r="AP74" s="2"/>
    </row>
    <row r="75" spans="1:42" ht="18" customHeight="1">
      <c r="A75" s="28"/>
      <c r="B75" s="2"/>
      <c r="C75" s="29"/>
      <c r="D75" s="29"/>
      <c r="E75" s="29"/>
      <c r="F75" s="29"/>
      <c r="G75" s="29"/>
      <c r="H75" s="29"/>
      <c r="I75" s="29"/>
      <c r="J75" s="29"/>
      <c r="K75" s="29"/>
      <c r="L75" s="29"/>
      <c r="M75" s="29"/>
      <c r="N75" s="29"/>
      <c r="O75" s="29"/>
      <c r="P75" s="29"/>
      <c r="Q75" s="29"/>
      <c r="R75" s="29"/>
      <c r="S75" s="29"/>
      <c r="T75" s="29"/>
      <c r="U75" s="29"/>
      <c r="V75" s="29"/>
      <c r="W75" s="29"/>
      <c r="X75" s="29"/>
      <c r="Y75" s="29"/>
      <c r="Z75" s="29"/>
      <c r="AA75" s="29"/>
      <c r="AB75" s="29"/>
      <c r="AC75" s="29"/>
      <c r="AD75" s="29"/>
      <c r="AE75" s="29"/>
      <c r="AF75" s="30"/>
      <c r="AG75" s="30"/>
      <c r="AH75" s="30"/>
      <c r="AI75" s="2"/>
      <c r="AJ75" s="1"/>
      <c r="AK75" s="2"/>
      <c r="AL75" s="2"/>
      <c r="AM75" s="2"/>
      <c r="AN75" s="2"/>
      <c r="AO75" s="2"/>
      <c r="AP75" s="2"/>
    </row>
    <row r="76" spans="1:42" ht="18" customHeight="1">
      <c r="A76" s="28"/>
      <c r="B76" s="2"/>
      <c r="C76" s="29"/>
      <c r="D76" s="29"/>
      <c r="E76" s="29"/>
      <c r="F76" s="29"/>
      <c r="G76" s="29"/>
      <c r="H76" s="29"/>
      <c r="I76" s="29"/>
      <c r="J76" s="29"/>
      <c r="K76" s="29"/>
      <c r="L76" s="29"/>
      <c r="M76" s="29"/>
      <c r="N76" s="29"/>
      <c r="O76" s="29"/>
      <c r="P76" s="29"/>
      <c r="Q76" s="29"/>
      <c r="R76" s="29"/>
      <c r="S76" s="29"/>
      <c r="T76" s="29"/>
      <c r="U76" s="29"/>
      <c r="V76" s="29"/>
      <c r="W76" s="29"/>
      <c r="X76" s="29"/>
      <c r="Y76" s="29"/>
      <c r="Z76" s="29"/>
      <c r="AA76" s="29"/>
      <c r="AB76" s="29"/>
      <c r="AC76" s="29"/>
      <c r="AD76" s="29"/>
      <c r="AE76" s="29"/>
      <c r="AF76" s="30"/>
      <c r="AG76" s="30"/>
      <c r="AH76" s="30"/>
      <c r="AI76" s="2"/>
      <c r="AJ76" s="1"/>
      <c r="AK76" s="2"/>
      <c r="AL76" s="2"/>
      <c r="AM76" s="2"/>
      <c r="AN76" s="2"/>
      <c r="AO76" s="2"/>
      <c r="AP76" s="2"/>
    </row>
    <row r="77" spans="1:42" ht="18" customHeight="1">
      <c r="A77" s="28"/>
      <c r="B77" s="2"/>
      <c r="C77" s="29"/>
      <c r="D77" s="29"/>
      <c r="E77" s="29"/>
      <c r="F77" s="29"/>
      <c r="G77" s="29"/>
      <c r="H77" s="29"/>
      <c r="I77" s="29"/>
      <c r="J77" s="29"/>
      <c r="K77" s="29"/>
      <c r="L77" s="29"/>
      <c r="M77" s="29"/>
      <c r="N77" s="29"/>
      <c r="O77" s="29"/>
      <c r="P77" s="29"/>
      <c r="Q77" s="29"/>
      <c r="R77" s="29"/>
      <c r="S77" s="29"/>
      <c r="T77" s="29"/>
      <c r="U77" s="29"/>
      <c r="V77" s="29"/>
      <c r="W77" s="29"/>
      <c r="X77" s="29"/>
      <c r="Y77" s="29"/>
      <c r="Z77" s="29"/>
      <c r="AA77" s="29"/>
      <c r="AB77" s="29"/>
      <c r="AC77" s="29"/>
      <c r="AD77" s="29"/>
      <c r="AE77" s="29"/>
      <c r="AF77" s="30"/>
      <c r="AG77" s="30"/>
      <c r="AH77" s="30"/>
      <c r="AI77" s="2"/>
      <c r="AJ77" s="1"/>
      <c r="AK77" s="2"/>
      <c r="AL77" s="2"/>
      <c r="AM77" s="2"/>
      <c r="AN77" s="2"/>
      <c r="AO77" s="2"/>
      <c r="AP77" s="2"/>
    </row>
    <row r="78" spans="1:42" ht="18" customHeight="1">
      <c r="A78" s="28"/>
      <c r="B78" s="2"/>
      <c r="C78" s="29"/>
      <c r="D78" s="29"/>
      <c r="E78" s="29"/>
      <c r="F78" s="29"/>
      <c r="G78" s="29"/>
      <c r="H78" s="29"/>
      <c r="I78" s="29"/>
      <c r="J78" s="29"/>
      <c r="K78" s="29"/>
      <c r="L78" s="29"/>
      <c r="M78" s="29"/>
      <c r="N78" s="29"/>
      <c r="O78" s="29"/>
      <c r="P78" s="29"/>
      <c r="Q78" s="29"/>
      <c r="R78" s="29"/>
      <c r="S78" s="29"/>
      <c r="T78" s="29"/>
      <c r="U78" s="29"/>
      <c r="V78" s="29"/>
      <c r="W78" s="29"/>
      <c r="X78" s="29"/>
      <c r="Y78" s="29"/>
      <c r="Z78" s="29"/>
      <c r="AA78" s="29"/>
      <c r="AB78" s="29"/>
      <c r="AC78" s="29"/>
      <c r="AD78" s="29"/>
      <c r="AE78" s="29"/>
      <c r="AF78" s="30"/>
      <c r="AG78" s="30"/>
      <c r="AH78" s="30"/>
      <c r="AI78" s="2"/>
      <c r="AJ78" s="1"/>
      <c r="AK78" s="2"/>
      <c r="AL78" s="2"/>
      <c r="AM78" s="2"/>
      <c r="AN78" s="2"/>
      <c r="AO78" s="2"/>
      <c r="AP78" s="2"/>
    </row>
    <row r="79" spans="1:42" ht="18" customHeight="1">
      <c r="A79" s="28"/>
      <c r="B79" s="2"/>
      <c r="C79" s="29"/>
      <c r="D79" s="29"/>
      <c r="E79" s="29"/>
      <c r="F79" s="29"/>
      <c r="G79" s="29"/>
      <c r="H79" s="29"/>
      <c r="I79" s="29"/>
      <c r="J79" s="29"/>
      <c r="K79" s="29"/>
      <c r="L79" s="29"/>
      <c r="M79" s="29"/>
      <c r="N79" s="29"/>
      <c r="O79" s="29"/>
      <c r="P79" s="29"/>
      <c r="Q79" s="29"/>
      <c r="R79" s="29"/>
      <c r="S79" s="29"/>
      <c r="T79" s="29"/>
      <c r="U79" s="29"/>
      <c r="V79" s="29"/>
      <c r="W79" s="29"/>
      <c r="X79" s="29"/>
      <c r="Y79" s="29"/>
      <c r="Z79" s="29"/>
      <c r="AA79" s="29"/>
      <c r="AB79" s="29"/>
      <c r="AC79" s="29"/>
      <c r="AD79" s="29"/>
      <c r="AE79" s="29"/>
      <c r="AF79" s="30"/>
      <c r="AG79" s="30"/>
      <c r="AH79" s="30"/>
      <c r="AI79" s="2"/>
      <c r="AJ79" s="1"/>
      <c r="AK79" s="2"/>
      <c r="AL79" s="2"/>
      <c r="AM79" s="2"/>
      <c r="AN79" s="2"/>
      <c r="AO79" s="2"/>
      <c r="AP79" s="2"/>
    </row>
    <row r="80" spans="1:42" ht="18" customHeight="1">
      <c r="A80" s="28"/>
      <c r="B80" s="2"/>
      <c r="C80" s="29"/>
      <c r="D80" s="29"/>
      <c r="E80" s="29"/>
      <c r="F80" s="29"/>
      <c r="G80" s="29"/>
      <c r="H80" s="29"/>
      <c r="I80" s="29"/>
      <c r="J80" s="29"/>
      <c r="K80" s="29"/>
      <c r="L80" s="29"/>
      <c r="M80" s="29"/>
      <c r="N80" s="29"/>
      <c r="O80" s="29"/>
      <c r="P80" s="29"/>
      <c r="Q80" s="29"/>
      <c r="R80" s="29"/>
      <c r="S80" s="29"/>
      <c r="T80" s="29"/>
      <c r="U80" s="29"/>
      <c r="V80" s="29"/>
      <c r="W80" s="29"/>
      <c r="X80" s="29"/>
      <c r="Y80" s="29"/>
      <c r="Z80" s="29"/>
      <c r="AA80" s="29"/>
      <c r="AB80" s="29"/>
      <c r="AC80" s="29"/>
      <c r="AD80" s="29"/>
      <c r="AE80" s="29"/>
      <c r="AF80" s="30"/>
      <c r="AG80" s="30"/>
      <c r="AH80" s="30"/>
      <c r="AI80" s="2"/>
      <c r="AJ80" s="1"/>
      <c r="AK80" s="2"/>
      <c r="AL80" s="2"/>
      <c r="AM80" s="2"/>
      <c r="AN80" s="2"/>
      <c r="AO80" s="2"/>
      <c r="AP80" s="2"/>
    </row>
    <row r="81" spans="1:42" ht="18" customHeight="1">
      <c r="A81" s="28"/>
      <c r="B81" s="2"/>
      <c r="C81" s="29"/>
      <c r="D81" s="29"/>
      <c r="E81" s="29"/>
      <c r="F81" s="29"/>
      <c r="G81" s="29"/>
      <c r="H81" s="29"/>
      <c r="I81" s="29"/>
      <c r="J81" s="29"/>
      <c r="K81" s="29"/>
      <c r="L81" s="29"/>
      <c r="M81" s="29"/>
      <c r="N81" s="29"/>
      <c r="O81" s="29"/>
      <c r="P81" s="29"/>
      <c r="Q81" s="29"/>
      <c r="R81" s="29"/>
      <c r="S81" s="29"/>
      <c r="T81" s="29"/>
      <c r="U81" s="29"/>
      <c r="V81" s="29"/>
      <c r="W81" s="29"/>
      <c r="X81" s="29"/>
      <c r="Y81" s="29"/>
      <c r="Z81" s="29"/>
      <c r="AA81" s="29"/>
      <c r="AB81" s="29"/>
      <c r="AC81" s="29"/>
      <c r="AD81" s="29"/>
      <c r="AE81" s="29"/>
      <c r="AF81" s="30"/>
      <c r="AG81" s="30"/>
      <c r="AH81" s="30"/>
      <c r="AI81" s="2"/>
      <c r="AJ81" s="1"/>
      <c r="AK81" s="2"/>
      <c r="AL81" s="2"/>
      <c r="AM81" s="2"/>
      <c r="AN81" s="2"/>
      <c r="AO81" s="2"/>
      <c r="AP81" s="2"/>
    </row>
    <row r="82" spans="1:42" ht="18" customHeight="1">
      <c r="A82" s="28"/>
      <c r="B82" s="2"/>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30"/>
      <c r="AG82" s="30"/>
      <c r="AH82" s="30"/>
      <c r="AI82" s="2"/>
      <c r="AJ82" s="1"/>
      <c r="AK82" s="2"/>
      <c r="AL82" s="2"/>
      <c r="AM82" s="2"/>
      <c r="AN82" s="2"/>
      <c r="AO82" s="2"/>
      <c r="AP82" s="2"/>
    </row>
    <row r="83" spans="1:42" ht="18" customHeight="1">
      <c r="A83" s="28"/>
      <c r="B83" s="2"/>
      <c r="C83" s="29"/>
      <c r="D83" s="29"/>
      <c r="E83" s="29"/>
      <c r="F83" s="29"/>
      <c r="G83" s="29"/>
      <c r="H83" s="29"/>
      <c r="I83" s="29"/>
      <c r="J83" s="29"/>
      <c r="K83" s="29"/>
      <c r="L83" s="29"/>
      <c r="M83" s="29"/>
      <c r="N83" s="29"/>
      <c r="O83" s="29"/>
      <c r="P83" s="29"/>
      <c r="Q83" s="29"/>
      <c r="R83" s="29"/>
      <c r="S83" s="29"/>
      <c r="T83" s="29"/>
      <c r="U83" s="29"/>
      <c r="V83" s="29"/>
      <c r="W83" s="29"/>
      <c r="X83" s="29"/>
      <c r="Y83" s="29"/>
      <c r="Z83" s="29"/>
      <c r="AA83" s="29"/>
      <c r="AB83" s="29"/>
      <c r="AC83" s="29"/>
      <c r="AD83" s="29"/>
      <c r="AE83" s="29"/>
      <c r="AF83" s="30"/>
      <c r="AG83" s="30"/>
      <c r="AH83" s="30"/>
      <c r="AI83" s="2"/>
      <c r="AJ83" s="1"/>
      <c r="AK83" s="2"/>
      <c r="AL83" s="2"/>
      <c r="AM83" s="2"/>
      <c r="AN83" s="2"/>
      <c r="AO83" s="2"/>
      <c r="AP83" s="2"/>
    </row>
    <row r="84" spans="1:42" ht="18" customHeight="1">
      <c r="A84" s="28"/>
      <c r="B84" s="2"/>
      <c r="C84" s="29"/>
      <c r="D84" s="29"/>
      <c r="E84" s="29"/>
      <c r="F84" s="29"/>
      <c r="G84" s="29"/>
      <c r="H84" s="29"/>
      <c r="I84" s="29"/>
      <c r="J84" s="29"/>
      <c r="K84" s="29"/>
      <c r="L84" s="29"/>
      <c r="M84" s="29"/>
      <c r="N84" s="29"/>
      <c r="O84" s="29"/>
      <c r="P84" s="29"/>
      <c r="Q84" s="29"/>
      <c r="R84" s="29"/>
      <c r="S84" s="29"/>
      <c r="T84" s="29"/>
      <c r="U84" s="29"/>
      <c r="V84" s="29"/>
      <c r="W84" s="29"/>
      <c r="X84" s="29"/>
      <c r="Y84" s="29"/>
      <c r="Z84" s="29"/>
      <c r="AA84" s="29"/>
      <c r="AB84" s="29"/>
      <c r="AC84" s="29"/>
      <c r="AD84" s="29"/>
      <c r="AE84" s="29"/>
      <c r="AF84" s="30"/>
      <c r="AG84" s="30"/>
      <c r="AH84" s="30"/>
      <c r="AI84" s="2"/>
      <c r="AJ84" s="1"/>
      <c r="AK84" s="2"/>
      <c r="AL84" s="2"/>
      <c r="AM84" s="2"/>
      <c r="AN84" s="2"/>
      <c r="AO84" s="2"/>
      <c r="AP84" s="2"/>
    </row>
    <row r="85" spans="1:42" ht="18" customHeight="1">
      <c r="A85" s="28"/>
      <c r="B85" s="2"/>
      <c r="C85" s="29"/>
      <c r="D85" s="29"/>
      <c r="E85" s="29"/>
      <c r="F85" s="29"/>
      <c r="G85" s="29"/>
      <c r="H85" s="29"/>
      <c r="I85" s="29"/>
      <c r="J85" s="29"/>
      <c r="K85" s="29"/>
      <c r="L85" s="29"/>
      <c r="M85" s="29"/>
      <c r="N85" s="29"/>
      <c r="O85" s="29"/>
      <c r="P85" s="29"/>
      <c r="Q85" s="29"/>
      <c r="R85" s="29"/>
      <c r="S85" s="29"/>
      <c r="T85" s="29"/>
      <c r="U85" s="29"/>
      <c r="V85" s="29"/>
      <c r="W85" s="29"/>
      <c r="X85" s="29"/>
      <c r="Y85" s="29"/>
      <c r="Z85" s="29"/>
      <c r="AA85" s="29"/>
      <c r="AB85" s="29"/>
      <c r="AC85" s="29"/>
      <c r="AD85" s="29"/>
      <c r="AE85" s="29"/>
      <c r="AF85" s="30"/>
      <c r="AG85" s="30"/>
      <c r="AH85" s="30"/>
      <c r="AI85" s="2"/>
      <c r="AJ85" s="1"/>
      <c r="AK85" s="2"/>
      <c r="AL85" s="2"/>
      <c r="AM85" s="2"/>
      <c r="AN85" s="2"/>
      <c r="AO85" s="2"/>
      <c r="AP85" s="2"/>
    </row>
    <row r="86" spans="1:42" ht="18" customHeight="1">
      <c r="A86" s="28"/>
      <c r="B86" s="2"/>
      <c r="C86" s="29"/>
      <c r="D86" s="29"/>
      <c r="E86" s="29"/>
      <c r="F86" s="29"/>
      <c r="G86" s="29"/>
      <c r="H86" s="29"/>
      <c r="I86" s="29"/>
      <c r="J86" s="29"/>
      <c r="K86" s="29"/>
      <c r="L86" s="29"/>
      <c r="M86" s="29"/>
      <c r="N86" s="29"/>
      <c r="O86" s="29"/>
      <c r="P86" s="29"/>
      <c r="Q86" s="29"/>
      <c r="R86" s="29"/>
      <c r="S86" s="29"/>
      <c r="T86" s="29"/>
      <c r="U86" s="29"/>
      <c r="V86" s="29"/>
      <c r="W86" s="29"/>
      <c r="X86" s="29"/>
      <c r="Y86" s="29"/>
      <c r="Z86" s="29"/>
      <c r="AA86" s="29"/>
      <c r="AB86" s="29"/>
      <c r="AC86" s="29"/>
      <c r="AD86" s="29"/>
      <c r="AE86" s="29"/>
      <c r="AF86" s="30"/>
      <c r="AG86" s="30"/>
      <c r="AH86" s="30"/>
      <c r="AI86" s="2"/>
      <c r="AJ86" s="1"/>
      <c r="AK86" s="2"/>
      <c r="AL86" s="2"/>
      <c r="AM86" s="2"/>
      <c r="AN86" s="2"/>
      <c r="AO86" s="2"/>
      <c r="AP86" s="2"/>
    </row>
    <row r="87" spans="1:42" ht="18" customHeight="1">
      <c r="A87" s="28"/>
      <c r="B87" s="2"/>
      <c r="C87" s="29"/>
      <c r="D87" s="29"/>
      <c r="E87" s="29"/>
      <c r="F87" s="29"/>
      <c r="G87" s="29"/>
      <c r="H87" s="29"/>
      <c r="I87" s="29"/>
      <c r="J87" s="29"/>
      <c r="K87" s="29"/>
      <c r="L87" s="29"/>
      <c r="M87" s="29"/>
      <c r="N87" s="29"/>
      <c r="O87" s="29"/>
      <c r="P87" s="29"/>
      <c r="Q87" s="29"/>
      <c r="R87" s="29"/>
      <c r="S87" s="29"/>
      <c r="T87" s="29"/>
      <c r="U87" s="29"/>
      <c r="V87" s="29"/>
      <c r="W87" s="29"/>
      <c r="X87" s="29"/>
      <c r="Y87" s="29"/>
      <c r="Z87" s="29"/>
      <c r="AA87" s="29"/>
      <c r="AB87" s="29"/>
      <c r="AC87" s="29"/>
      <c r="AD87" s="29"/>
      <c r="AE87" s="29"/>
      <c r="AF87" s="30"/>
      <c r="AG87" s="30"/>
      <c r="AH87" s="30"/>
      <c r="AI87" s="2"/>
      <c r="AJ87" s="1"/>
      <c r="AK87" s="2"/>
      <c r="AL87" s="2"/>
      <c r="AM87" s="2"/>
      <c r="AN87" s="2"/>
      <c r="AO87" s="2"/>
      <c r="AP87" s="2"/>
    </row>
    <row r="88" spans="1:42" ht="18" customHeight="1">
      <c r="A88" s="28"/>
      <c r="B88" s="2"/>
      <c r="C88" s="29"/>
      <c r="D88" s="29"/>
      <c r="E88" s="29"/>
      <c r="F88" s="29"/>
      <c r="G88" s="29"/>
      <c r="H88" s="29"/>
      <c r="I88" s="29"/>
      <c r="J88" s="29"/>
      <c r="K88" s="29"/>
      <c r="L88" s="29"/>
      <c r="M88" s="29"/>
      <c r="N88" s="29"/>
      <c r="O88" s="29"/>
      <c r="P88" s="29"/>
      <c r="Q88" s="29"/>
      <c r="R88" s="29"/>
      <c r="S88" s="29"/>
      <c r="T88" s="29"/>
      <c r="U88" s="29"/>
      <c r="V88" s="29"/>
      <c r="W88" s="29"/>
      <c r="X88" s="29"/>
      <c r="Y88" s="29"/>
      <c r="Z88" s="29"/>
      <c r="AA88" s="29"/>
      <c r="AB88" s="29"/>
      <c r="AC88" s="29"/>
      <c r="AD88" s="29"/>
      <c r="AE88" s="29"/>
      <c r="AF88" s="30"/>
      <c r="AG88" s="30"/>
      <c r="AH88" s="30"/>
      <c r="AI88" s="2"/>
      <c r="AJ88" s="1"/>
      <c r="AK88" s="2"/>
      <c r="AL88" s="2"/>
      <c r="AM88" s="2"/>
      <c r="AN88" s="2"/>
      <c r="AO88" s="2"/>
      <c r="AP88" s="2"/>
    </row>
    <row r="89" spans="1:42" ht="18" customHeight="1">
      <c r="A89" s="28"/>
      <c r="B89" s="2"/>
      <c r="C89" s="29"/>
      <c r="D89" s="29"/>
      <c r="E89" s="29"/>
      <c r="F89" s="29"/>
      <c r="G89" s="29"/>
      <c r="H89" s="29"/>
      <c r="I89" s="29"/>
      <c r="J89" s="29"/>
      <c r="K89" s="29"/>
      <c r="L89" s="29"/>
      <c r="M89" s="29"/>
      <c r="N89" s="29"/>
      <c r="O89" s="29"/>
      <c r="P89" s="29"/>
      <c r="Q89" s="29"/>
      <c r="R89" s="29"/>
      <c r="S89" s="29"/>
      <c r="T89" s="29"/>
      <c r="U89" s="29"/>
      <c r="V89" s="29"/>
      <c r="W89" s="29"/>
      <c r="X89" s="29"/>
      <c r="Y89" s="29"/>
      <c r="Z89" s="29"/>
      <c r="AA89" s="29"/>
      <c r="AB89" s="29"/>
      <c r="AC89" s="29"/>
      <c r="AD89" s="29"/>
      <c r="AE89" s="29"/>
      <c r="AF89" s="30"/>
      <c r="AG89" s="30"/>
      <c r="AH89" s="30"/>
      <c r="AI89" s="2"/>
      <c r="AJ89" s="1"/>
      <c r="AK89" s="2"/>
      <c r="AL89" s="2"/>
      <c r="AM89" s="2"/>
      <c r="AN89" s="2"/>
      <c r="AO89" s="2"/>
      <c r="AP89" s="2"/>
    </row>
    <row r="90" spans="1:42" ht="18" customHeight="1">
      <c r="A90" s="28"/>
      <c r="B90" s="2"/>
      <c r="C90" s="29"/>
      <c r="D90" s="29"/>
      <c r="E90" s="29"/>
      <c r="F90" s="29"/>
      <c r="G90" s="29"/>
      <c r="H90" s="29"/>
      <c r="I90" s="29"/>
      <c r="J90" s="29"/>
      <c r="K90" s="29"/>
      <c r="L90" s="29"/>
      <c r="M90" s="29"/>
      <c r="N90" s="29"/>
      <c r="O90" s="29"/>
      <c r="P90" s="29"/>
      <c r="Q90" s="29"/>
      <c r="R90" s="29"/>
      <c r="S90" s="29"/>
      <c r="T90" s="29"/>
      <c r="U90" s="29"/>
      <c r="V90" s="29"/>
      <c r="W90" s="29"/>
      <c r="X90" s="29"/>
      <c r="Y90" s="29"/>
      <c r="Z90" s="29"/>
      <c r="AA90" s="29"/>
      <c r="AB90" s="29"/>
      <c r="AC90" s="29"/>
      <c r="AD90" s="29"/>
      <c r="AE90" s="29"/>
      <c r="AF90" s="30"/>
      <c r="AG90" s="30"/>
      <c r="AH90" s="30"/>
      <c r="AI90" s="2"/>
      <c r="AJ90" s="1"/>
      <c r="AK90" s="2"/>
      <c r="AL90" s="2"/>
      <c r="AM90" s="2"/>
      <c r="AN90" s="2"/>
      <c r="AO90" s="2"/>
      <c r="AP90" s="2"/>
    </row>
    <row r="91" spans="1:42" ht="18" customHeight="1">
      <c r="A91" s="28"/>
      <c r="B91" s="2"/>
      <c r="C91" s="29"/>
      <c r="D91" s="29"/>
      <c r="E91" s="29"/>
      <c r="F91" s="29"/>
      <c r="G91" s="29"/>
      <c r="H91" s="29"/>
      <c r="I91" s="29"/>
      <c r="J91" s="29"/>
      <c r="K91" s="29"/>
      <c r="L91" s="29"/>
      <c r="M91" s="29"/>
      <c r="N91" s="29"/>
      <c r="O91" s="29"/>
      <c r="P91" s="29"/>
      <c r="Q91" s="29"/>
      <c r="R91" s="29"/>
      <c r="S91" s="29"/>
      <c r="T91" s="29"/>
      <c r="U91" s="29"/>
      <c r="V91" s="29"/>
      <c r="W91" s="29"/>
      <c r="X91" s="29"/>
      <c r="Y91" s="29"/>
      <c r="Z91" s="29"/>
      <c r="AA91" s="29"/>
      <c r="AB91" s="29"/>
      <c r="AC91" s="29"/>
      <c r="AD91" s="29"/>
      <c r="AE91" s="29"/>
      <c r="AF91" s="30"/>
      <c r="AG91" s="30"/>
      <c r="AH91" s="30"/>
      <c r="AI91" s="2"/>
      <c r="AJ91" s="1"/>
      <c r="AK91" s="2"/>
      <c r="AL91" s="2"/>
      <c r="AM91" s="2"/>
      <c r="AN91" s="2"/>
      <c r="AO91" s="2"/>
      <c r="AP91" s="2"/>
    </row>
    <row r="92" spans="1:42" ht="18" customHeight="1">
      <c r="A92" s="28"/>
      <c r="B92" s="2"/>
      <c r="C92" s="29"/>
      <c r="D92" s="29"/>
      <c r="E92" s="29"/>
      <c r="F92" s="29"/>
      <c r="G92" s="29"/>
      <c r="H92" s="29"/>
      <c r="I92" s="29"/>
      <c r="J92" s="29"/>
      <c r="K92" s="29"/>
      <c r="L92" s="29"/>
      <c r="M92" s="29"/>
      <c r="N92" s="29"/>
      <c r="O92" s="29"/>
      <c r="P92" s="29"/>
      <c r="Q92" s="29"/>
      <c r="R92" s="29"/>
      <c r="S92" s="29"/>
      <c r="T92" s="29"/>
      <c r="U92" s="29"/>
      <c r="V92" s="29"/>
      <c r="W92" s="29"/>
      <c r="X92" s="29"/>
      <c r="Y92" s="29"/>
      <c r="Z92" s="29"/>
      <c r="AA92" s="29"/>
      <c r="AB92" s="29"/>
      <c r="AC92" s="29"/>
      <c r="AD92" s="29"/>
      <c r="AE92" s="29"/>
      <c r="AF92" s="30"/>
      <c r="AG92" s="30"/>
      <c r="AH92" s="30"/>
      <c r="AI92" s="2"/>
      <c r="AJ92" s="1"/>
      <c r="AK92" s="2"/>
      <c r="AL92" s="2"/>
      <c r="AM92" s="2"/>
      <c r="AN92" s="2"/>
      <c r="AO92" s="2"/>
      <c r="AP92" s="2"/>
    </row>
    <row r="93" spans="1:42" ht="18" customHeight="1">
      <c r="A93" s="28"/>
      <c r="B93" s="2"/>
      <c r="C93" s="29"/>
      <c r="D93" s="29"/>
      <c r="E93" s="29"/>
      <c r="F93" s="29"/>
      <c r="G93" s="29"/>
      <c r="H93" s="29"/>
      <c r="I93" s="29"/>
      <c r="J93" s="29"/>
      <c r="K93" s="29"/>
      <c r="L93" s="29"/>
      <c r="M93" s="29"/>
      <c r="N93" s="29"/>
      <c r="O93" s="29"/>
      <c r="P93" s="29"/>
      <c r="Q93" s="29"/>
      <c r="R93" s="29"/>
      <c r="S93" s="29"/>
      <c r="T93" s="29"/>
      <c r="U93" s="29"/>
      <c r="V93" s="29"/>
      <c r="W93" s="29"/>
      <c r="X93" s="29"/>
      <c r="Y93" s="29"/>
      <c r="Z93" s="29"/>
      <c r="AA93" s="29"/>
      <c r="AB93" s="29"/>
      <c r="AC93" s="29"/>
      <c r="AD93" s="29"/>
      <c r="AE93" s="29"/>
      <c r="AF93" s="30"/>
      <c r="AG93" s="30"/>
      <c r="AH93" s="30"/>
      <c r="AI93" s="2"/>
      <c r="AJ93" s="1"/>
      <c r="AK93" s="2"/>
      <c r="AL93" s="2"/>
      <c r="AM93" s="2"/>
      <c r="AN93" s="2"/>
      <c r="AO93" s="2"/>
      <c r="AP93" s="2"/>
    </row>
    <row r="94" spans="1:42" ht="18" customHeight="1">
      <c r="A94" s="28"/>
      <c r="B94" s="2"/>
      <c r="C94" s="29"/>
      <c r="D94" s="29"/>
      <c r="E94" s="29"/>
      <c r="F94" s="29"/>
      <c r="G94" s="29"/>
      <c r="H94" s="29"/>
      <c r="I94" s="29"/>
      <c r="J94" s="29"/>
      <c r="K94" s="29"/>
      <c r="L94" s="29"/>
      <c r="M94" s="29"/>
      <c r="N94" s="29"/>
      <c r="O94" s="29"/>
      <c r="P94" s="29"/>
      <c r="Q94" s="29"/>
      <c r="R94" s="29"/>
      <c r="S94" s="29"/>
      <c r="T94" s="29"/>
      <c r="U94" s="29"/>
      <c r="V94" s="29"/>
      <c r="W94" s="29"/>
      <c r="X94" s="29"/>
      <c r="Y94" s="29"/>
      <c r="Z94" s="29"/>
      <c r="AA94" s="29"/>
      <c r="AB94" s="29"/>
      <c r="AC94" s="29"/>
      <c r="AD94" s="29"/>
      <c r="AE94" s="29"/>
      <c r="AF94" s="30"/>
      <c r="AG94" s="30"/>
      <c r="AH94" s="30"/>
      <c r="AI94" s="2"/>
      <c r="AJ94" s="1"/>
      <c r="AK94" s="2"/>
      <c r="AL94" s="2"/>
      <c r="AM94" s="2"/>
      <c r="AN94" s="2"/>
      <c r="AO94" s="2"/>
      <c r="AP94" s="2"/>
    </row>
    <row r="95" spans="1:42" ht="18" customHeight="1">
      <c r="A95" s="28"/>
      <c r="B95" s="2"/>
      <c r="C95" s="29"/>
      <c r="D95" s="29"/>
      <c r="E95" s="29"/>
      <c r="F95" s="29"/>
      <c r="G95" s="29"/>
      <c r="H95" s="29"/>
      <c r="I95" s="29"/>
      <c r="J95" s="29"/>
      <c r="K95" s="29"/>
      <c r="L95" s="29"/>
      <c r="M95" s="29"/>
      <c r="N95" s="29"/>
      <c r="O95" s="29"/>
      <c r="P95" s="29"/>
      <c r="Q95" s="29"/>
      <c r="R95" s="29"/>
      <c r="S95" s="29"/>
      <c r="T95" s="29"/>
      <c r="U95" s="29"/>
      <c r="V95" s="29"/>
      <c r="W95" s="29"/>
      <c r="X95" s="29"/>
      <c r="Y95" s="29"/>
      <c r="Z95" s="29"/>
      <c r="AA95" s="29"/>
      <c r="AB95" s="29"/>
      <c r="AC95" s="29"/>
      <c r="AD95" s="29"/>
      <c r="AE95" s="29"/>
      <c r="AF95" s="30"/>
      <c r="AG95" s="30"/>
      <c r="AH95" s="30"/>
      <c r="AI95" s="2"/>
      <c r="AJ95" s="1"/>
      <c r="AK95" s="2"/>
      <c r="AL95" s="2"/>
      <c r="AM95" s="2"/>
      <c r="AN95" s="2"/>
      <c r="AO95" s="2"/>
      <c r="AP95" s="2"/>
    </row>
    <row r="96" spans="1:42" ht="18" customHeight="1">
      <c r="A96" s="28"/>
      <c r="B96" s="2"/>
      <c r="C96" s="29"/>
      <c r="D96" s="29"/>
      <c r="E96" s="29"/>
      <c r="F96" s="29"/>
      <c r="G96" s="29"/>
      <c r="H96" s="29"/>
      <c r="I96" s="29"/>
      <c r="J96" s="29"/>
      <c r="K96" s="29"/>
      <c r="L96" s="29"/>
      <c r="M96" s="29"/>
      <c r="N96" s="29"/>
      <c r="O96" s="29"/>
      <c r="P96" s="29"/>
      <c r="Q96" s="29"/>
      <c r="R96" s="29"/>
      <c r="S96" s="29"/>
      <c r="T96" s="29"/>
      <c r="U96" s="29"/>
      <c r="V96" s="29"/>
      <c r="W96" s="29"/>
      <c r="X96" s="29"/>
      <c r="Y96" s="29"/>
      <c r="Z96" s="29"/>
      <c r="AA96" s="29"/>
      <c r="AB96" s="29"/>
      <c r="AC96" s="29"/>
      <c r="AD96" s="29"/>
      <c r="AE96" s="29"/>
      <c r="AF96" s="30"/>
      <c r="AG96" s="30"/>
      <c r="AH96" s="30"/>
      <c r="AI96" s="2"/>
      <c r="AJ96" s="1"/>
      <c r="AK96" s="2"/>
      <c r="AL96" s="2"/>
      <c r="AM96" s="2"/>
      <c r="AN96" s="2"/>
      <c r="AO96" s="2"/>
      <c r="AP96" s="2"/>
    </row>
    <row r="97" spans="1:42" ht="18" customHeight="1">
      <c r="A97" s="28"/>
      <c r="B97" s="2"/>
      <c r="C97" s="29"/>
      <c r="D97" s="29"/>
      <c r="E97" s="29"/>
      <c r="F97" s="29"/>
      <c r="G97" s="29"/>
      <c r="H97" s="29"/>
      <c r="I97" s="29"/>
      <c r="J97" s="29"/>
      <c r="K97" s="29"/>
      <c r="L97" s="29"/>
      <c r="M97" s="29"/>
      <c r="N97" s="29"/>
      <c r="O97" s="29"/>
      <c r="P97" s="29"/>
      <c r="Q97" s="29"/>
      <c r="R97" s="29"/>
      <c r="S97" s="29"/>
      <c r="T97" s="29"/>
      <c r="U97" s="29"/>
      <c r="V97" s="29"/>
      <c r="W97" s="29"/>
      <c r="X97" s="29"/>
      <c r="Y97" s="29"/>
      <c r="Z97" s="29"/>
      <c r="AA97" s="29"/>
      <c r="AB97" s="29"/>
      <c r="AC97" s="29"/>
      <c r="AD97" s="29"/>
      <c r="AE97" s="29"/>
      <c r="AF97" s="30"/>
      <c r="AG97" s="30"/>
      <c r="AH97" s="30"/>
      <c r="AI97" s="2"/>
      <c r="AJ97" s="1"/>
      <c r="AK97" s="2"/>
      <c r="AL97" s="2"/>
      <c r="AM97" s="2"/>
      <c r="AN97" s="2"/>
      <c r="AO97" s="2"/>
      <c r="AP97" s="2"/>
    </row>
    <row r="98" spans="1:42" ht="18" customHeight="1">
      <c r="A98" s="28"/>
      <c r="B98" s="2"/>
      <c r="C98" s="29"/>
      <c r="D98" s="29"/>
      <c r="E98" s="29"/>
      <c r="F98" s="29"/>
      <c r="G98" s="29"/>
      <c r="H98" s="29"/>
      <c r="I98" s="29"/>
      <c r="J98" s="29"/>
      <c r="K98" s="29"/>
      <c r="L98" s="29"/>
      <c r="M98" s="29"/>
      <c r="N98" s="29"/>
      <c r="O98" s="29"/>
      <c r="P98" s="29"/>
      <c r="Q98" s="29"/>
      <c r="R98" s="29"/>
      <c r="S98" s="29"/>
      <c r="T98" s="29"/>
      <c r="U98" s="29"/>
      <c r="V98" s="29"/>
      <c r="W98" s="29"/>
      <c r="X98" s="29"/>
      <c r="Y98" s="29"/>
      <c r="Z98" s="29"/>
      <c r="AA98" s="29"/>
      <c r="AB98" s="29"/>
      <c r="AC98" s="29"/>
      <c r="AD98" s="29"/>
      <c r="AE98" s="29"/>
      <c r="AF98" s="30"/>
      <c r="AG98" s="30"/>
      <c r="AH98" s="30"/>
      <c r="AI98" s="2"/>
      <c r="AJ98" s="1"/>
      <c r="AK98" s="2"/>
      <c r="AL98" s="2"/>
      <c r="AM98" s="2"/>
      <c r="AN98" s="2"/>
      <c r="AO98" s="2"/>
      <c r="AP98" s="2"/>
    </row>
    <row r="99" spans="1:42" ht="18" customHeight="1">
      <c r="A99" s="28"/>
      <c r="B99" s="2"/>
      <c r="C99" s="29"/>
      <c r="D99" s="29"/>
      <c r="E99" s="29"/>
      <c r="F99" s="29"/>
      <c r="G99" s="29"/>
      <c r="H99" s="29"/>
      <c r="I99" s="29"/>
      <c r="J99" s="29"/>
      <c r="K99" s="29"/>
      <c r="L99" s="29"/>
      <c r="M99" s="29"/>
      <c r="N99" s="29"/>
      <c r="O99" s="29"/>
      <c r="P99" s="29"/>
      <c r="Q99" s="29"/>
      <c r="R99" s="29"/>
      <c r="S99" s="29"/>
      <c r="T99" s="29"/>
      <c r="U99" s="29"/>
      <c r="V99" s="29"/>
      <c r="W99" s="29"/>
      <c r="X99" s="29"/>
      <c r="Y99" s="29"/>
      <c r="Z99" s="29"/>
      <c r="AA99" s="29"/>
      <c r="AB99" s="29"/>
      <c r="AC99" s="29"/>
      <c r="AD99" s="29"/>
      <c r="AE99" s="29"/>
      <c r="AF99" s="30"/>
      <c r="AG99" s="30"/>
      <c r="AH99" s="30"/>
      <c r="AI99" s="2"/>
      <c r="AJ99" s="1"/>
      <c r="AK99" s="2"/>
      <c r="AL99" s="2"/>
      <c r="AM99" s="2"/>
      <c r="AN99" s="2"/>
      <c r="AO99" s="2"/>
      <c r="AP99" s="2"/>
    </row>
    <row r="100" spans="1:42" ht="18" customHeight="1">
      <c r="A100" s="28"/>
      <c r="B100" s="2"/>
      <c r="C100" s="29"/>
      <c r="D100" s="29"/>
      <c r="E100" s="29"/>
      <c r="F100" s="29"/>
      <c r="G100" s="29"/>
      <c r="H100" s="29"/>
      <c r="I100" s="29"/>
      <c r="J100" s="29"/>
      <c r="K100" s="29"/>
      <c r="L100" s="29"/>
      <c r="M100" s="29"/>
      <c r="N100" s="29"/>
      <c r="O100" s="29"/>
      <c r="P100" s="29"/>
      <c r="Q100" s="29"/>
      <c r="R100" s="29"/>
      <c r="S100" s="29"/>
      <c r="T100" s="29"/>
      <c r="U100" s="29"/>
      <c r="V100" s="29"/>
      <c r="W100" s="29"/>
      <c r="X100" s="29"/>
      <c r="Y100" s="29"/>
      <c r="Z100" s="29"/>
      <c r="AA100" s="29"/>
      <c r="AB100" s="29"/>
      <c r="AC100" s="29"/>
      <c r="AD100" s="29"/>
      <c r="AE100" s="29"/>
      <c r="AF100" s="30"/>
      <c r="AG100" s="30"/>
      <c r="AH100" s="30"/>
      <c r="AI100" s="2"/>
      <c r="AJ100" s="1"/>
      <c r="AK100" s="2"/>
      <c r="AL100" s="2"/>
      <c r="AM100" s="2"/>
      <c r="AN100" s="2"/>
      <c r="AO100" s="2"/>
      <c r="AP100" s="2"/>
    </row>
    <row r="101" spans="1:42" ht="18" customHeight="1">
      <c r="A101" s="28"/>
      <c r="B101" s="2"/>
      <c r="C101" s="29"/>
      <c r="D101" s="29"/>
      <c r="E101" s="29"/>
      <c r="F101" s="29"/>
      <c r="G101" s="29"/>
      <c r="H101" s="29"/>
      <c r="I101" s="29"/>
      <c r="J101" s="29"/>
      <c r="K101" s="29"/>
      <c r="L101" s="29"/>
      <c r="M101" s="29"/>
      <c r="N101" s="29"/>
      <c r="O101" s="29"/>
      <c r="P101" s="29"/>
      <c r="Q101" s="29"/>
      <c r="R101" s="29"/>
      <c r="S101" s="29"/>
      <c r="T101" s="29"/>
      <c r="U101" s="29"/>
      <c r="V101" s="29"/>
      <c r="W101" s="29"/>
      <c r="X101" s="29"/>
      <c r="Y101" s="29"/>
      <c r="Z101" s="29"/>
      <c r="AA101" s="29"/>
      <c r="AB101" s="29"/>
      <c r="AC101" s="29"/>
      <c r="AD101" s="29"/>
      <c r="AE101" s="29"/>
      <c r="AF101" s="30"/>
      <c r="AG101" s="30"/>
      <c r="AH101" s="30"/>
      <c r="AI101" s="2"/>
      <c r="AJ101" s="1"/>
      <c r="AK101" s="2"/>
      <c r="AL101" s="2"/>
      <c r="AM101" s="2"/>
      <c r="AN101" s="2"/>
      <c r="AO101" s="2"/>
      <c r="AP101" s="2"/>
    </row>
    <row r="102" spans="1:42" ht="18" customHeight="1">
      <c r="A102" s="28"/>
      <c r="B102" s="2"/>
      <c r="C102" s="29"/>
      <c r="D102" s="29"/>
      <c r="E102" s="29"/>
      <c r="F102" s="29"/>
      <c r="G102" s="29"/>
      <c r="H102" s="29"/>
      <c r="I102" s="29"/>
      <c r="J102" s="29"/>
      <c r="K102" s="29"/>
      <c r="L102" s="29"/>
      <c r="M102" s="29"/>
      <c r="N102" s="29"/>
      <c r="O102" s="29"/>
      <c r="P102" s="29"/>
      <c r="Q102" s="29"/>
      <c r="R102" s="29"/>
      <c r="S102" s="29"/>
      <c r="T102" s="29"/>
      <c r="U102" s="29"/>
      <c r="V102" s="29"/>
      <c r="W102" s="29"/>
      <c r="X102" s="29"/>
      <c r="Y102" s="29"/>
      <c r="Z102" s="29"/>
      <c r="AA102" s="29"/>
      <c r="AB102" s="29"/>
      <c r="AC102" s="29"/>
      <c r="AD102" s="29"/>
      <c r="AE102" s="29"/>
      <c r="AF102" s="30"/>
      <c r="AG102" s="30"/>
      <c r="AH102" s="30"/>
      <c r="AI102" s="2"/>
      <c r="AJ102" s="1"/>
      <c r="AK102" s="2"/>
      <c r="AL102" s="2"/>
      <c r="AM102" s="2"/>
      <c r="AN102" s="2"/>
      <c r="AO102" s="2"/>
      <c r="AP102" s="2"/>
    </row>
    <row r="103" spans="1:42" ht="18" customHeight="1">
      <c r="A103" s="28"/>
      <c r="B103" s="2"/>
      <c r="C103" s="29"/>
      <c r="D103" s="29"/>
      <c r="E103" s="29"/>
      <c r="F103" s="29"/>
      <c r="G103" s="29"/>
      <c r="H103" s="29"/>
      <c r="I103" s="29"/>
      <c r="J103" s="29"/>
      <c r="K103" s="29"/>
      <c r="L103" s="29"/>
      <c r="M103" s="29"/>
      <c r="N103" s="29"/>
      <c r="O103" s="29"/>
      <c r="P103" s="29"/>
      <c r="Q103" s="29"/>
      <c r="R103" s="29"/>
      <c r="S103" s="29"/>
      <c r="T103" s="29"/>
      <c r="U103" s="29"/>
      <c r="V103" s="29"/>
      <c r="W103" s="29"/>
      <c r="X103" s="29"/>
      <c r="Y103" s="29"/>
      <c r="Z103" s="29"/>
      <c r="AA103" s="29"/>
      <c r="AB103" s="29"/>
      <c r="AC103" s="29"/>
      <c r="AD103" s="29"/>
      <c r="AE103" s="29"/>
      <c r="AF103" s="30"/>
      <c r="AG103" s="30"/>
      <c r="AH103" s="30"/>
      <c r="AI103" s="2"/>
      <c r="AJ103" s="1"/>
      <c r="AK103" s="2"/>
      <c r="AL103" s="2"/>
      <c r="AM103" s="2"/>
      <c r="AN103" s="2"/>
      <c r="AO103" s="2"/>
      <c r="AP103" s="2"/>
    </row>
    <row r="104" spans="1:42" ht="18" customHeight="1">
      <c r="A104" s="28"/>
      <c r="B104" s="2"/>
      <c r="C104" s="29"/>
      <c r="D104" s="29"/>
      <c r="E104" s="29"/>
      <c r="F104" s="29"/>
      <c r="G104" s="29"/>
      <c r="H104" s="29"/>
      <c r="I104" s="29"/>
      <c r="J104" s="29"/>
      <c r="K104" s="29"/>
      <c r="L104" s="29"/>
      <c r="M104" s="29"/>
      <c r="N104" s="29"/>
      <c r="O104" s="29"/>
      <c r="P104" s="29"/>
      <c r="Q104" s="29"/>
      <c r="R104" s="29"/>
      <c r="S104" s="29"/>
      <c r="T104" s="29"/>
      <c r="U104" s="29"/>
      <c r="V104" s="29"/>
      <c r="W104" s="29"/>
      <c r="X104" s="29"/>
      <c r="Y104" s="29"/>
      <c r="Z104" s="29"/>
      <c r="AA104" s="29"/>
      <c r="AB104" s="29"/>
      <c r="AC104" s="29"/>
      <c r="AD104" s="29"/>
      <c r="AE104" s="29"/>
      <c r="AF104" s="30"/>
      <c r="AG104" s="30"/>
      <c r="AH104" s="30"/>
      <c r="AI104" s="2"/>
      <c r="AJ104" s="1"/>
      <c r="AK104" s="2"/>
      <c r="AL104" s="2"/>
      <c r="AM104" s="2"/>
      <c r="AN104" s="2"/>
      <c r="AO104" s="2"/>
      <c r="AP104" s="2"/>
    </row>
    <row r="105" spans="1:42" ht="18" customHeight="1">
      <c r="A105" s="28"/>
      <c r="B105" s="2"/>
      <c r="C105" s="29"/>
      <c r="D105" s="29"/>
      <c r="E105" s="29"/>
      <c r="F105" s="29"/>
      <c r="G105" s="29"/>
      <c r="H105" s="29"/>
      <c r="I105" s="29"/>
      <c r="J105" s="29"/>
      <c r="K105" s="29"/>
      <c r="L105" s="29"/>
      <c r="M105" s="29"/>
      <c r="N105" s="29"/>
      <c r="O105" s="29"/>
      <c r="P105" s="29"/>
      <c r="Q105" s="29"/>
      <c r="R105" s="29"/>
      <c r="S105" s="29"/>
      <c r="T105" s="29"/>
      <c r="U105" s="29"/>
      <c r="V105" s="29"/>
      <c r="W105" s="29"/>
      <c r="X105" s="29"/>
      <c r="Y105" s="29"/>
      <c r="Z105" s="29"/>
      <c r="AA105" s="29"/>
      <c r="AB105" s="29"/>
      <c r="AC105" s="29"/>
      <c r="AD105" s="29"/>
      <c r="AE105" s="29"/>
      <c r="AF105" s="30"/>
      <c r="AG105" s="30"/>
      <c r="AH105" s="30"/>
      <c r="AI105" s="2"/>
      <c r="AJ105" s="1"/>
      <c r="AK105" s="2"/>
      <c r="AL105" s="2"/>
      <c r="AM105" s="2"/>
      <c r="AN105" s="2"/>
      <c r="AO105" s="2"/>
      <c r="AP105" s="2"/>
    </row>
    <row r="106" spans="1:42" ht="18" customHeight="1">
      <c r="A106" s="28"/>
      <c r="B106" s="2"/>
      <c r="C106" s="29"/>
      <c r="D106" s="29"/>
      <c r="E106" s="29"/>
      <c r="F106" s="29"/>
      <c r="G106" s="29"/>
      <c r="H106" s="29"/>
      <c r="I106" s="29"/>
      <c r="J106" s="29"/>
      <c r="K106" s="29"/>
      <c r="L106" s="29"/>
      <c r="M106" s="29"/>
      <c r="N106" s="29"/>
      <c r="O106" s="29"/>
      <c r="P106" s="29"/>
      <c r="Q106" s="29"/>
      <c r="R106" s="29"/>
      <c r="S106" s="29"/>
      <c r="T106" s="29"/>
      <c r="U106" s="29"/>
      <c r="V106" s="29"/>
      <c r="W106" s="29"/>
      <c r="X106" s="29"/>
      <c r="Y106" s="29"/>
      <c r="Z106" s="29"/>
      <c r="AA106" s="29"/>
      <c r="AB106" s="29"/>
      <c r="AC106" s="29"/>
      <c r="AD106" s="29"/>
      <c r="AE106" s="29"/>
      <c r="AF106" s="30"/>
      <c r="AG106" s="30"/>
      <c r="AH106" s="30"/>
      <c r="AI106" s="2"/>
      <c r="AJ106" s="1"/>
      <c r="AK106" s="2"/>
      <c r="AL106" s="2"/>
      <c r="AM106" s="2"/>
      <c r="AN106" s="2"/>
      <c r="AO106" s="2"/>
      <c r="AP106" s="2"/>
    </row>
    <row r="107" spans="1:42" ht="18" customHeight="1">
      <c r="A107" s="28"/>
      <c r="B107" s="2"/>
      <c r="C107" s="29"/>
      <c r="D107" s="29"/>
      <c r="E107" s="29"/>
      <c r="F107" s="29"/>
      <c r="G107" s="29"/>
      <c r="H107" s="29"/>
      <c r="I107" s="29"/>
      <c r="J107" s="29"/>
      <c r="K107" s="29"/>
      <c r="L107" s="29"/>
      <c r="M107" s="29"/>
      <c r="N107" s="29"/>
      <c r="O107" s="29"/>
      <c r="P107" s="29"/>
      <c r="Q107" s="29"/>
      <c r="R107" s="29"/>
      <c r="S107" s="29"/>
      <c r="T107" s="29"/>
      <c r="U107" s="29"/>
      <c r="V107" s="29"/>
      <c r="W107" s="29"/>
      <c r="X107" s="29"/>
      <c r="Y107" s="29"/>
      <c r="Z107" s="29"/>
      <c r="AA107" s="29"/>
      <c r="AB107" s="29"/>
      <c r="AC107" s="29"/>
      <c r="AD107" s="29"/>
      <c r="AE107" s="29"/>
      <c r="AF107" s="30"/>
      <c r="AG107" s="30"/>
      <c r="AH107" s="30"/>
      <c r="AI107" s="2"/>
      <c r="AJ107" s="1"/>
      <c r="AK107" s="2"/>
      <c r="AL107" s="2"/>
      <c r="AM107" s="2"/>
      <c r="AN107" s="2"/>
      <c r="AO107" s="2"/>
      <c r="AP107" s="2"/>
    </row>
    <row r="108" spans="1:42" ht="18" customHeight="1">
      <c r="A108" s="28"/>
      <c r="B108" s="2"/>
      <c r="C108" s="29"/>
      <c r="D108" s="29"/>
      <c r="E108" s="29"/>
      <c r="F108" s="29"/>
      <c r="G108" s="29"/>
      <c r="H108" s="29"/>
      <c r="I108" s="29"/>
      <c r="J108" s="29"/>
      <c r="K108" s="29"/>
      <c r="L108" s="29"/>
      <c r="M108" s="29"/>
      <c r="N108" s="29"/>
      <c r="O108" s="29"/>
      <c r="P108" s="29"/>
      <c r="Q108" s="29"/>
      <c r="R108" s="29"/>
      <c r="S108" s="29"/>
      <c r="T108" s="29"/>
      <c r="U108" s="29"/>
      <c r="V108" s="29"/>
      <c r="W108" s="29"/>
      <c r="X108" s="29"/>
      <c r="Y108" s="29"/>
      <c r="Z108" s="29"/>
      <c r="AA108" s="29"/>
      <c r="AB108" s="29"/>
      <c r="AC108" s="29"/>
      <c r="AD108" s="29"/>
      <c r="AE108" s="29"/>
      <c r="AF108" s="30"/>
      <c r="AG108" s="30"/>
      <c r="AH108" s="30"/>
      <c r="AI108" s="2"/>
      <c r="AJ108" s="1"/>
      <c r="AK108" s="2"/>
      <c r="AL108" s="2"/>
      <c r="AM108" s="2"/>
      <c r="AN108" s="2"/>
      <c r="AO108" s="2"/>
      <c r="AP108" s="2"/>
    </row>
    <row r="109" spans="1:42" ht="18" customHeight="1">
      <c r="A109" s="28"/>
      <c r="B109" s="2"/>
      <c r="C109" s="29"/>
      <c r="D109" s="29"/>
      <c r="E109" s="29"/>
      <c r="F109" s="29"/>
      <c r="G109" s="29"/>
      <c r="H109" s="29"/>
      <c r="I109" s="29"/>
      <c r="J109" s="29"/>
      <c r="K109" s="29"/>
      <c r="L109" s="29"/>
      <c r="M109" s="29"/>
      <c r="N109" s="29"/>
      <c r="O109" s="29"/>
      <c r="P109" s="29"/>
      <c r="Q109" s="29"/>
      <c r="R109" s="29"/>
      <c r="S109" s="29"/>
      <c r="T109" s="29"/>
      <c r="U109" s="29"/>
      <c r="V109" s="29"/>
      <c r="W109" s="29"/>
      <c r="X109" s="29"/>
      <c r="Y109" s="29"/>
      <c r="Z109" s="29"/>
      <c r="AA109" s="29"/>
      <c r="AB109" s="29"/>
      <c r="AC109" s="29"/>
      <c r="AD109" s="29"/>
      <c r="AE109" s="29"/>
      <c r="AF109" s="30"/>
      <c r="AG109" s="30"/>
      <c r="AH109" s="30"/>
      <c r="AI109" s="2"/>
      <c r="AJ109" s="1"/>
      <c r="AK109" s="2"/>
      <c r="AL109" s="2"/>
      <c r="AM109" s="2"/>
      <c r="AN109" s="2"/>
      <c r="AO109" s="2"/>
      <c r="AP109" s="2"/>
    </row>
    <row r="110" spans="1:42" ht="18" customHeight="1">
      <c r="A110" s="28"/>
      <c r="B110" s="2"/>
      <c r="C110" s="29"/>
      <c r="D110" s="29"/>
      <c r="E110" s="29"/>
      <c r="F110" s="29"/>
      <c r="G110" s="29"/>
      <c r="H110" s="29"/>
      <c r="I110" s="29"/>
      <c r="J110" s="29"/>
      <c r="K110" s="29"/>
      <c r="L110" s="29"/>
      <c r="M110" s="29"/>
      <c r="N110" s="29"/>
      <c r="O110" s="29"/>
      <c r="P110" s="29"/>
      <c r="Q110" s="29"/>
      <c r="R110" s="29"/>
      <c r="S110" s="29"/>
      <c r="T110" s="29"/>
      <c r="U110" s="29"/>
      <c r="V110" s="29"/>
      <c r="W110" s="29"/>
      <c r="X110" s="29"/>
      <c r="Y110" s="29"/>
      <c r="Z110" s="29"/>
      <c r="AA110" s="29"/>
      <c r="AB110" s="29"/>
      <c r="AC110" s="29"/>
      <c r="AD110" s="29"/>
      <c r="AE110" s="29"/>
      <c r="AF110" s="30"/>
      <c r="AG110" s="30"/>
      <c r="AH110" s="30"/>
      <c r="AI110" s="2"/>
      <c r="AJ110" s="1"/>
      <c r="AK110" s="2"/>
      <c r="AL110" s="2"/>
      <c r="AM110" s="2"/>
      <c r="AN110" s="2"/>
      <c r="AO110" s="2"/>
      <c r="AP110" s="2"/>
    </row>
    <row r="111" spans="1:42" ht="18" customHeight="1">
      <c r="A111" s="28"/>
      <c r="B111" s="2"/>
      <c r="C111" s="29"/>
      <c r="D111" s="29"/>
      <c r="E111" s="29"/>
      <c r="F111" s="29"/>
      <c r="G111" s="29"/>
      <c r="H111" s="29"/>
      <c r="I111" s="29"/>
      <c r="J111" s="29"/>
      <c r="K111" s="29"/>
      <c r="L111" s="29"/>
      <c r="M111" s="29"/>
      <c r="N111" s="29"/>
      <c r="O111" s="29"/>
      <c r="P111" s="29"/>
      <c r="Q111" s="29"/>
      <c r="R111" s="29"/>
      <c r="S111" s="29"/>
      <c r="T111" s="29"/>
      <c r="U111" s="29"/>
      <c r="V111" s="29"/>
      <c r="W111" s="29"/>
      <c r="X111" s="29"/>
      <c r="Y111" s="29"/>
      <c r="Z111" s="29"/>
      <c r="AA111" s="29"/>
      <c r="AB111" s="29"/>
      <c r="AC111" s="29"/>
      <c r="AD111" s="29"/>
      <c r="AE111" s="29"/>
      <c r="AF111" s="30"/>
      <c r="AG111" s="30"/>
      <c r="AH111" s="30"/>
      <c r="AI111" s="2"/>
      <c r="AJ111" s="1"/>
      <c r="AK111" s="2"/>
      <c r="AL111" s="2"/>
      <c r="AM111" s="2"/>
      <c r="AN111" s="2"/>
      <c r="AO111" s="2"/>
      <c r="AP111" s="2"/>
    </row>
    <row r="112" spans="1:42" ht="18" customHeight="1">
      <c r="A112" s="28"/>
      <c r="B112" s="2"/>
      <c r="C112" s="29"/>
      <c r="D112" s="29"/>
      <c r="E112" s="29"/>
      <c r="F112" s="29"/>
      <c r="G112" s="29"/>
      <c r="H112" s="29"/>
      <c r="I112" s="29"/>
      <c r="J112" s="29"/>
      <c r="K112" s="29"/>
      <c r="L112" s="29"/>
      <c r="M112" s="29"/>
      <c r="N112" s="29"/>
      <c r="O112" s="29"/>
      <c r="P112" s="29"/>
      <c r="Q112" s="29"/>
      <c r="R112" s="29"/>
      <c r="S112" s="29"/>
      <c r="T112" s="29"/>
      <c r="U112" s="29"/>
      <c r="V112" s="29"/>
      <c r="W112" s="29"/>
      <c r="X112" s="29"/>
      <c r="Y112" s="29"/>
      <c r="Z112" s="29"/>
      <c r="AA112" s="29"/>
      <c r="AB112" s="29"/>
      <c r="AC112" s="29"/>
      <c r="AD112" s="29"/>
      <c r="AE112" s="29"/>
      <c r="AF112" s="30"/>
      <c r="AG112" s="30"/>
      <c r="AH112" s="30"/>
      <c r="AI112" s="2"/>
      <c r="AJ112" s="1"/>
      <c r="AK112" s="2"/>
      <c r="AL112" s="2"/>
      <c r="AM112" s="2"/>
      <c r="AN112" s="2"/>
      <c r="AO112" s="2"/>
      <c r="AP112" s="2"/>
    </row>
    <row r="113" spans="1:42" ht="18" customHeight="1">
      <c r="A113" s="28"/>
      <c r="B113" s="2"/>
      <c r="C113" s="29"/>
      <c r="D113" s="29"/>
      <c r="E113" s="29"/>
      <c r="F113" s="29"/>
      <c r="G113" s="29"/>
      <c r="H113" s="29"/>
      <c r="I113" s="29"/>
      <c r="J113" s="29"/>
      <c r="K113" s="29"/>
      <c r="L113" s="29"/>
      <c r="M113" s="29"/>
      <c r="N113" s="29"/>
      <c r="O113" s="29"/>
      <c r="P113" s="29"/>
      <c r="Q113" s="29"/>
      <c r="R113" s="29"/>
      <c r="S113" s="29"/>
      <c r="T113" s="29"/>
      <c r="U113" s="29"/>
      <c r="V113" s="29"/>
      <c r="W113" s="29"/>
      <c r="X113" s="29"/>
      <c r="Y113" s="29"/>
      <c r="Z113" s="29"/>
      <c r="AA113" s="29"/>
      <c r="AB113" s="29"/>
      <c r="AC113" s="29"/>
      <c r="AD113" s="29"/>
      <c r="AE113" s="29"/>
      <c r="AF113" s="30"/>
      <c r="AG113" s="30"/>
      <c r="AH113" s="30"/>
      <c r="AI113" s="2"/>
      <c r="AJ113" s="1"/>
      <c r="AK113" s="2"/>
      <c r="AL113" s="2"/>
      <c r="AM113" s="2"/>
      <c r="AN113" s="2"/>
      <c r="AO113" s="2"/>
      <c r="AP113" s="2"/>
    </row>
    <row r="114" spans="1:42" ht="18" customHeight="1">
      <c r="A114" s="28"/>
      <c r="B114" s="2"/>
      <c r="C114" s="29"/>
      <c r="D114" s="29"/>
      <c r="E114" s="29"/>
      <c r="F114" s="29"/>
      <c r="G114" s="29"/>
      <c r="H114" s="29"/>
      <c r="I114" s="29"/>
      <c r="J114" s="29"/>
      <c r="K114" s="29"/>
      <c r="L114" s="29"/>
      <c r="M114" s="29"/>
      <c r="N114" s="29"/>
      <c r="O114" s="29"/>
      <c r="P114" s="29"/>
      <c r="Q114" s="29"/>
      <c r="R114" s="29"/>
      <c r="S114" s="29"/>
      <c r="T114" s="29"/>
      <c r="U114" s="29"/>
      <c r="V114" s="29"/>
      <c r="W114" s="29"/>
      <c r="X114" s="29"/>
      <c r="Y114" s="29"/>
      <c r="Z114" s="29"/>
      <c r="AA114" s="29"/>
      <c r="AB114" s="29"/>
      <c r="AC114" s="29"/>
      <c r="AD114" s="29"/>
      <c r="AE114" s="29"/>
      <c r="AF114" s="30"/>
      <c r="AG114" s="30"/>
      <c r="AH114" s="30"/>
      <c r="AI114" s="2"/>
      <c r="AJ114" s="1"/>
      <c r="AK114" s="2"/>
      <c r="AL114" s="2"/>
      <c r="AM114" s="2"/>
      <c r="AN114" s="2"/>
      <c r="AO114" s="2"/>
      <c r="AP114" s="2"/>
    </row>
    <row r="115" spans="1:42" ht="18" customHeight="1">
      <c r="A115" s="28"/>
      <c r="B115" s="2"/>
      <c r="C115" s="29"/>
      <c r="D115" s="29"/>
      <c r="E115" s="29"/>
      <c r="F115" s="29"/>
      <c r="G115" s="29"/>
      <c r="H115" s="29"/>
      <c r="I115" s="29"/>
      <c r="J115" s="29"/>
      <c r="K115" s="29"/>
      <c r="L115" s="29"/>
      <c r="M115" s="29"/>
      <c r="N115" s="29"/>
      <c r="O115" s="29"/>
      <c r="P115" s="29"/>
      <c r="Q115" s="29"/>
      <c r="R115" s="29"/>
      <c r="S115" s="29"/>
      <c r="T115" s="29"/>
      <c r="U115" s="29"/>
      <c r="V115" s="29"/>
      <c r="W115" s="29"/>
      <c r="X115" s="29"/>
      <c r="Y115" s="29"/>
      <c r="Z115" s="29"/>
      <c r="AA115" s="29"/>
      <c r="AB115" s="29"/>
      <c r="AC115" s="29"/>
      <c r="AD115" s="29"/>
      <c r="AE115" s="29"/>
      <c r="AF115" s="30"/>
      <c r="AG115" s="30"/>
      <c r="AH115" s="30"/>
      <c r="AI115" s="2"/>
      <c r="AJ115" s="1"/>
      <c r="AK115" s="2"/>
      <c r="AL115" s="2"/>
      <c r="AM115" s="2"/>
      <c r="AN115" s="2"/>
      <c r="AO115" s="2"/>
      <c r="AP115" s="2"/>
    </row>
    <row r="116" spans="1:42" ht="18" customHeight="1">
      <c r="A116" s="28"/>
      <c r="B116" s="2"/>
      <c r="C116" s="29"/>
      <c r="D116" s="29"/>
      <c r="E116" s="29"/>
      <c r="F116" s="29"/>
      <c r="G116" s="29"/>
      <c r="H116" s="29"/>
      <c r="I116" s="29"/>
      <c r="J116" s="29"/>
      <c r="K116" s="29"/>
      <c r="L116" s="29"/>
      <c r="M116" s="29"/>
      <c r="N116" s="29"/>
      <c r="O116" s="29"/>
      <c r="P116" s="29"/>
      <c r="Q116" s="29"/>
      <c r="R116" s="29"/>
      <c r="S116" s="29"/>
      <c r="T116" s="29"/>
      <c r="U116" s="29"/>
      <c r="V116" s="29"/>
      <c r="W116" s="29"/>
      <c r="X116" s="29"/>
      <c r="Y116" s="29"/>
      <c r="Z116" s="29"/>
      <c r="AA116" s="29"/>
      <c r="AB116" s="29"/>
      <c r="AC116" s="29"/>
      <c r="AD116" s="29"/>
      <c r="AE116" s="29"/>
      <c r="AF116" s="30"/>
      <c r="AG116" s="30"/>
      <c r="AH116" s="30"/>
      <c r="AI116" s="2"/>
      <c r="AJ116" s="1"/>
      <c r="AK116" s="2"/>
      <c r="AL116" s="2"/>
      <c r="AM116" s="2"/>
      <c r="AN116" s="2"/>
      <c r="AO116" s="2"/>
      <c r="AP116" s="2"/>
    </row>
    <row r="117" spans="1:42" ht="18" customHeight="1">
      <c r="A117" s="28"/>
      <c r="B117" s="2"/>
      <c r="C117" s="29"/>
      <c r="D117" s="29"/>
      <c r="E117" s="29"/>
      <c r="F117" s="29"/>
      <c r="G117" s="29"/>
      <c r="H117" s="29"/>
      <c r="I117" s="29"/>
      <c r="J117" s="29"/>
      <c r="K117" s="29"/>
      <c r="L117" s="29"/>
      <c r="M117" s="29"/>
      <c r="N117" s="29"/>
      <c r="O117" s="29"/>
      <c r="P117" s="29"/>
      <c r="Q117" s="29"/>
      <c r="R117" s="29"/>
      <c r="S117" s="29"/>
      <c r="T117" s="29"/>
      <c r="U117" s="29"/>
      <c r="V117" s="29"/>
      <c r="W117" s="29"/>
      <c r="X117" s="29"/>
      <c r="Y117" s="29"/>
      <c r="Z117" s="29"/>
      <c r="AA117" s="29"/>
      <c r="AB117" s="29"/>
      <c r="AC117" s="29"/>
      <c r="AD117" s="29"/>
      <c r="AE117" s="29"/>
      <c r="AF117" s="30"/>
      <c r="AG117" s="30"/>
      <c r="AH117" s="30"/>
      <c r="AI117" s="2"/>
      <c r="AJ117" s="1"/>
      <c r="AK117" s="2"/>
      <c r="AL117" s="2"/>
      <c r="AM117" s="2"/>
      <c r="AN117" s="2"/>
      <c r="AO117" s="2"/>
      <c r="AP117" s="2"/>
    </row>
    <row r="118" spans="1:42" ht="18" customHeight="1">
      <c r="A118" s="28"/>
      <c r="B118" s="2"/>
      <c r="C118" s="29"/>
      <c r="D118" s="29"/>
      <c r="E118" s="29"/>
      <c r="F118" s="29"/>
      <c r="G118" s="29"/>
      <c r="H118" s="29"/>
      <c r="I118" s="29"/>
      <c r="J118" s="29"/>
      <c r="K118" s="29"/>
      <c r="L118" s="29"/>
      <c r="M118" s="29"/>
      <c r="N118" s="29"/>
      <c r="O118" s="29"/>
      <c r="P118" s="29"/>
      <c r="Q118" s="29"/>
      <c r="R118" s="29"/>
      <c r="S118" s="29"/>
      <c r="T118" s="29"/>
      <c r="U118" s="29"/>
      <c r="V118" s="29"/>
      <c r="W118" s="29"/>
      <c r="X118" s="29"/>
      <c r="Y118" s="29"/>
      <c r="Z118" s="29"/>
      <c r="AA118" s="29"/>
      <c r="AB118" s="29"/>
      <c r="AC118" s="29"/>
      <c r="AD118" s="29"/>
      <c r="AE118" s="29"/>
      <c r="AF118" s="30"/>
      <c r="AG118" s="30"/>
      <c r="AH118" s="30"/>
      <c r="AI118" s="2"/>
      <c r="AJ118" s="1"/>
      <c r="AK118" s="2"/>
      <c r="AL118" s="2"/>
      <c r="AM118" s="2"/>
      <c r="AN118" s="2"/>
      <c r="AO118" s="2"/>
      <c r="AP118" s="2"/>
    </row>
    <row r="119" spans="1:42" ht="18" customHeight="1">
      <c r="A119" s="28"/>
      <c r="B119" s="2"/>
      <c r="C119" s="29"/>
      <c r="D119" s="29"/>
      <c r="E119" s="29"/>
      <c r="F119" s="29"/>
      <c r="G119" s="29"/>
      <c r="H119" s="29"/>
      <c r="I119" s="29"/>
      <c r="J119" s="29"/>
      <c r="K119" s="29"/>
      <c r="L119" s="29"/>
      <c r="M119" s="29"/>
      <c r="N119" s="29"/>
      <c r="O119" s="29"/>
      <c r="P119" s="29"/>
      <c r="Q119" s="29"/>
      <c r="R119" s="29"/>
      <c r="S119" s="29"/>
      <c r="T119" s="29"/>
      <c r="U119" s="29"/>
      <c r="V119" s="29"/>
      <c r="W119" s="29"/>
      <c r="X119" s="29"/>
      <c r="Y119" s="29"/>
      <c r="Z119" s="29"/>
      <c r="AA119" s="29"/>
      <c r="AB119" s="29"/>
      <c r="AC119" s="29"/>
      <c r="AD119" s="29"/>
      <c r="AE119" s="29"/>
      <c r="AF119" s="30"/>
      <c r="AG119" s="30"/>
      <c r="AH119" s="30"/>
      <c r="AI119" s="2"/>
      <c r="AJ119" s="1"/>
      <c r="AK119" s="2"/>
      <c r="AL119" s="2"/>
      <c r="AM119" s="2"/>
      <c r="AN119" s="2"/>
      <c r="AO119" s="2"/>
      <c r="AP119" s="2"/>
    </row>
    <row r="120" spans="1:42" ht="18" customHeight="1">
      <c r="A120" s="28"/>
      <c r="B120" s="2"/>
      <c r="C120" s="29"/>
      <c r="D120" s="29"/>
      <c r="E120" s="29"/>
      <c r="F120" s="29"/>
      <c r="G120" s="29"/>
      <c r="H120" s="29"/>
      <c r="I120" s="29"/>
      <c r="J120" s="29"/>
      <c r="K120" s="29"/>
      <c r="L120" s="29"/>
      <c r="M120" s="29"/>
      <c r="N120" s="29"/>
      <c r="O120" s="29"/>
      <c r="P120" s="29"/>
      <c r="Q120" s="29"/>
      <c r="R120" s="29"/>
      <c r="S120" s="29"/>
      <c r="T120" s="29"/>
      <c r="U120" s="29"/>
      <c r="V120" s="29"/>
      <c r="W120" s="29"/>
      <c r="X120" s="29"/>
      <c r="Y120" s="29"/>
      <c r="Z120" s="29"/>
      <c r="AA120" s="29"/>
      <c r="AB120" s="29"/>
      <c r="AC120" s="29"/>
      <c r="AD120" s="29"/>
      <c r="AE120" s="29"/>
      <c r="AF120" s="30"/>
      <c r="AG120" s="30"/>
      <c r="AH120" s="30"/>
      <c r="AI120" s="2"/>
      <c r="AJ120" s="1"/>
      <c r="AK120" s="2"/>
      <c r="AL120" s="2"/>
      <c r="AM120" s="2"/>
      <c r="AN120" s="2"/>
      <c r="AO120" s="2"/>
      <c r="AP120" s="2"/>
    </row>
    <row r="121" spans="1:42" ht="18" customHeight="1">
      <c r="A121" s="28"/>
      <c r="B121" s="2"/>
      <c r="C121" s="29"/>
      <c r="D121" s="29"/>
      <c r="E121" s="29"/>
      <c r="F121" s="29"/>
      <c r="G121" s="29"/>
      <c r="H121" s="29"/>
      <c r="I121" s="29"/>
      <c r="J121" s="29"/>
      <c r="K121" s="29"/>
      <c r="L121" s="29"/>
      <c r="M121" s="29"/>
      <c r="N121" s="29"/>
      <c r="O121" s="29"/>
      <c r="P121" s="29"/>
      <c r="Q121" s="29"/>
      <c r="R121" s="29"/>
      <c r="S121" s="29"/>
      <c r="T121" s="29"/>
      <c r="U121" s="29"/>
      <c r="V121" s="29"/>
      <c r="W121" s="29"/>
      <c r="X121" s="29"/>
      <c r="Y121" s="29"/>
      <c r="Z121" s="29"/>
      <c r="AA121" s="29"/>
      <c r="AB121" s="29"/>
      <c r="AC121" s="29"/>
      <c r="AD121" s="29"/>
      <c r="AE121" s="29"/>
      <c r="AF121" s="30"/>
      <c r="AG121" s="30"/>
      <c r="AH121" s="30"/>
      <c r="AI121" s="2"/>
      <c r="AJ121" s="1"/>
      <c r="AK121" s="2"/>
      <c r="AL121" s="2"/>
      <c r="AM121" s="2"/>
      <c r="AN121" s="2"/>
      <c r="AO121" s="2"/>
      <c r="AP121" s="2"/>
    </row>
    <row r="122" spans="1:42" ht="18" customHeight="1">
      <c r="A122" s="28"/>
      <c r="B122" s="2"/>
      <c r="C122" s="29"/>
      <c r="D122" s="29"/>
      <c r="E122" s="29"/>
      <c r="F122" s="29"/>
      <c r="G122" s="29"/>
      <c r="H122" s="29"/>
      <c r="I122" s="29"/>
      <c r="J122" s="29"/>
      <c r="K122" s="29"/>
      <c r="L122" s="29"/>
      <c r="M122" s="29"/>
      <c r="N122" s="29"/>
      <c r="O122" s="29"/>
      <c r="P122" s="29"/>
      <c r="Q122" s="29"/>
      <c r="R122" s="29"/>
      <c r="S122" s="29"/>
      <c r="T122" s="29"/>
      <c r="U122" s="29"/>
      <c r="V122" s="29"/>
      <c r="W122" s="29"/>
      <c r="X122" s="29"/>
      <c r="Y122" s="29"/>
      <c r="Z122" s="29"/>
      <c r="AA122" s="29"/>
      <c r="AB122" s="29"/>
      <c r="AC122" s="29"/>
      <c r="AD122" s="29"/>
      <c r="AE122" s="29"/>
      <c r="AF122" s="30"/>
      <c r="AG122" s="30"/>
      <c r="AH122" s="30"/>
      <c r="AI122" s="2"/>
      <c r="AJ122" s="1"/>
      <c r="AK122" s="2"/>
      <c r="AL122" s="2"/>
      <c r="AM122" s="2"/>
      <c r="AN122" s="2"/>
      <c r="AO122" s="2"/>
      <c r="AP122" s="2"/>
    </row>
    <row r="123" spans="1:42" ht="18" customHeight="1">
      <c r="A123" s="28"/>
      <c r="B123" s="2"/>
      <c r="C123" s="29"/>
      <c r="D123" s="29"/>
      <c r="E123" s="29"/>
      <c r="F123" s="29"/>
      <c r="G123" s="29"/>
      <c r="H123" s="29"/>
      <c r="I123" s="29"/>
      <c r="J123" s="29"/>
      <c r="K123" s="29"/>
      <c r="L123" s="29"/>
      <c r="M123" s="29"/>
      <c r="N123" s="29"/>
      <c r="O123" s="29"/>
      <c r="P123" s="29"/>
      <c r="Q123" s="29"/>
      <c r="R123" s="29"/>
      <c r="S123" s="29"/>
      <c r="T123" s="29"/>
      <c r="U123" s="29"/>
      <c r="V123" s="29"/>
      <c r="W123" s="29"/>
      <c r="X123" s="29"/>
      <c r="Y123" s="29"/>
      <c r="Z123" s="29"/>
      <c r="AA123" s="29"/>
      <c r="AB123" s="29"/>
      <c r="AC123" s="29"/>
      <c r="AD123" s="29"/>
      <c r="AE123" s="29"/>
      <c r="AF123" s="30"/>
      <c r="AG123" s="30"/>
      <c r="AH123" s="30"/>
      <c r="AI123" s="2"/>
      <c r="AJ123" s="1"/>
      <c r="AK123" s="2"/>
      <c r="AL123" s="2"/>
      <c r="AM123" s="2"/>
      <c r="AN123" s="2"/>
      <c r="AO123" s="2"/>
      <c r="AP123" s="2"/>
    </row>
    <row r="124" spans="1:42" ht="18" customHeight="1">
      <c r="A124" s="28"/>
      <c r="B124" s="2"/>
      <c r="C124" s="29"/>
      <c r="D124" s="29"/>
      <c r="E124" s="29"/>
      <c r="F124" s="29"/>
      <c r="G124" s="29"/>
      <c r="H124" s="29"/>
      <c r="I124" s="29"/>
      <c r="J124" s="29"/>
      <c r="K124" s="29"/>
      <c r="L124" s="29"/>
      <c r="M124" s="29"/>
      <c r="N124" s="29"/>
      <c r="O124" s="29"/>
      <c r="P124" s="29"/>
      <c r="Q124" s="29"/>
      <c r="R124" s="29"/>
      <c r="S124" s="29"/>
      <c r="T124" s="29"/>
      <c r="U124" s="29"/>
      <c r="V124" s="29"/>
      <c r="W124" s="29"/>
      <c r="X124" s="29"/>
      <c r="Y124" s="29"/>
      <c r="Z124" s="29"/>
      <c r="AA124" s="29"/>
      <c r="AB124" s="29"/>
      <c r="AC124" s="29"/>
      <c r="AD124" s="29"/>
      <c r="AE124" s="29"/>
      <c r="AF124" s="30"/>
      <c r="AG124" s="30"/>
      <c r="AH124" s="30"/>
      <c r="AI124" s="2"/>
      <c r="AJ124" s="1"/>
      <c r="AK124" s="2"/>
      <c r="AL124" s="2"/>
      <c r="AM124" s="2"/>
      <c r="AN124" s="2"/>
      <c r="AO124" s="2"/>
      <c r="AP124" s="2"/>
    </row>
    <row r="125" spans="1:42" ht="18" customHeight="1">
      <c r="A125" s="28"/>
      <c r="B125" s="2"/>
      <c r="C125" s="29"/>
      <c r="D125" s="29"/>
      <c r="E125" s="29"/>
      <c r="F125" s="29"/>
      <c r="G125" s="29"/>
      <c r="H125" s="29"/>
      <c r="I125" s="29"/>
      <c r="J125" s="29"/>
      <c r="K125" s="29"/>
      <c r="L125" s="29"/>
      <c r="M125" s="29"/>
      <c r="N125" s="29"/>
      <c r="O125" s="29"/>
      <c r="P125" s="29"/>
      <c r="Q125" s="29"/>
      <c r="R125" s="29"/>
      <c r="S125" s="29"/>
      <c r="T125" s="29"/>
      <c r="U125" s="29"/>
      <c r="V125" s="29"/>
      <c r="W125" s="29"/>
      <c r="X125" s="29"/>
      <c r="Y125" s="29"/>
      <c r="Z125" s="29"/>
      <c r="AA125" s="29"/>
      <c r="AB125" s="29"/>
      <c r="AC125" s="29"/>
      <c r="AD125" s="29"/>
      <c r="AE125" s="29"/>
      <c r="AF125" s="30"/>
      <c r="AG125" s="30"/>
      <c r="AH125" s="30"/>
      <c r="AI125" s="2"/>
      <c r="AJ125" s="1"/>
      <c r="AK125" s="2"/>
      <c r="AL125" s="2"/>
      <c r="AM125" s="2"/>
      <c r="AN125" s="2"/>
      <c r="AO125" s="2"/>
      <c r="AP125" s="2"/>
    </row>
    <row r="126" spans="1:42" ht="18" customHeight="1">
      <c r="A126" s="28"/>
      <c r="B126" s="2"/>
      <c r="C126" s="29"/>
      <c r="D126" s="29"/>
      <c r="E126" s="29"/>
      <c r="F126" s="29"/>
      <c r="G126" s="29"/>
      <c r="H126" s="29"/>
      <c r="I126" s="29"/>
      <c r="J126" s="29"/>
      <c r="K126" s="29"/>
      <c r="L126" s="29"/>
      <c r="M126" s="29"/>
      <c r="N126" s="29"/>
      <c r="O126" s="29"/>
      <c r="P126" s="29"/>
      <c r="Q126" s="29"/>
      <c r="R126" s="29"/>
      <c r="S126" s="29"/>
      <c r="T126" s="29"/>
      <c r="U126" s="29"/>
      <c r="V126" s="29"/>
      <c r="W126" s="29"/>
      <c r="X126" s="29"/>
      <c r="Y126" s="29"/>
      <c r="Z126" s="29"/>
      <c r="AA126" s="29"/>
      <c r="AB126" s="29"/>
      <c r="AC126" s="29"/>
      <c r="AD126" s="29"/>
      <c r="AE126" s="29"/>
      <c r="AF126" s="30"/>
      <c r="AG126" s="30"/>
      <c r="AH126" s="30"/>
      <c r="AI126" s="2"/>
      <c r="AJ126" s="1"/>
      <c r="AK126" s="2"/>
      <c r="AL126" s="2"/>
      <c r="AM126" s="2"/>
      <c r="AN126" s="2"/>
      <c r="AO126" s="2"/>
      <c r="AP126" s="2"/>
    </row>
    <row r="127" spans="1:42" ht="18" customHeight="1">
      <c r="A127" s="28"/>
      <c r="B127" s="2"/>
      <c r="C127" s="29"/>
      <c r="D127" s="29"/>
      <c r="E127" s="29"/>
      <c r="F127" s="29"/>
      <c r="G127" s="29"/>
      <c r="H127" s="29"/>
      <c r="I127" s="29"/>
      <c r="J127" s="29"/>
      <c r="K127" s="29"/>
      <c r="L127" s="29"/>
      <c r="M127" s="29"/>
      <c r="N127" s="29"/>
      <c r="O127" s="29"/>
      <c r="P127" s="29"/>
      <c r="Q127" s="29"/>
      <c r="R127" s="29"/>
      <c r="S127" s="29"/>
      <c r="T127" s="29"/>
      <c r="U127" s="29"/>
      <c r="V127" s="29"/>
      <c r="W127" s="29"/>
      <c r="X127" s="29"/>
      <c r="Y127" s="29"/>
      <c r="Z127" s="29"/>
      <c r="AA127" s="29"/>
      <c r="AB127" s="29"/>
      <c r="AC127" s="29"/>
      <c r="AD127" s="29"/>
      <c r="AE127" s="29"/>
      <c r="AF127" s="30"/>
      <c r="AG127" s="30"/>
      <c r="AH127" s="30"/>
      <c r="AI127" s="2"/>
      <c r="AJ127" s="1"/>
      <c r="AK127" s="2"/>
      <c r="AL127" s="2"/>
      <c r="AM127" s="2"/>
      <c r="AN127" s="2"/>
      <c r="AO127" s="2"/>
      <c r="AP127" s="2"/>
    </row>
    <row r="128" spans="1:42" ht="18" customHeight="1">
      <c r="A128" s="28"/>
      <c r="B128" s="2"/>
      <c r="C128" s="29"/>
      <c r="D128" s="29"/>
      <c r="E128" s="29"/>
      <c r="F128" s="29"/>
      <c r="G128" s="29"/>
      <c r="H128" s="29"/>
      <c r="I128" s="29"/>
      <c r="J128" s="29"/>
      <c r="K128" s="29"/>
      <c r="L128" s="29"/>
      <c r="M128" s="29"/>
      <c r="N128" s="29"/>
      <c r="O128" s="29"/>
      <c r="P128" s="29"/>
      <c r="Q128" s="29"/>
      <c r="R128" s="29"/>
      <c r="S128" s="29"/>
      <c r="T128" s="29"/>
      <c r="U128" s="29"/>
      <c r="V128" s="29"/>
      <c r="W128" s="29"/>
      <c r="X128" s="29"/>
      <c r="Y128" s="29"/>
      <c r="Z128" s="29"/>
      <c r="AA128" s="29"/>
      <c r="AB128" s="29"/>
      <c r="AC128" s="29"/>
      <c r="AD128" s="29"/>
      <c r="AE128" s="29"/>
      <c r="AF128" s="30"/>
      <c r="AG128" s="30"/>
      <c r="AH128" s="30"/>
      <c r="AI128" s="2"/>
      <c r="AJ128" s="1"/>
      <c r="AK128" s="2"/>
      <c r="AL128" s="2"/>
      <c r="AM128" s="2"/>
      <c r="AN128" s="2"/>
      <c r="AO128" s="2"/>
      <c r="AP128" s="2"/>
    </row>
    <row r="129" spans="1:42" ht="18" customHeight="1">
      <c r="A129" s="28"/>
      <c r="B129" s="2"/>
      <c r="C129" s="29"/>
      <c r="D129" s="29"/>
      <c r="E129" s="29"/>
      <c r="F129" s="29"/>
      <c r="G129" s="29"/>
      <c r="H129" s="29"/>
      <c r="I129" s="29"/>
      <c r="J129" s="29"/>
      <c r="K129" s="29"/>
      <c r="L129" s="29"/>
      <c r="M129" s="29"/>
      <c r="N129" s="29"/>
      <c r="O129" s="29"/>
      <c r="P129" s="29"/>
      <c r="Q129" s="29"/>
      <c r="R129" s="29"/>
      <c r="S129" s="29"/>
      <c r="T129" s="29"/>
      <c r="U129" s="29"/>
      <c r="V129" s="29"/>
      <c r="W129" s="29"/>
      <c r="X129" s="29"/>
      <c r="Y129" s="29"/>
      <c r="Z129" s="29"/>
      <c r="AA129" s="29"/>
      <c r="AB129" s="29"/>
      <c r="AC129" s="29"/>
      <c r="AD129" s="29"/>
      <c r="AE129" s="29"/>
      <c r="AF129" s="30"/>
      <c r="AG129" s="30"/>
      <c r="AH129" s="30"/>
      <c r="AI129" s="2"/>
      <c r="AJ129" s="1"/>
      <c r="AK129" s="2"/>
      <c r="AL129" s="2"/>
      <c r="AM129" s="2"/>
      <c r="AN129" s="2"/>
      <c r="AO129" s="2"/>
      <c r="AP129" s="2"/>
    </row>
    <row r="130" spans="1:42" ht="18" customHeight="1">
      <c r="A130" s="28"/>
      <c r="B130" s="2"/>
      <c r="C130" s="29"/>
      <c r="D130" s="29"/>
      <c r="E130" s="29"/>
      <c r="F130" s="29"/>
      <c r="G130" s="29"/>
      <c r="H130" s="29"/>
      <c r="I130" s="29"/>
      <c r="J130" s="29"/>
      <c r="K130" s="29"/>
      <c r="L130" s="29"/>
      <c r="M130" s="29"/>
      <c r="N130" s="29"/>
      <c r="O130" s="29"/>
      <c r="P130" s="29"/>
      <c r="Q130" s="29"/>
      <c r="R130" s="29"/>
      <c r="S130" s="29"/>
      <c r="T130" s="29"/>
      <c r="U130" s="29"/>
      <c r="V130" s="29"/>
      <c r="W130" s="29"/>
      <c r="X130" s="29"/>
      <c r="Y130" s="29"/>
      <c r="Z130" s="29"/>
      <c r="AA130" s="29"/>
      <c r="AB130" s="29"/>
      <c r="AC130" s="29"/>
      <c r="AD130" s="29"/>
      <c r="AE130" s="29"/>
      <c r="AF130" s="30"/>
      <c r="AG130" s="30"/>
      <c r="AH130" s="30"/>
      <c r="AI130" s="2"/>
      <c r="AJ130" s="1"/>
      <c r="AK130" s="2"/>
      <c r="AL130" s="2"/>
      <c r="AM130" s="2"/>
      <c r="AN130" s="2"/>
      <c r="AO130" s="2"/>
      <c r="AP130" s="2"/>
    </row>
    <row r="131" spans="1:42" ht="18" customHeight="1">
      <c r="A131" s="28"/>
      <c r="B131" s="2"/>
      <c r="C131" s="29"/>
      <c r="D131" s="29"/>
      <c r="E131" s="29"/>
      <c r="F131" s="29"/>
      <c r="G131" s="29"/>
      <c r="H131" s="29"/>
      <c r="I131" s="29"/>
      <c r="J131" s="29"/>
      <c r="K131" s="29"/>
      <c r="L131" s="29"/>
      <c r="M131" s="29"/>
      <c r="N131" s="29"/>
      <c r="O131" s="29"/>
      <c r="P131" s="29"/>
      <c r="Q131" s="29"/>
      <c r="R131" s="29"/>
      <c r="S131" s="29"/>
      <c r="T131" s="29"/>
      <c r="U131" s="29"/>
      <c r="V131" s="29"/>
      <c r="W131" s="29"/>
      <c r="X131" s="29"/>
      <c r="Y131" s="29"/>
      <c r="Z131" s="29"/>
      <c r="AA131" s="29"/>
      <c r="AB131" s="29"/>
      <c r="AC131" s="29"/>
      <c r="AD131" s="29"/>
      <c r="AE131" s="29"/>
      <c r="AF131" s="30"/>
      <c r="AG131" s="30"/>
      <c r="AH131" s="30"/>
      <c r="AI131" s="2"/>
      <c r="AJ131" s="1"/>
      <c r="AK131" s="2"/>
      <c r="AL131" s="2"/>
      <c r="AM131" s="2"/>
      <c r="AN131" s="2"/>
      <c r="AO131" s="2"/>
      <c r="AP131" s="2"/>
    </row>
    <row r="132" spans="1:42" ht="18" customHeight="1">
      <c r="A132" s="28"/>
      <c r="B132" s="2"/>
      <c r="C132" s="29"/>
      <c r="D132" s="29"/>
      <c r="E132" s="29"/>
      <c r="F132" s="29"/>
      <c r="G132" s="29"/>
      <c r="H132" s="29"/>
      <c r="I132" s="29"/>
      <c r="J132" s="29"/>
      <c r="K132" s="29"/>
      <c r="L132" s="29"/>
      <c r="M132" s="29"/>
      <c r="N132" s="29"/>
      <c r="O132" s="29"/>
      <c r="P132" s="29"/>
      <c r="Q132" s="29"/>
      <c r="R132" s="29"/>
      <c r="S132" s="29"/>
      <c r="T132" s="29"/>
      <c r="U132" s="29"/>
      <c r="V132" s="29"/>
      <c r="W132" s="29"/>
      <c r="X132" s="29"/>
      <c r="Y132" s="29"/>
      <c r="Z132" s="29"/>
      <c r="AA132" s="29"/>
      <c r="AB132" s="29"/>
      <c r="AC132" s="29"/>
      <c r="AD132" s="29"/>
      <c r="AE132" s="29"/>
      <c r="AF132" s="30"/>
      <c r="AG132" s="30"/>
      <c r="AH132" s="30"/>
      <c r="AI132" s="2"/>
      <c r="AJ132" s="1"/>
      <c r="AK132" s="2"/>
      <c r="AL132" s="2"/>
      <c r="AM132" s="2"/>
      <c r="AN132" s="2"/>
      <c r="AO132" s="2"/>
      <c r="AP132" s="2"/>
    </row>
    <row r="133" spans="1:42" ht="18" customHeight="1">
      <c r="A133" s="28"/>
      <c r="B133" s="2"/>
      <c r="C133" s="29"/>
      <c r="D133" s="29"/>
      <c r="E133" s="29"/>
      <c r="F133" s="29"/>
      <c r="G133" s="29"/>
      <c r="H133" s="29"/>
      <c r="I133" s="29"/>
      <c r="J133" s="29"/>
      <c r="K133" s="29"/>
      <c r="L133" s="29"/>
      <c r="M133" s="29"/>
      <c r="N133" s="29"/>
      <c r="O133" s="29"/>
      <c r="P133" s="29"/>
      <c r="Q133" s="29"/>
      <c r="R133" s="29"/>
      <c r="S133" s="29"/>
      <c r="T133" s="29"/>
      <c r="U133" s="29"/>
      <c r="V133" s="29"/>
      <c r="W133" s="29"/>
      <c r="X133" s="29"/>
      <c r="Y133" s="29"/>
      <c r="Z133" s="29"/>
      <c r="AA133" s="29"/>
      <c r="AB133" s="29"/>
      <c r="AC133" s="29"/>
      <c r="AD133" s="29"/>
      <c r="AE133" s="29"/>
      <c r="AF133" s="30"/>
      <c r="AG133" s="30"/>
      <c r="AH133" s="30"/>
      <c r="AI133" s="2"/>
      <c r="AJ133" s="1"/>
      <c r="AK133" s="2"/>
      <c r="AL133" s="2"/>
      <c r="AM133" s="2"/>
      <c r="AN133" s="2"/>
      <c r="AO133" s="2"/>
      <c r="AP133" s="2"/>
    </row>
    <row r="134" spans="1:42" ht="18" customHeight="1">
      <c r="A134" s="28"/>
      <c r="B134" s="2"/>
      <c r="C134" s="29"/>
      <c r="D134" s="29"/>
      <c r="E134" s="29"/>
      <c r="F134" s="29"/>
      <c r="G134" s="29"/>
      <c r="H134" s="29"/>
      <c r="I134" s="29"/>
      <c r="J134" s="29"/>
      <c r="K134" s="29"/>
      <c r="L134" s="29"/>
      <c r="M134" s="29"/>
      <c r="N134" s="29"/>
      <c r="O134" s="29"/>
      <c r="P134" s="29"/>
      <c r="Q134" s="29"/>
      <c r="R134" s="29"/>
      <c r="S134" s="29"/>
      <c r="T134" s="29"/>
      <c r="U134" s="29"/>
      <c r="V134" s="29"/>
      <c r="W134" s="29"/>
      <c r="X134" s="29"/>
      <c r="Y134" s="29"/>
      <c r="Z134" s="29"/>
      <c r="AA134" s="29"/>
      <c r="AB134" s="29"/>
      <c r="AC134" s="29"/>
      <c r="AD134" s="29"/>
      <c r="AE134" s="29"/>
      <c r="AF134" s="30"/>
      <c r="AG134" s="30"/>
      <c r="AH134" s="30"/>
      <c r="AI134" s="2"/>
      <c r="AJ134" s="1"/>
      <c r="AK134" s="2"/>
      <c r="AL134" s="2"/>
      <c r="AM134" s="2"/>
      <c r="AN134" s="2"/>
      <c r="AO134" s="2"/>
      <c r="AP134" s="2"/>
    </row>
    <row r="135" spans="1:42" ht="18" customHeight="1">
      <c r="A135" s="28"/>
      <c r="B135" s="2"/>
      <c r="C135" s="29"/>
      <c r="D135" s="29"/>
      <c r="E135" s="29"/>
      <c r="F135" s="29"/>
      <c r="G135" s="29"/>
      <c r="H135" s="29"/>
      <c r="I135" s="29"/>
      <c r="J135" s="29"/>
      <c r="K135" s="29"/>
      <c r="L135" s="29"/>
      <c r="M135" s="29"/>
      <c r="N135" s="29"/>
      <c r="O135" s="29"/>
      <c r="P135" s="29"/>
      <c r="Q135" s="29"/>
      <c r="R135" s="29"/>
      <c r="S135" s="29"/>
      <c r="T135" s="29"/>
      <c r="U135" s="29"/>
      <c r="V135" s="29"/>
      <c r="W135" s="29"/>
      <c r="X135" s="29"/>
      <c r="Y135" s="29"/>
      <c r="Z135" s="29"/>
      <c r="AA135" s="29"/>
      <c r="AB135" s="29"/>
      <c r="AC135" s="29"/>
      <c r="AD135" s="29"/>
      <c r="AE135" s="29"/>
      <c r="AF135" s="30"/>
      <c r="AG135" s="30"/>
      <c r="AH135" s="30"/>
      <c r="AI135" s="2"/>
      <c r="AJ135" s="1"/>
      <c r="AK135" s="2"/>
      <c r="AL135" s="2"/>
      <c r="AM135" s="2"/>
      <c r="AN135" s="2"/>
      <c r="AO135" s="2"/>
      <c r="AP135" s="2"/>
    </row>
    <row r="136" spans="1:42" ht="18" customHeight="1">
      <c r="A136" s="28"/>
      <c r="B136" s="2"/>
      <c r="C136" s="29"/>
      <c r="D136" s="29"/>
      <c r="E136" s="29"/>
      <c r="F136" s="29"/>
      <c r="G136" s="29"/>
      <c r="H136" s="29"/>
      <c r="I136" s="29"/>
      <c r="J136" s="29"/>
      <c r="K136" s="29"/>
      <c r="L136" s="29"/>
      <c r="M136" s="29"/>
      <c r="N136" s="29"/>
      <c r="O136" s="29"/>
      <c r="P136" s="29"/>
      <c r="Q136" s="29"/>
      <c r="R136" s="29"/>
      <c r="S136" s="29"/>
      <c r="T136" s="29"/>
      <c r="U136" s="29"/>
      <c r="V136" s="29"/>
      <c r="W136" s="29"/>
      <c r="X136" s="29"/>
      <c r="Y136" s="29"/>
      <c r="Z136" s="29"/>
      <c r="AA136" s="29"/>
      <c r="AB136" s="29"/>
      <c r="AC136" s="29"/>
      <c r="AD136" s="29"/>
      <c r="AE136" s="29"/>
      <c r="AF136" s="30"/>
      <c r="AG136" s="30"/>
      <c r="AH136" s="30"/>
      <c r="AI136" s="2"/>
      <c r="AJ136" s="1"/>
      <c r="AK136" s="2"/>
      <c r="AL136" s="2"/>
      <c r="AM136" s="2"/>
      <c r="AN136" s="2"/>
      <c r="AO136" s="2"/>
      <c r="AP136" s="2"/>
    </row>
    <row r="137" spans="1:42" ht="18" customHeight="1">
      <c r="A137" s="28"/>
      <c r="B137" s="2"/>
      <c r="C137" s="29"/>
      <c r="D137" s="29"/>
      <c r="E137" s="29"/>
      <c r="F137" s="29"/>
      <c r="G137" s="29"/>
      <c r="H137" s="29"/>
      <c r="I137" s="29"/>
      <c r="J137" s="29"/>
      <c r="K137" s="29"/>
      <c r="L137" s="29"/>
      <c r="M137" s="29"/>
      <c r="N137" s="29"/>
      <c r="O137" s="29"/>
      <c r="P137" s="29"/>
      <c r="Q137" s="29"/>
      <c r="R137" s="29"/>
      <c r="S137" s="29"/>
      <c r="T137" s="29"/>
      <c r="U137" s="29"/>
      <c r="V137" s="29"/>
      <c r="W137" s="29"/>
      <c r="X137" s="29"/>
      <c r="Y137" s="29"/>
      <c r="Z137" s="29"/>
      <c r="AA137" s="29"/>
      <c r="AB137" s="29"/>
      <c r="AC137" s="29"/>
      <c r="AD137" s="29"/>
      <c r="AE137" s="29"/>
      <c r="AF137" s="30"/>
      <c r="AG137" s="30"/>
      <c r="AH137" s="30"/>
      <c r="AI137" s="2"/>
      <c r="AJ137" s="1"/>
      <c r="AK137" s="2"/>
      <c r="AL137" s="2"/>
      <c r="AM137" s="2"/>
      <c r="AN137" s="2"/>
      <c r="AO137" s="2"/>
      <c r="AP137" s="2"/>
    </row>
    <row r="138" spans="1:42" ht="18" customHeight="1">
      <c r="A138" s="28"/>
      <c r="B138" s="2"/>
      <c r="C138" s="29"/>
      <c r="D138" s="29"/>
      <c r="E138" s="29"/>
      <c r="F138" s="29"/>
      <c r="G138" s="29"/>
      <c r="H138" s="29"/>
      <c r="I138" s="29"/>
      <c r="J138" s="29"/>
      <c r="K138" s="29"/>
      <c r="L138" s="29"/>
      <c r="M138" s="29"/>
      <c r="N138" s="29"/>
      <c r="O138" s="29"/>
      <c r="P138" s="29"/>
      <c r="Q138" s="29"/>
      <c r="R138" s="29"/>
      <c r="S138" s="29"/>
      <c r="T138" s="29"/>
      <c r="U138" s="29"/>
      <c r="V138" s="29"/>
      <c r="W138" s="29"/>
      <c r="X138" s="29"/>
      <c r="Y138" s="29"/>
      <c r="Z138" s="29"/>
      <c r="AA138" s="29"/>
      <c r="AB138" s="29"/>
      <c r="AC138" s="29"/>
      <c r="AD138" s="29"/>
      <c r="AE138" s="29"/>
      <c r="AF138" s="30"/>
      <c r="AG138" s="30"/>
      <c r="AH138" s="30"/>
      <c r="AI138" s="2"/>
      <c r="AJ138" s="1"/>
      <c r="AK138" s="2"/>
      <c r="AL138" s="2"/>
      <c r="AM138" s="2"/>
      <c r="AN138" s="2"/>
      <c r="AO138" s="2"/>
      <c r="AP138" s="2"/>
    </row>
    <row r="139" spans="1:42" ht="18" customHeight="1">
      <c r="A139" s="28"/>
      <c r="B139" s="2"/>
      <c r="C139" s="29"/>
      <c r="D139" s="29"/>
      <c r="E139" s="29"/>
      <c r="F139" s="29"/>
      <c r="G139" s="29"/>
      <c r="H139" s="29"/>
      <c r="I139" s="29"/>
      <c r="J139" s="29"/>
      <c r="K139" s="29"/>
      <c r="L139" s="29"/>
      <c r="M139" s="29"/>
      <c r="N139" s="29"/>
      <c r="O139" s="29"/>
      <c r="P139" s="29"/>
      <c r="Q139" s="29"/>
      <c r="R139" s="29"/>
      <c r="S139" s="29"/>
      <c r="T139" s="29"/>
      <c r="U139" s="29"/>
      <c r="V139" s="29"/>
      <c r="W139" s="29"/>
      <c r="X139" s="29"/>
      <c r="Y139" s="29"/>
      <c r="Z139" s="29"/>
      <c r="AA139" s="29"/>
      <c r="AB139" s="29"/>
      <c r="AC139" s="29"/>
      <c r="AD139" s="29"/>
      <c r="AE139" s="29"/>
      <c r="AF139" s="30"/>
      <c r="AG139" s="30"/>
      <c r="AH139" s="30"/>
      <c r="AI139" s="2"/>
      <c r="AJ139" s="1"/>
      <c r="AK139" s="2"/>
      <c r="AL139" s="2"/>
      <c r="AM139" s="2"/>
      <c r="AN139" s="2"/>
      <c r="AO139" s="2"/>
      <c r="AP139" s="2"/>
    </row>
    <row r="140" spans="1:42" ht="18" customHeight="1">
      <c r="A140" s="28"/>
      <c r="B140" s="2"/>
      <c r="C140" s="29"/>
      <c r="D140" s="29"/>
      <c r="E140" s="29"/>
      <c r="F140" s="29"/>
      <c r="G140" s="29"/>
      <c r="H140" s="29"/>
      <c r="I140" s="29"/>
      <c r="J140" s="29"/>
      <c r="K140" s="29"/>
      <c r="L140" s="29"/>
      <c r="M140" s="29"/>
      <c r="N140" s="29"/>
      <c r="O140" s="29"/>
      <c r="P140" s="29"/>
      <c r="Q140" s="29"/>
      <c r="R140" s="29"/>
      <c r="S140" s="29"/>
      <c r="T140" s="29"/>
      <c r="U140" s="29"/>
      <c r="V140" s="29"/>
      <c r="W140" s="29"/>
      <c r="X140" s="29"/>
      <c r="Y140" s="29"/>
      <c r="Z140" s="29"/>
      <c r="AA140" s="29"/>
      <c r="AB140" s="29"/>
      <c r="AC140" s="29"/>
      <c r="AD140" s="29"/>
      <c r="AE140" s="29"/>
      <c r="AF140" s="30"/>
      <c r="AG140" s="30"/>
      <c r="AH140" s="30"/>
      <c r="AI140" s="2"/>
      <c r="AJ140" s="1"/>
      <c r="AK140" s="2"/>
      <c r="AL140" s="2"/>
      <c r="AM140" s="2"/>
      <c r="AN140" s="2"/>
      <c r="AO140" s="2"/>
      <c r="AP140" s="2"/>
    </row>
    <row r="141" spans="1:42" ht="18" customHeight="1">
      <c r="A141" s="28"/>
      <c r="B141" s="2"/>
      <c r="C141" s="29"/>
      <c r="D141" s="29"/>
      <c r="E141" s="29"/>
      <c r="F141" s="29"/>
      <c r="G141" s="29"/>
      <c r="H141" s="29"/>
      <c r="I141" s="29"/>
      <c r="J141" s="29"/>
      <c r="K141" s="29"/>
      <c r="L141" s="29"/>
      <c r="M141" s="29"/>
      <c r="N141" s="29"/>
      <c r="O141" s="29"/>
      <c r="P141" s="29"/>
      <c r="Q141" s="29"/>
      <c r="R141" s="29"/>
      <c r="S141" s="29"/>
      <c r="T141" s="29"/>
      <c r="U141" s="29"/>
      <c r="V141" s="29"/>
      <c r="W141" s="29"/>
      <c r="X141" s="29"/>
      <c r="Y141" s="29"/>
      <c r="Z141" s="29"/>
      <c r="AA141" s="29"/>
      <c r="AB141" s="29"/>
      <c r="AC141" s="29"/>
      <c r="AD141" s="29"/>
      <c r="AE141" s="29"/>
      <c r="AF141" s="30"/>
      <c r="AG141" s="30"/>
      <c r="AH141" s="30"/>
      <c r="AI141" s="2"/>
      <c r="AJ141" s="1"/>
      <c r="AK141" s="2"/>
      <c r="AL141" s="2"/>
      <c r="AM141" s="2"/>
      <c r="AN141" s="2"/>
      <c r="AO141" s="2"/>
      <c r="AP141" s="2"/>
    </row>
    <row r="142" spans="1:42" ht="18" customHeight="1">
      <c r="A142" s="28"/>
      <c r="B142" s="2"/>
      <c r="C142" s="29"/>
      <c r="D142" s="29"/>
      <c r="E142" s="29"/>
      <c r="F142" s="29"/>
      <c r="G142" s="29"/>
      <c r="H142" s="29"/>
      <c r="I142" s="29"/>
      <c r="J142" s="29"/>
      <c r="K142" s="29"/>
      <c r="L142" s="29"/>
      <c r="M142" s="29"/>
      <c r="N142" s="29"/>
      <c r="O142" s="29"/>
      <c r="P142" s="29"/>
      <c r="Q142" s="29"/>
      <c r="R142" s="29"/>
      <c r="S142" s="29"/>
      <c r="T142" s="29"/>
      <c r="U142" s="29"/>
      <c r="V142" s="29"/>
      <c r="W142" s="29"/>
      <c r="X142" s="29"/>
      <c r="Y142" s="29"/>
      <c r="Z142" s="29"/>
      <c r="AA142" s="29"/>
      <c r="AB142" s="29"/>
      <c r="AC142" s="29"/>
      <c r="AD142" s="29"/>
      <c r="AE142" s="29"/>
      <c r="AF142" s="30"/>
      <c r="AG142" s="30"/>
      <c r="AH142" s="30"/>
      <c r="AI142" s="2"/>
      <c r="AJ142" s="1"/>
      <c r="AK142" s="2"/>
      <c r="AL142" s="2"/>
      <c r="AM142" s="2"/>
      <c r="AN142" s="2"/>
      <c r="AO142" s="2"/>
      <c r="AP142" s="2"/>
    </row>
    <row r="143" spans="1:42" ht="18" customHeight="1">
      <c r="A143" s="28"/>
      <c r="B143" s="2"/>
      <c r="C143" s="29"/>
      <c r="D143" s="29"/>
      <c r="E143" s="29"/>
      <c r="F143" s="29"/>
      <c r="G143" s="29"/>
      <c r="H143" s="29"/>
      <c r="I143" s="29"/>
      <c r="J143" s="29"/>
      <c r="K143" s="29"/>
      <c r="L143" s="29"/>
      <c r="M143" s="29"/>
      <c r="N143" s="29"/>
      <c r="O143" s="29"/>
      <c r="P143" s="29"/>
      <c r="Q143" s="29"/>
      <c r="R143" s="29"/>
      <c r="S143" s="29"/>
      <c r="T143" s="29"/>
      <c r="U143" s="29"/>
      <c r="V143" s="29"/>
      <c r="W143" s="29"/>
      <c r="X143" s="29"/>
      <c r="Y143" s="29"/>
      <c r="Z143" s="29"/>
      <c r="AA143" s="29"/>
      <c r="AB143" s="29"/>
      <c r="AC143" s="29"/>
      <c r="AD143" s="29"/>
      <c r="AE143" s="29"/>
      <c r="AF143" s="30"/>
      <c r="AG143" s="30"/>
      <c r="AH143" s="30"/>
      <c r="AI143" s="2"/>
      <c r="AJ143" s="1"/>
      <c r="AK143" s="2"/>
      <c r="AL143" s="2"/>
      <c r="AM143" s="2"/>
      <c r="AN143" s="2"/>
      <c r="AO143" s="2"/>
      <c r="AP143" s="2"/>
    </row>
    <row r="144" spans="1:42" ht="18" customHeight="1">
      <c r="A144" s="28"/>
      <c r="B144" s="2"/>
      <c r="C144" s="29"/>
      <c r="D144" s="29"/>
      <c r="E144" s="29"/>
      <c r="F144" s="29"/>
      <c r="G144" s="29"/>
      <c r="H144" s="29"/>
      <c r="I144" s="29"/>
      <c r="J144" s="29"/>
      <c r="K144" s="29"/>
      <c r="L144" s="29"/>
      <c r="M144" s="29"/>
      <c r="N144" s="29"/>
      <c r="O144" s="29"/>
      <c r="P144" s="29"/>
      <c r="Q144" s="29"/>
      <c r="R144" s="29"/>
      <c r="S144" s="29"/>
      <c r="T144" s="29"/>
      <c r="U144" s="29"/>
      <c r="V144" s="29"/>
      <c r="W144" s="29"/>
      <c r="X144" s="29"/>
      <c r="Y144" s="29"/>
      <c r="Z144" s="29"/>
      <c r="AA144" s="29"/>
      <c r="AB144" s="29"/>
      <c r="AC144" s="29"/>
      <c r="AD144" s="29"/>
      <c r="AE144" s="29"/>
      <c r="AF144" s="30"/>
      <c r="AG144" s="30"/>
      <c r="AH144" s="30"/>
      <c r="AI144" s="2"/>
      <c r="AJ144" s="1"/>
      <c r="AK144" s="2"/>
      <c r="AL144" s="2"/>
      <c r="AM144" s="2"/>
      <c r="AN144" s="2"/>
      <c r="AO144" s="2"/>
      <c r="AP144" s="2"/>
    </row>
    <row r="145" spans="1:42" ht="18" customHeight="1">
      <c r="A145" s="28"/>
      <c r="B145" s="2"/>
      <c r="C145" s="29"/>
      <c r="D145" s="29"/>
      <c r="E145" s="29"/>
      <c r="F145" s="29"/>
      <c r="G145" s="29"/>
      <c r="H145" s="29"/>
      <c r="I145" s="29"/>
      <c r="J145" s="29"/>
      <c r="K145" s="29"/>
      <c r="L145" s="29"/>
      <c r="M145" s="29"/>
      <c r="N145" s="29"/>
      <c r="O145" s="29"/>
      <c r="P145" s="29"/>
      <c r="Q145" s="29"/>
      <c r="R145" s="29"/>
      <c r="S145" s="29"/>
      <c r="T145" s="29"/>
      <c r="U145" s="29"/>
      <c r="V145" s="29"/>
      <c r="W145" s="29"/>
      <c r="X145" s="29"/>
      <c r="Y145" s="29"/>
      <c r="Z145" s="29"/>
      <c r="AA145" s="29"/>
      <c r="AB145" s="29"/>
      <c r="AC145" s="29"/>
      <c r="AD145" s="29"/>
      <c r="AE145" s="29"/>
      <c r="AF145" s="30"/>
      <c r="AG145" s="30"/>
      <c r="AH145" s="30"/>
      <c r="AI145" s="2"/>
      <c r="AJ145" s="1"/>
      <c r="AK145" s="2"/>
      <c r="AL145" s="2"/>
      <c r="AM145" s="2"/>
      <c r="AN145" s="2"/>
      <c r="AO145" s="2"/>
      <c r="AP145" s="2"/>
    </row>
    <row r="146" spans="1:42" ht="18" customHeight="1">
      <c r="A146" s="28"/>
      <c r="B146" s="2"/>
      <c r="C146" s="29"/>
      <c r="D146" s="29"/>
      <c r="E146" s="29"/>
      <c r="F146" s="29"/>
      <c r="G146" s="29"/>
      <c r="H146" s="29"/>
      <c r="I146" s="29"/>
      <c r="J146" s="29"/>
      <c r="K146" s="29"/>
      <c r="L146" s="29"/>
      <c r="M146" s="29"/>
      <c r="N146" s="29"/>
      <c r="O146" s="29"/>
      <c r="P146" s="29"/>
      <c r="Q146" s="29"/>
      <c r="R146" s="29"/>
      <c r="S146" s="29"/>
      <c r="T146" s="29"/>
      <c r="U146" s="29"/>
      <c r="V146" s="29"/>
      <c r="W146" s="29"/>
      <c r="X146" s="29"/>
      <c r="Y146" s="29"/>
      <c r="Z146" s="29"/>
      <c r="AA146" s="29"/>
      <c r="AB146" s="29"/>
      <c r="AC146" s="29"/>
      <c r="AD146" s="29"/>
      <c r="AE146" s="29"/>
      <c r="AF146" s="30"/>
      <c r="AG146" s="30"/>
      <c r="AH146" s="30"/>
      <c r="AI146" s="2"/>
      <c r="AJ146" s="1"/>
      <c r="AK146" s="2"/>
      <c r="AL146" s="2"/>
      <c r="AM146" s="2"/>
      <c r="AN146" s="2"/>
      <c r="AO146" s="2"/>
      <c r="AP146" s="2"/>
    </row>
    <row r="147" spans="1:42" ht="18" customHeight="1">
      <c r="A147" s="28"/>
      <c r="B147" s="2"/>
      <c r="C147" s="29"/>
      <c r="D147" s="29"/>
      <c r="E147" s="29"/>
      <c r="F147" s="29"/>
      <c r="G147" s="29"/>
      <c r="H147" s="29"/>
      <c r="I147" s="29"/>
      <c r="J147" s="29"/>
      <c r="K147" s="29"/>
      <c r="L147" s="29"/>
      <c r="M147" s="29"/>
      <c r="N147" s="29"/>
      <c r="O147" s="29"/>
      <c r="P147" s="29"/>
      <c r="Q147" s="29"/>
      <c r="R147" s="29"/>
      <c r="S147" s="29"/>
      <c r="T147" s="29"/>
      <c r="U147" s="29"/>
      <c r="V147" s="29"/>
      <c r="W147" s="29"/>
      <c r="X147" s="29"/>
      <c r="Y147" s="29"/>
      <c r="Z147" s="29"/>
      <c r="AA147" s="29"/>
      <c r="AB147" s="29"/>
      <c r="AC147" s="29"/>
      <c r="AD147" s="29"/>
      <c r="AE147" s="29"/>
      <c r="AF147" s="30"/>
      <c r="AG147" s="30"/>
      <c r="AH147" s="30"/>
      <c r="AI147" s="2"/>
      <c r="AJ147" s="1"/>
      <c r="AK147" s="2"/>
      <c r="AL147" s="2"/>
      <c r="AM147" s="2"/>
      <c r="AN147" s="2"/>
      <c r="AO147" s="2"/>
      <c r="AP147" s="2"/>
    </row>
    <row r="148" spans="1:42" ht="18" customHeight="1">
      <c r="A148" s="28"/>
      <c r="B148" s="2"/>
      <c r="C148" s="29"/>
      <c r="D148" s="29"/>
      <c r="E148" s="29"/>
      <c r="F148" s="29"/>
      <c r="G148" s="29"/>
      <c r="H148" s="29"/>
      <c r="I148" s="29"/>
      <c r="J148" s="29"/>
      <c r="K148" s="29"/>
      <c r="L148" s="29"/>
      <c r="M148" s="29"/>
      <c r="N148" s="29"/>
      <c r="O148" s="29"/>
      <c r="P148" s="29"/>
      <c r="Q148" s="29"/>
      <c r="R148" s="29"/>
      <c r="S148" s="29"/>
      <c r="T148" s="29"/>
      <c r="U148" s="29"/>
      <c r="V148" s="29"/>
      <c r="W148" s="29"/>
      <c r="X148" s="29"/>
      <c r="Y148" s="29"/>
      <c r="Z148" s="29"/>
      <c r="AA148" s="29"/>
      <c r="AB148" s="29"/>
      <c r="AC148" s="29"/>
      <c r="AD148" s="29"/>
      <c r="AE148" s="29"/>
      <c r="AF148" s="30"/>
      <c r="AG148" s="30"/>
      <c r="AH148" s="30"/>
      <c r="AI148" s="2"/>
      <c r="AJ148" s="1"/>
      <c r="AK148" s="2"/>
      <c r="AL148" s="2"/>
      <c r="AM148" s="2"/>
      <c r="AN148" s="2"/>
      <c r="AO148" s="2"/>
      <c r="AP148" s="2"/>
    </row>
    <row r="149" spans="1:42" ht="18" customHeight="1">
      <c r="A149" s="28"/>
      <c r="B149" s="2"/>
      <c r="C149" s="29"/>
      <c r="D149" s="29"/>
      <c r="E149" s="29"/>
      <c r="F149" s="29"/>
      <c r="G149" s="29"/>
      <c r="H149" s="29"/>
      <c r="I149" s="29"/>
      <c r="J149" s="29"/>
      <c r="K149" s="29"/>
      <c r="L149" s="29"/>
      <c r="M149" s="29"/>
      <c r="N149" s="29"/>
      <c r="O149" s="29"/>
      <c r="P149" s="29"/>
      <c r="Q149" s="29"/>
      <c r="R149" s="29"/>
      <c r="S149" s="29"/>
      <c r="T149" s="29"/>
      <c r="U149" s="29"/>
      <c r="V149" s="29"/>
      <c r="W149" s="29"/>
      <c r="X149" s="29"/>
      <c r="Y149" s="29"/>
      <c r="Z149" s="29"/>
      <c r="AA149" s="29"/>
      <c r="AB149" s="29"/>
      <c r="AC149" s="29"/>
      <c r="AD149" s="29"/>
      <c r="AE149" s="29"/>
      <c r="AF149" s="30"/>
      <c r="AG149" s="30"/>
      <c r="AH149" s="30"/>
      <c r="AI149" s="2"/>
      <c r="AJ149" s="1"/>
      <c r="AK149" s="2"/>
      <c r="AL149" s="2"/>
      <c r="AM149" s="2"/>
      <c r="AN149" s="2"/>
      <c r="AO149" s="2"/>
      <c r="AP149" s="2"/>
    </row>
    <row r="150" spans="1:42" ht="18" customHeight="1">
      <c r="A150" s="28"/>
      <c r="B150" s="2"/>
      <c r="C150" s="29"/>
      <c r="D150" s="29"/>
      <c r="E150" s="29"/>
      <c r="F150" s="29"/>
      <c r="G150" s="29"/>
      <c r="H150" s="29"/>
      <c r="I150" s="29"/>
      <c r="J150" s="29"/>
      <c r="K150" s="29"/>
      <c r="L150" s="29"/>
      <c r="M150" s="29"/>
      <c r="N150" s="29"/>
      <c r="O150" s="29"/>
      <c r="P150" s="29"/>
      <c r="Q150" s="29"/>
      <c r="R150" s="29"/>
      <c r="S150" s="29"/>
      <c r="T150" s="29"/>
      <c r="U150" s="29"/>
      <c r="V150" s="29"/>
      <c r="W150" s="29"/>
      <c r="X150" s="29"/>
      <c r="Y150" s="29"/>
      <c r="Z150" s="29"/>
      <c r="AA150" s="29"/>
      <c r="AB150" s="29"/>
      <c r="AC150" s="29"/>
      <c r="AD150" s="29"/>
      <c r="AE150" s="29"/>
      <c r="AF150" s="30"/>
      <c r="AG150" s="30"/>
      <c r="AH150" s="30"/>
      <c r="AI150" s="2"/>
      <c r="AJ150" s="1"/>
      <c r="AK150" s="2"/>
      <c r="AL150" s="2"/>
      <c r="AM150" s="2"/>
      <c r="AN150" s="2"/>
      <c r="AO150" s="2"/>
      <c r="AP150" s="2"/>
    </row>
    <row r="151" spans="1:42" ht="18" customHeight="1">
      <c r="A151" s="28"/>
      <c r="B151" s="2"/>
      <c r="C151" s="29"/>
      <c r="D151" s="29"/>
      <c r="E151" s="29"/>
      <c r="F151" s="29"/>
      <c r="G151" s="29"/>
      <c r="H151" s="29"/>
      <c r="I151" s="29"/>
      <c r="J151" s="29"/>
      <c r="K151" s="29"/>
      <c r="L151" s="29"/>
      <c r="M151" s="29"/>
      <c r="N151" s="29"/>
      <c r="O151" s="29"/>
      <c r="P151" s="29"/>
      <c r="Q151" s="29"/>
      <c r="R151" s="29"/>
      <c r="S151" s="29"/>
      <c r="T151" s="29"/>
      <c r="U151" s="29"/>
      <c r="V151" s="29"/>
      <c r="W151" s="29"/>
      <c r="X151" s="29"/>
      <c r="Y151" s="29"/>
      <c r="Z151" s="29"/>
      <c r="AA151" s="29"/>
      <c r="AB151" s="29"/>
      <c r="AC151" s="29"/>
      <c r="AD151" s="29"/>
      <c r="AE151" s="29"/>
      <c r="AF151" s="30"/>
      <c r="AG151" s="30"/>
      <c r="AH151" s="30"/>
      <c r="AI151" s="2"/>
      <c r="AJ151" s="1"/>
      <c r="AK151" s="2"/>
      <c r="AL151" s="2"/>
      <c r="AM151" s="2"/>
      <c r="AN151" s="2"/>
      <c r="AO151" s="2"/>
      <c r="AP151" s="2"/>
    </row>
    <row r="152" spans="1:42" ht="18" customHeight="1">
      <c r="A152" s="28"/>
      <c r="B152" s="2"/>
      <c r="C152" s="29"/>
      <c r="D152" s="29"/>
      <c r="E152" s="29"/>
      <c r="F152" s="29"/>
      <c r="G152" s="29"/>
      <c r="H152" s="29"/>
      <c r="I152" s="29"/>
      <c r="J152" s="29"/>
      <c r="K152" s="29"/>
      <c r="L152" s="29"/>
      <c r="M152" s="29"/>
      <c r="N152" s="29"/>
      <c r="O152" s="29"/>
      <c r="P152" s="29"/>
      <c r="Q152" s="29"/>
      <c r="R152" s="29"/>
      <c r="S152" s="29"/>
      <c r="T152" s="29"/>
      <c r="U152" s="29"/>
      <c r="V152" s="29"/>
      <c r="W152" s="29"/>
      <c r="X152" s="29"/>
      <c r="Y152" s="29"/>
      <c r="Z152" s="29"/>
      <c r="AA152" s="29"/>
      <c r="AB152" s="29"/>
      <c r="AC152" s="29"/>
      <c r="AD152" s="29"/>
      <c r="AE152" s="29"/>
      <c r="AF152" s="30"/>
      <c r="AG152" s="30"/>
      <c r="AH152" s="30"/>
      <c r="AI152" s="2"/>
      <c r="AJ152" s="1"/>
      <c r="AK152" s="2"/>
      <c r="AL152" s="2"/>
      <c r="AM152" s="2"/>
      <c r="AN152" s="2"/>
      <c r="AO152" s="2"/>
      <c r="AP152" s="2"/>
    </row>
    <row r="153" spans="1:42" ht="18" customHeight="1">
      <c r="A153" s="28"/>
      <c r="B153" s="2"/>
      <c r="C153" s="29"/>
      <c r="D153" s="29"/>
      <c r="E153" s="29"/>
      <c r="F153" s="29"/>
      <c r="G153" s="29"/>
      <c r="H153" s="29"/>
      <c r="I153" s="29"/>
      <c r="J153" s="29"/>
      <c r="K153" s="29"/>
      <c r="L153" s="29"/>
      <c r="M153" s="29"/>
      <c r="N153" s="29"/>
      <c r="O153" s="29"/>
      <c r="P153" s="29"/>
      <c r="Q153" s="29"/>
      <c r="R153" s="29"/>
      <c r="S153" s="29"/>
      <c r="T153" s="29"/>
      <c r="U153" s="29"/>
      <c r="V153" s="29"/>
      <c r="W153" s="29"/>
      <c r="X153" s="29"/>
      <c r="Y153" s="29"/>
      <c r="Z153" s="29"/>
      <c r="AA153" s="29"/>
      <c r="AB153" s="29"/>
      <c r="AC153" s="29"/>
      <c r="AD153" s="29"/>
      <c r="AE153" s="29"/>
      <c r="AF153" s="30"/>
      <c r="AG153" s="30"/>
      <c r="AH153" s="30"/>
      <c r="AI153" s="2"/>
      <c r="AJ153" s="1"/>
      <c r="AK153" s="2"/>
      <c r="AL153" s="2"/>
      <c r="AM153" s="2"/>
      <c r="AN153" s="2"/>
      <c r="AO153" s="2"/>
      <c r="AP153" s="2"/>
    </row>
    <row r="154" spans="1:42" ht="18" customHeight="1">
      <c r="A154" s="28"/>
      <c r="B154" s="2"/>
      <c r="C154" s="29"/>
      <c r="D154" s="29"/>
      <c r="E154" s="29"/>
      <c r="F154" s="29"/>
      <c r="G154" s="29"/>
      <c r="H154" s="29"/>
      <c r="I154" s="29"/>
      <c r="J154" s="29"/>
      <c r="K154" s="29"/>
      <c r="L154" s="29"/>
      <c r="M154" s="29"/>
      <c r="N154" s="29"/>
      <c r="O154" s="29"/>
      <c r="P154" s="29"/>
      <c r="Q154" s="29"/>
      <c r="R154" s="29"/>
      <c r="S154" s="29"/>
      <c r="T154" s="29"/>
      <c r="U154" s="29"/>
      <c r="V154" s="29"/>
      <c r="W154" s="29"/>
      <c r="X154" s="29"/>
      <c r="Y154" s="29"/>
      <c r="Z154" s="29"/>
      <c r="AA154" s="29"/>
      <c r="AB154" s="29"/>
      <c r="AC154" s="29"/>
      <c r="AD154" s="29"/>
      <c r="AE154" s="29"/>
      <c r="AF154" s="30"/>
      <c r="AG154" s="30"/>
      <c r="AH154" s="30"/>
      <c r="AI154" s="2"/>
      <c r="AJ154" s="1"/>
      <c r="AK154" s="2"/>
      <c r="AL154" s="2"/>
      <c r="AM154" s="2"/>
      <c r="AN154" s="2"/>
      <c r="AO154" s="2"/>
      <c r="AP154" s="2"/>
    </row>
    <row r="155" spans="1:42" ht="18" customHeight="1">
      <c r="A155" s="28"/>
      <c r="B155" s="2"/>
      <c r="C155" s="29"/>
      <c r="D155" s="29"/>
      <c r="E155" s="29"/>
      <c r="F155" s="29"/>
      <c r="G155" s="29"/>
      <c r="H155" s="29"/>
      <c r="I155" s="29"/>
      <c r="J155" s="29"/>
      <c r="K155" s="29"/>
      <c r="L155" s="29"/>
      <c r="M155" s="29"/>
      <c r="N155" s="29"/>
      <c r="O155" s="29"/>
      <c r="P155" s="29"/>
      <c r="Q155" s="29"/>
      <c r="R155" s="29"/>
      <c r="S155" s="29"/>
      <c r="T155" s="29"/>
      <c r="U155" s="29"/>
      <c r="V155" s="29"/>
      <c r="W155" s="29"/>
      <c r="X155" s="29"/>
      <c r="Y155" s="29"/>
      <c r="Z155" s="29"/>
      <c r="AA155" s="29"/>
      <c r="AB155" s="29"/>
      <c r="AC155" s="29"/>
      <c r="AD155" s="29"/>
      <c r="AE155" s="29"/>
      <c r="AF155" s="30"/>
      <c r="AG155" s="30"/>
      <c r="AH155" s="30"/>
      <c r="AI155" s="2"/>
      <c r="AJ155" s="1"/>
      <c r="AK155" s="2"/>
      <c r="AL155" s="2"/>
      <c r="AM155" s="2"/>
      <c r="AN155" s="2"/>
      <c r="AO155" s="2"/>
      <c r="AP155" s="2"/>
    </row>
    <row r="156" spans="1:42" ht="18" customHeight="1">
      <c r="A156" s="28"/>
      <c r="B156" s="2"/>
      <c r="C156" s="29"/>
      <c r="D156" s="29"/>
      <c r="E156" s="29"/>
      <c r="F156" s="29"/>
      <c r="G156" s="29"/>
      <c r="H156" s="29"/>
      <c r="I156" s="29"/>
      <c r="J156" s="29"/>
      <c r="K156" s="29"/>
      <c r="L156" s="29"/>
      <c r="M156" s="29"/>
      <c r="N156" s="29"/>
      <c r="O156" s="29"/>
      <c r="P156" s="29"/>
      <c r="Q156" s="29"/>
      <c r="R156" s="29"/>
      <c r="S156" s="29"/>
      <c r="T156" s="29"/>
      <c r="U156" s="29"/>
      <c r="V156" s="29"/>
      <c r="W156" s="29"/>
      <c r="X156" s="29"/>
      <c r="Y156" s="29"/>
      <c r="Z156" s="29"/>
      <c r="AA156" s="29"/>
      <c r="AB156" s="29"/>
      <c r="AC156" s="29"/>
      <c r="AD156" s="29"/>
      <c r="AE156" s="29"/>
      <c r="AF156" s="30"/>
      <c r="AG156" s="30"/>
      <c r="AH156" s="30"/>
      <c r="AI156" s="2"/>
      <c r="AJ156" s="1"/>
      <c r="AK156" s="2"/>
      <c r="AL156" s="2"/>
      <c r="AM156" s="2"/>
      <c r="AN156" s="2"/>
      <c r="AO156" s="2"/>
      <c r="AP156" s="2"/>
    </row>
    <row r="157" spans="1:42" ht="18" customHeight="1">
      <c r="A157" s="28"/>
      <c r="B157" s="2"/>
      <c r="C157" s="29"/>
      <c r="D157" s="29"/>
      <c r="E157" s="29"/>
      <c r="F157" s="29"/>
      <c r="G157" s="29"/>
      <c r="H157" s="29"/>
      <c r="I157" s="29"/>
      <c r="J157" s="29"/>
      <c r="K157" s="29"/>
      <c r="L157" s="29"/>
      <c r="M157" s="29"/>
      <c r="N157" s="29"/>
      <c r="O157" s="29"/>
      <c r="P157" s="29"/>
      <c r="Q157" s="29"/>
      <c r="R157" s="29"/>
      <c r="S157" s="29"/>
      <c r="T157" s="29"/>
      <c r="U157" s="29"/>
      <c r="V157" s="29"/>
      <c r="W157" s="29"/>
      <c r="X157" s="29"/>
      <c r="Y157" s="29"/>
      <c r="Z157" s="29"/>
      <c r="AA157" s="29"/>
      <c r="AB157" s="29"/>
      <c r="AC157" s="29"/>
      <c r="AD157" s="29"/>
      <c r="AE157" s="29"/>
      <c r="AF157" s="30"/>
      <c r="AG157" s="30"/>
      <c r="AH157" s="30"/>
      <c r="AI157" s="2"/>
      <c r="AJ157" s="1"/>
      <c r="AK157" s="2"/>
      <c r="AL157" s="2"/>
      <c r="AM157" s="2"/>
      <c r="AN157" s="2"/>
      <c r="AO157" s="2"/>
      <c r="AP157" s="2"/>
    </row>
    <row r="158" spans="1:42" ht="18" customHeight="1">
      <c r="A158" s="28"/>
      <c r="B158" s="2"/>
      <c r="C158" s="29"/>
      <c r="D158" s="29"/>
      <c r="E158" s="29"/>
      <c r="F158" s="29"/>
      <c r="G158" s="29"/>
      <c r="H158" s="29"/>
      <c r="I158" s="29"/>
      <c r="J158" s="29"/>
      <c r="K158" s="29"/>
      <c r="L158" s="29"/>
      <c r="M158" s="29"/>
      <c r="N158" s="29"/>
      <c r="O158" s="29"/>
      <c r="P158" s="29"/>
      <c r="Q158" s="29"/>
      <c r="R158" s="29"/>
      <c r="S158" s="29"/>
      <c r="T158" s="29"/>
      <c r="U158" s="29"/>
      <c r="V158" s="29"/>
      <c r="W158" s="29"/>
      <c r="X158" s="29"/>
      <c r="Y158" s="29"/>
      <c r="Z158" s="29"/>
      <c r="AA158" s="29"/>
      <c r="AB158" s="29"/>
      <c r="AC158" s="29"/>
      <c r="AD158" s="29"/>
      <c r="AE158" s="29"/>
      <c r="AF158" s="30"/>
      <c r="AG158" s="30"/>
      <c r="AH158" s="30"/>
      <c r="AI158" s="2"/>
      <c r="AJ158" s="1"/>
      <c r="AK158" s="2"/>
      <c r="AL158" s="2"/>
      <c r="AM158" s="2"/>
      <c r="AN158" s="2"/>
      <c r="AO158" s="2"/>
      <c r="AP158" s="2"/>
    </row>
    <row r="159" spans="1:42" ht="18" customHeight="1">
      <c r="A159" s="28"/>
      <c r="B159" s="2"/>
      <c r="C159" s="29"/>
      <c r="D159" s="29"/>
      <c r="E159" s="29"/>
      <c r="F159" s="29"/>
      <c r="G159" s="29"/>
      <c r="H159" s="29"/>
      <c r="I159" s="29"/>
      <c r="J159" s="29"/>
      <c r="K159" s="29"/>
      <c r="L159" s="29"/>
      <c r="M159" s="29"/>
      <c r="N159" s="29"/>
      <c r="O159" s="29"/>
      <c r="P159" s="29"/>
      <c r="Q159" s="29"/>
      <c r="R159" s="29"/>
      <c r="S159" s="29"/>
      <c r="T159" s="29"/>
      <c r="U159" s="29"/>
      <c r="V159" s="29"/>
      <c r="W159" s="29"/>
      <c r="X159" s="29"/>
      <c r="Y159" s="29"/>
      <c r="Z159" s="29"/>
      <c r="AA159" s="29"/>
      <c r="AB159" s="29"/>
      <c r="AC159" s="29"/>
      <c r="AD159" s="29"/>
      <c r="AE159" s="29"/>
      <c r="AF159" s="30"/>
      <c r="AG159" s="30"/>
      <c r="AH159" s="30"/>
      <c r="AI159" s="2"/>
      <c r="AJ159" s="1"/>
      <c r="AK159" s="2"/>
      <c r="AL159" s="2"/>
      <c r="AM159" s="2"/>
      <c r="AN159" s="2"/>
      <c r="AO159" s="2"/>
      <c r="AP159" s="2"/>
    </row>
    <row r="160" spans="1:42" ht="18" customHeight="1">
      <c r="A160" s="28"/>
      <c r="B160" s="2"/>
      <c r="C160" s="29"/>
      <c r="D160" s="29"/>
      <c r="E160" s="29"/>
      <c r="F160" s="29"/>
      <c r="G160" s="29"/>
      <c r="H160" s="29"/>
      <c r="I160" s="29"/>
      <c r="J160" s="29"/>
      <c r="K160" s="29"/>
      <c r="L160" s="29"/>
      <c r="M160" s="29"/>
      <c r="N160" s="29"/>
      <c r="O160" s="29"/>
      <c r="P160" s="29"/>
      <c r="Q160" s="29"/>
      <c r="R160" s="29"/>
      <c r="S160" s="29"/>
      <c r="T160" s="29"/>
      <c r="U160" s="29"/>
      <c r="V160" s="29"/>
      <c r="W160" s="29"/>
      <c r="X160" s="29"/>
      <c r="Y160" s="29"/>
      <c r="Z160" s="29"/>
      <c r="AA160" s="29"/>
      <c r="AB160" s="29"/>
      <c r="AC160" s="29"/>
      <c r="AD160" s="29"/>
      <c r="AE160" s="29"/>
      <c r="AF160" s="30"/>
      <c r="AG160" s="30"/>
      <c r="AH160" s="30"/>
      <c r="AI160" s="2"/>
      <c r="AJ160" s="1"/>
      <c r="AK160" s="2"/>
      <c r="AL160" s="2"/>
      <c r="AM160" s="2"/>
      <c r="AN160" s="2"/>
      <c r="AO160" s="2"/>
      <c r="AP160" s="2"/>
    </row>
    <row r="161" spans="1:42" ht="18" customHeight="1">
      <c r="A161" s="28"/>
      <c r="B161" s="2"/>
      <c r="C161" s="29"/>
      <c r="D161" s="29"/>
      <c r="E161" s="29"/>
      <c r="F161" s="29"/>
      <c r="G161" s="29"/>
      <c r="H161" s="29"/>
      <c r="I161" s="29"/>
      <c r="J161" s="29"/>
      <c r="K161" s="29"/>
      <c r="L161" s="29"/>
      <c r="M161" s="29"/>
      <c r="N161" s="29"/>
      <c r="O161" s="29"/>
      <c r="P161" s="29"/>
      <c r="Q161" s="29"/>
      <c r="R161" s="29"/>
      <c r="S161" s="29"/>
      <c r="T161" s="29"/>
      <c r="U161" s="29"/>
      <c r="V161" s="29"/>
      <c r="W161" s="29"/>
      <c r="X161" s="29"/>
      <c r="Y161" s="29"/>
      <c r="Z161" s="29"/>
      <c r="AA161" s="29"/>
      <c r="AB161" s="29"/>
      <c r="AC161" s="29"/>
      <c r="AD161" s="29"/>
      <c r="AE161" s="29"/>
      <c r="AF161" s="30"/>
      <c r="AG161" s="30"/>
      <c r="AH161" s="30"/>
      <c r="AI161" s="2"/>
      <c r="AJ161" s="1"/>
      <c r="AK161" s="2"/>
      <c r="AL161" s="2"/>
      <c r="AM161" s="2"/>
      <c r="AN161" s="2"/>
      <c r="AO161" s="2"/>
      <c r="AP161" s="2"/>
    </row>
    <row r="162" spans="1:42" ht="18" customHeight="1">
      <c r="A162" s="28"/>
      <c r="B162" s="2"/>
      <c r="C162" s="29"/>
      <c r="D162" s="29"/>
      <c r="E162" s="29"/>
      <c r="F162" s="29"/>
      <c r="G162" s="29"/>
      <c r="H162" s="29"/>
      <c r="I162" s="29"/>
      <c r="J162" s="29"/>
      <c r="K162" s="29"/>
      <c r="L162" s="29"/>
      <c r="M162" s="29"/>
      <c r="N162" s="29"/>
      <c r="O162" s="29"/>
      <c r="P162" s="29"/>
      <c r="Q162" s="29"/>
      <c r="R162" s="29"/>
      <c r="S162" s="29"/>
      <c r="T162" s="29"/>
      <c r="U162" s="29"/>
      <c r="V162" s="29"/>
      <c r="W162" s="29"/>
      <c r="X162" s="29"/>
      <c r="Y162" s="29"/>
      <c r="Z162" s="29"/>
      <c r="AA162" s="29"/>
      <c r="AB162" s="29"/>
      <c r="AC162" s="29"/>
      <c r="AD162" s="29"/>
      <c r="AE162" s="29"/>
      <c r="AF162" s="30"/>
      <c r="AG162" s="30"/>
      <c r="AH162" s="30"/>
      <c r="AI162" s="2"/>
      <c r="AJ162" s="1"/>
      <c r="AK162" s="2"/>
      <c r="AL162" s="2"/>
      <c r="AM162" s="2"/>
      <c r="AN162" s="2"/>
      <c r="AO162" s="2"/>
      <c r="AP162" s="2"/>
    </row>
    <row r="163" spans="1:42" ht="18" customHeight="1">
      <c r="A163" s="28"/>
      <c r="B163" s="2"/>
      <c r="C163" s="29"/>
      <c r="D163" s="29"/>
      <c r="E163" s="29"/>
      <c r="F163" s="29"/>
      <c r="G163" s="29"/>
      <c r="H163" s="29"/>
      <c r="I163" s="29"/>
      <c r="J163" s="29"/>
      <c r="K163" s="29"/>
      <c r="L163" s="29"/>
      <c r="M163" s="29"/>
      <c r="N163" s="29"/>
      <c r="O163" s="29"/>
      <c r="P163" s="29"/>
      <c r="Q163" s="29"/>
      <c r="R163" s="29"/>
      <c r="S163" s="29"/>
      <c r="T163" s="29"/>
      <c r="U163" s="29"/>
      <c r="V163" s="29"/>
      <c r="W163" s="29"/>
      <c r="X163" s="29"/>
      <c r="Y163" s="29"/>
      <c r="Z163" s="29"/>
      <c r="AA163" s="29"/>
      <c r="AB163" s="29"/>
      <c r="AC163" s="29"/>
      <c r="AD163" s="29"/>
      <c r="AE163" s="29"/>
      <c r="AF163" s="30"/>
      <c r="AG163" s="30"/>
      <c r="AH163" s="30"/>
      <c r="AI163" s="2"/>
      <c r="AJ163" s="1"/>
      <c r="AK163" s="2"/>
      <c r="AL163" s="2"/>
      <c r="AM163" s="2"/>
      <c r="AN163" s="2"/>
      <c r="AO163" s="2"/>
      <c r="AP163" s="2"/>
    </row>
    <row r="164" spans="1:42" ht="18" customHeight="1">
      <c r="A164" s="28"/>
      <c r="B164" s="2"/>
      <c r="C164" s="29"/>
      <c r="D164" s="29"/>
      <c r="E164" s="29"/>
      <c r="F164" s="29"/>
      <c r="G164" s="29"/>
      <c r="H164" s="29"/>
      <c r="I164" s="29"/>
      <c r="J164" s="29"/>
      <c r="K164" s="29"/>
      <c r="L164" s="29"/>
      <c r="M164" s="29"/>
      <c r="N164" s="29"/>
      <c r="O164" s="29"/>
      <c r="P164" s="29"/>
      <c r="Q164" s="29"/>
      <c r="R164" s="29"/>
      <c r="S164" s="29"/>
      <c r="T164" s="29"/>
      <c r="U164" s="29"/>
      <c r="V164" s="29"/>
      <c r="W164" s="29"/>
      <c r="X164" s="29"/>
      <c r="Y164" s="29"/>
      <c r="Z164" s="29"/>
      <c r="AA164" s="29"/>
      <c r="AB164" s="29"/>
      <c r="AC164" s="29"/>
      <c r="AD164" s="29"/>
      <c r="AE164" s="29"/>
      <c r="AF164" s="30"/>
      <c r="AG164" s="30"/>
      <c r="AH164" s="30"/>
      <c r="AI164" s="2"/>
      <c r="AJ164" s="1"/>
      <c r="AK164" s="2"/>
      <c r="AL164" s="2"/>
      <c r="AM164" s="2"/>
      <c r="AN164" s="2"/>
      <c r="AO164" s="2"/>
      <c r="AP164" s="2"/>
    </row>
    <row r="165" spans="1:42" ht="18" customHeight="1">
      <c r="A165" s="28"/>
      <c r="B165" s="2"/>
      <c r="C165" s="29"/>
      <c r="D165" s="29"/>
      <c r="E165" s="29"/>
      <c r="F165" s="29"/>
      <c r="G165" s="29"/>
      <c r="H165" s="29"/>
      <c r="I165" s="29"/>
      <c r="J165" s="29"/>
      <c r="K165" s="29"/>
      <c r="L165" s="29"/>
      <c r="M165" s="29"/>
      <c r="N165" s="29"/>
      <c r="O165" s="29"/>
      <c r="P165" s="29"/>
      <c r="Q165" s="29"/>
      <c r="R165" s="29"/>
      <c r="S165" s="29"/>
      <c r="T165" s="29"/>
      <c r="U165" s="29"/>
      <c r="V165" s="29"/>
      <c r="W165" s="29"/>
      <c r="X165" s="29"/>
      <c r="Y165" s="29"/>
      <c r="Z165" s="29"/>
      <c r="AA165" s="29"/>
      <c r="AB165" s="29"/>
      <c r="AC165" s="29"/>
      <c r="AD165" s="29"/>
      <c r="AE165" s="29"/>
      <c r="AF165" s="30"/>
      <c r="AG165" s="30"/>
      <c r="AH165" s="30"/>
      <c r="AI165" s="2"/>
      <c r="AJ165" s="1"/>
      <c r="AK165" s="2"/>
      <c r="AL165" s="2"/>
      <c r="AM165" s="2"/>
      <c r="AN165" s="2"/>
      <c r="AO165" s="2"/>
      <c r="AP165" s="2"/>
    </row>
    <row r="166" spans="1:42" ht="18" customHeight="1">
      <c r="A166" s="28"/>
      <c r="B166" s="2"/>
      <c r="C166" s="29"/>
      <c r="D166" s="29"/>
      <c r="E166" s="29"/>
      <c r="F166" s="29"/>
      <c r="G166" s="29"/>
      <c r="H166" s="29"/>
      <c r="I166" s="29"/>
      <c r="J166" s="29"/>
      <c r="K166" s="29"/>
      <c r="L166" s="29"/>
      <c r="M166" s="29"/>
      <c r="N166" s="29"/>
      <c r="O166" s="29"/>
      <c r="P166" s="29"/>
      <c r="Q166" s="29"/>
      <c r="R166" s="29"/>
      <c r="S166" s="29"/>
      <c r="T166" s="29"/>
      <c r="U166" s="29"/>
      <c r="V166" s="29"/>
      <c r="W166" s="29"/>
      <c r="X166" s="29"/>
      <c r="Y166" s="29"/>
      <c r="Z166" s="29"/>
      <c r="AA166" s="29"/>
      <c r="AB166" s="29"/>
      <c r="AC166" s="29"/>
      <c r="AD166" s="29"/>
      <c r="AE166" s="29"/>
      <c r="AF166" s="30"/>
      <c r="AG166" s="30"/>
      <c r="AH166" s="30"/>
      <c r="AI166" s="2"/>
      <c r="AJ166" s="1"/>
      <c r="AK166" s="2"/>
      <c r="AL166" s="2"/>
      <c r="AM166" s="2"/>
      <c r="AN166" s="2"/>
      <c r="AO166" s="2"/>
      <c r="AP166" s="2"/>
    </row>
    <row r="167" spans="1:42" ht="18" customHeight="1">
      <c r="A167" s="28"/>
      <c r="B167" s="2"/>
      <c r="C167" s="29"/>
      <c r="D167" s="29"/>
      <c r="E167" s="29"/>
      <c r="F167" s="29"/>
      <c r="G167" s="29"/>
      <c r="H167" s="29"/>
      <c r="I167" s="29"/>
      <c r="J167" s="29"/>
      <c r="K167" s="29"/>
      <c r="L167" s="29"/>
      <c r="M167" s="29"/>
      <c r="N167" s="29"/>
      <c r="O167" s="29"/>
      <c r="P167" s="29"/>
      <c r="Q167" s="29"/>
      <c r="R167" s="29"/>
      <c r="S167" s="29"/>
      <c r="T167" s="29"/>
      <c r="U167" s="29"/>
      <c r="V167" s="29"/>
      <c r="W167" s="29"/>
      <c r="X167" s="29"/>
      <c r="Y167" s="29"/>
      <c r="Z167" s="29"/>
      <c r="AA167" s="29"/>
      <c r="AB167" s="29"/>
      <c r="AC167" s="29"/>
      <c r="AD167" s="29"/>
      <c r="AE167" s="29"/>
      <c r="AF167" s="30"/>
      <c r="AG167" s="30"/>
      <c r="AH167" s="30"/>
      <c r="AI167" s="2"/>
      <c r="AJ167" s="1"/>
      <c r="AK167" s="2"/>
      <c r="AL167" s="2"/>
      <c r="AM167" s="2"/>
      <c r="AN167" s="2"/>
      <c r="AO167" s="2"/>
      <c r="AP167" s="2"/>
    </row>
    <row r="168" spans="1:42" ht="18" customHeight="1">
      <c r="A168" s="28"/>
      <c r="B168" s="2"/>
      <c r="C168" s="29"/>
      <c r="D168" s="29"/>
      <c r="E168" s="29"/>
      <c r="F168" s="29"/>
      <c r="G168" s="29"/>
      <c r="H168" s="29"/>
      <c r="I168" s="29"/>
      <c r="J168" s="29"/>
      <c r="K168" s="29"/>
      <c r="L168" s="29"/>
      <c r="M168" s="29"/>
      <c r="N168" s="29"/>
      <c r="O168" s="29"/>
      <c r="P168" s="29"/>
      <c r="Q168" s="29"/>
      <c r="R168" s="29"/>
      <c r="S168" s="29"/>
      <c r="T168" s="29"/>
      <c r="U168" s="29"/>
      <c r="V168" s="29"/>
      <c r="W168" s="29"/>
      <c r="X168" s="29"/>
      <c r="Y168" s="29"/>
      <c r="Z168" s="29"/>
      <c r="AA168" s="29"/>
      <c r="AB168" s="29"/>
      <c r="AC168" s="29"/>
      <c r="AD168" s="29"/>
      <c r="AE168" s="29"/>
      <c r="AF168" s="30"/>
      <c r="AG168" s="30"/>
      <c r="AH168" s="30"/>
      <c r="AI168" s="2"/>
      <c r="AJ168" s="1"/>
      <c r="AK168" s="2"/>
      <c r="AL168" s="2"/>
      <c r="AM168" s="2"/>
      <c r="AN168" s="2"/>
      <c r="AO168" s="2"/>
      <c r="AP168" s="2"/>
    </row>
    <row r="169" spans="1:42" ht="18" customHeight="1">
      <c r="A169" s="28"/>
      <c r="B169" s="2"/>
      <c r="C169" s="29"/>
      <c r="D169" s="29"/>
      <c r="E169" s="29"/>
      <c r="F169" s="29"/>
      <c r="G169" s="29"/>
      <c r="H169" s="29"/>
      <c r="I169" s="29"/>
      <c r="J169" s="29"/>
      <c r="K169" s="29"/>
      <c r="L169" s="29"/>
      <c r="M169" s="29"/>
      <c r="N169" s="29"/>
      <c r="O169" s="29"/>
      <c r="P169" s="29"/>
      <c r="Q169" s="29"/>
      <c r="R169" s="29"/>
      <c r="S169" s="29"/>
      <c r="T169" s="29"/>
      <c r="U169" s="29"/>
      <c r="V169" s="29"/>
      <c r="W169" s="29"/>
      <c r="X169" s="29"/>
      <c r="Y169" s="29"/>
      <c r="Z169" s="29"/>
      <c r="AA169" s="29"/>
      <c r="AB169" s="29"/>
      <c r="AC169" s="29"/>
      <c r="AD169" s="29"/>
      <c r="AE169" s="29"/>
      <c r="AF169" s="30"/>
      <c r="AG169" s="30"/>
      <c r="AH169" s="30"/>
      <c r="AI169" s="2"/>
      <c r="AJ169" s="1"/>
      <c r="AK169" s="2"/>
      <c r="AL169" s="2"/>
      <c r="AM169" s="2"/>
      <c r="AN169" s="2"/>
      <c r="AO169" s="2"/>
      <c r="AP169" s="2"/>
    </row>
    <row r="170" spans="1:42" ht="18" customHeight="1">
      <c r="A170" s="28"/>
      <c r="B170" s="2"/>
      <c r="C170" s="29"/>
      <c r="D170" s="29"/>
      <c r="E170" s="29"/>
      <c r="F170" s="29"/>
      <c r="G170" s="29"/>
      <c r="H170" s="29"/>
      <c r="I170" s="29"/>
      <c r="J170" s="29"/>
      <c r="K170" s="29"/>
      <c r="L170" s="29"/>
      <c r="M170" s="29"/>
      <c r="N170" s="29"/>
      <c r="O170" s="29"/>
      <c r="P170" s="29"/>
      <c r="Q170" s="29"/>
      <c r="R170" s="29"/>
      <c r="S170" s="29"/>
      <c r="T170" s="29"/>
      <c r="U170" s="29"/>
      <c r="V170" s="29"/>
      <c r="W170" s="29"/>
      <c r="X170" s="29"/>
      <c r="Y170" s="29"/>
      <c r="Z170" s="29"/>
      <c r="AA170" s="29"/>
      <c r="AB170" s="29"/>
      <c r="AC170" s="29"/>
      <c r="AD170" s="29"/>
      <c r="AE170" s="29"/>
      <c r="AF170" s="30"/>
      <c r="AG170" s="30"/>
      <c r="AH170" s="30"/>
      <c r="AI170" s="2"/>
      <c r="AJ170" s="1"/>
      <c r="AK170" s="2"/>
      <c r="AL170" s="2"/>
      <c r="AM170" s="2"/>
      <c r="AN170" s="2"/>
      <c r="AO170" s="2"/>
      <c r="AP170" s="2"/>
    </row>
    <row r="171" spans="1:42" ht="18" customHeight="1">
      <c r="A171" s="28"/>
      <c r="B171" s="2"/>
      <c r="C171" s="29"/>
      <c r="D171" s="29"/>
      <c r="E171" s="29"/>
      <c r="F171" s="29"/>
      <c r="G171" s="29"/>
      <c r="H171" s="29"/>
      <c r="I171" s="29"/>
      <c r="J171" s="29"/>
      <c r="K171" s="29"/>
      <c r="L171" s="29"/>
      <c r="M171" s="29"/>
      <c r="N171" s="29"/>
      <c r="O171" s="29"/>
      <c r="P171" s="29"/>
      <c r="Q171" s="29"/>
      <c r="R171" s="29"/>
      <c r="S171" s="29"/>
      <c r="T171" s="29"/>
      <c r="U171" s="29"/>
      <c r="V171" s="29"/>
      <c r="W171" s="29"/>
      <c r="X171" s="29"/>
      <c r="Y171" s="29"/>
      <c r="Z171" s="29"/>
      <c r="AA171" s="29"/>
      <c r="AB171" s="29"/>
      <c r="AC171" s="29"/>
      <c r="AD171" s="29"/>
      <c r="AE171" s="29"/>
      <c r="AF171" s="30"/>
      <c r="AG171" s="30"/>
      <c r="AH171" s="30"/>
      <c r="AI171" s="2"/>
      <c r="AJ171" s="1"/>
      <c r="AK171" s="2"/>
      <c r="AL171" s="2"/>
      <c r="AM171" s="2"/>
      <c r="AN171" s="2"/>
      <c r="AO171" s="2"/>
      <c r="AP171" s="2"/>
    </row>
    <row r="172" spans="1:42" ht="18" customHeight="1">
      <c r="A172" s="28"/>
      <c r="B172" s="2"/>
      <c r="C172" s="29"/>
      <c r="D172" s="29"/>
      <c r="E172" s="29"/>
      <c r="F172" s="29"/>
      <c r="G172" s="29"/>
      <c r="H172" s="29"/>
      <c r="I172" s="29"/>
      <c r="J172" s="29"/>
      <c r="K172" s="29"/>
      <c r="L172" s="29"/>
      <c r="M172" s="29"/>
      <c r="N172" s="29"/>
      <c r="O172" s="29"/>
      <c r="P172" s="29"/>
      <c r="Q172" s="29"/>
      <c r="R172" s="29"/>
      <c r="S172" s="29"/>
      <c r="T172" s="29"/>
      <c r="U172" s="29"/>
      <c r="V172" s="29"/>
      <c r="W172" s="29"/>
      <c r="X172" s="29"/>
      <c r="Y172" s="29"/>
      <c r="Z172" s="29"/>
      <c r="AA172" s="29"/>
      <c r="AB172" s="29"/>
      <c r="AC172" s="29"/>
      <c r="AD172" s="29"/>
      <c r="AE172" s="29"/>
      <c r="AF172" s="30"/>
      <c r="AG172" s="30"/>
      <c r="AH172" s="30"/>
      <c r="AI172" s="2"/>
      <c r="AJ172" s="1"/>
      <c r="AK172" s="2"/>
      <c r="AL172" s="2"/>
      <c r="AM172" s="2"/>
      <c r="AN172" s="2"/>
      <c r="AO172" s="2"/>
      <c r="AP172" s="2"/>
    </row>
    <row r="173" spans="1:42" ht="18" customHeight="1">
      <c r="A173" s="28"/>
      <c r="B173" s="2"/>
      <c r="C173" s="29"/>
      <c r="D173" s="29"/>
      <c r="E173" s="29"/>
      <c r="F173" s="29"/>
      <c r="G173" s="29"/>
      <c r="H173" s="29"/>
      <c r="I173" s="29"/>
      <c r="J173" s="29"/>
      <c r="K173" s="29"/>
      <c r="L173" s="29"/>
      <c r="M173" s="29"/>
      <c r="N173" s="29"/>
      <c r="O173" s="29"/>
      <c r="P173" s="29"/>
      <c r="Q173" s="29"/>
      <c r="R173" s="29"/>
      <c r="S173" s="29"/>
      <c r="T173" s="29"/>
      <c r="U173" s="29"/>
      <c r="V173" s="29"/>
      <c r="W173" s="29"/>
      <c r="X173" s="29"/>
      <c r="Y173" s="29"/>
      <c r="Z173" s="29"/>
      <c r="AA173" s="29"/>
      <c r="AB173" s="29"/>
      <c r="AC173" s="29"/>
      <c r="AD173" s="29"/>
      <c r="AE173" s="29"/>
      <c r="AF173" s="30"/>
      <c r="AG173" s="30"/>
      <c r="AH173" s="30"/>
      <c r="AI173" s="2"/>
      <c r="AJ173" s="1"/>
      <c r="AK173" s="2"/>
      <c r="AL173" s="2"/>
      <c r="AM173" s="2"/>
      <c r="AN173" s="2"/>
      <c r="AO173" s="2"/>
      <c r="AP173" s="2"/>
    </row>
    <row r="174" spans="1:42" ht="18" customHeight="1">
      <c r="A174" s="28"/>
      <c r="B174" s="2"/>
      <c r="C174" s="29"/>
      <c r="D174" s="29"/>
      <c r="E174" s="29"/>
      <c r="F174" s="29"/>
      <c r="G174" s="29"/>
      <c r="H174" s="29"/>
      <c r="I174" s="29"/>
      <c r="J174" s="29"/>
      <c r="K174" s="29"/>
      <c r="L174" s="29"/>
      <c r="M174" s="29"/>
      <c r="N174" s="29"/>
      <c r="O174" s="29"/>
      <c r="P174" s="29"/>
      <c r="Q174" s="29"/>
      <c r="R174" s="29"/>
      <c r="S174" s="29"/>
      <c r="T174" s="29"/>
      <c r="U174" s="29"/>
      <c r="V174" s="29"/>
      <c r="W174" s="29"/>
      <c r="X174" s="29"/>
      <c r="Y174" s="29"/>
      <c r="Z174" s="29"/>
      <c r="AA174" s="29"/>
      <c r="AB174" s="29"/>
      <c r="AC174" s="29"/>
      <c r="AD174" s="29"/>
      <c r="AE174" s="29"/>
      <c r="AF174" s="30"/>
      <c r="AG174" s="30"/>
      <c r="AH174" s="30"/>
      <c r="AI174" s="2"/>
      <c r="AJ174" s="1"/>
      <c r="AK174" s="2"/>
      <c r="AL174" s="2"/>
      <c r="AM174" s="2"/>
      <c r="AN174" s="2"/>
      <c r="AO174" s="2"/>
      <c r="AP174" s="2"/>
    </row>
    <row r="175" spans="1:42" ht="18" customHeight="1">
      <c r="A175" s="28"/>
      <c r="B175" s="2"/>
      <c r="C175" s="29"/>
      <c r="D175" s="29"/>
      <c r="E175" s="29"/>
      <c r="F175" s="29"/>
      <c r="G175" s="29"/>
      <c r="H175" s="29"/>
      <c r="I175" s="29"/>
      <c r="J175" s="29"/>
      <c r="K175" s="29"/>
      <c r="L175" s="29"/>
      <c r="M175" s="29"/>
      <c r="N175" s="29"/>
      <c r="O175" s="29"/>
      <c r="P175" s="29"/>
      <c r="Q175" s="29"/>
      <c r="R175" s="29"/>
      <c r="S175" s="29"/>
      <c r="T175" s="29"/>
      <c r="U175" s="29"/>
      <c r="V175" s="29"/>
      <c r="W175" s="29"/>
      <c r="X175" s="29"/>
      <c r="Y175" s="29"/>
      <c r="Z175" s="29"/>
      <c r="AA175" s="29"/>
      <c r="AB175" s="29"/>
      <c r="AC175" s="29"/>
      <c r="AD175" s="29"/>
      <c r="AE175" s="29"/>
      <c r="AF175" s="30"/>
      <c r="AG175" s="30"/>
      <c r="AH175" s="30"/>
      <c r="AI175" s="2"/>
      <c r="AJ175" s="1"/>
      <c r="AK175" s="2"/>
      <c r="AL175" s="2"/>
      <c r="AM175" s="2"/>
      <c r="AN175" s="2"/>
      <c r="AO175" s="2"/>
      <c r="AP175" s="2"/>
    </row>
    <row r="176" spans="1:42" ht="18" customHeight="1">
      <c r="A176" s="28"/>
      <c r="B176" s="2"/>
      <c r="C176" s="29"/>
      <c r="D176" s="29"/>
      <c r="E176" s="29"/>
      <c r="F176" s="29"/>
      <c r="G176" s="29"/>
      <c r="H176" s="29"/>
      <c r="I176" s="29"/>
      <c r="J176" s="29"/>
      <c r="K176" s="29"/>
      <c r="L176" s="29"/>
      <c r="M176" s="29"/>
      <c r="N176" s="29"/>
      <c r="O176" s="29"/>
      <c r="P176" s="29"/>
      <c r="Q176" s="29"/>
      <c r="R176" s="29"/>
      <c r="S176" s="29"/>
      <c r="T176" s="29"/>
      <c r="U176" s="29"/>
      <c r="V176" s="29"/>
      <c r="W176" s="29"/>
      <c r="X176" s="29"/>
      <c r="Y176" s="29"/>
      <c r="Z176" s="29"/>
      <c r="AA176" s="29"/>
      <c r="AB176" s="29"/>
      <c r="AC176" s="29"/>
      <c r="AD176" s="29"/>
      <c r="AE176" s="29"/>
      <c r="AF176" s="30"/>
      <c r="AG176" s="30"/>
      <c r="AH176" s="30"/>
      <c r="AI176" s="2"/>
      <c r="AJ176" s="1"/>
      <c r="AK176" s="2"/>
      <c r="AL176" s="2"/>
      <c r="AM176" s="2"/>
      <c r="AN176" s="2"/>
      <c r="AO176" s="2"/>
      <c r="AP176" s="2"/>
    </row>
    <row r="177" spans="1:42" ht="18" customHeight="1">
      <c r="A177" s="28"/>
      <c r="B177" s="2"/>
      <c r="C177" s="29"/>
      <c r="D177" s="29"/>
      <c r="E177" s="29"/>
      <c r="F177" s="29"/>
      <c r="G177" s="29"/>
      <c r="H177" s="29"/>
      <c r="I177" s="29"/>
      <c r="J177" s="29"/>
      <c r="K177" s="29"/>
      <c r="L177" s="29"/>
      <c r="M177" s="29"/>
      <c r="N177" s="29"/>
      <c r="O177" s="29"/>
      <c r="P177" s="29"/>
      <c r="Q177" s="29"/>
      <c r="R177" s="29"/>
      <c r="S177" s="29"/>
      <c r="T177" s="29"/>
      <c r="U177" s="29"/>
      <c r="V177" s="29"/>
      <c r="W177" s="29"/>
      <c r="X177" s="29"/>
      <c r="Y177" s="29"/>
      <c r="Z177" s="29"/>
      <c r="AA177" s="29"/>
      <c r="AB177" s="29"/>
      <c r="AC177" s="29"/>
      <c r="AD177" s="29"/>
      <c r="AE177" s="29"/>
      <c r="AF177" s="30"/>
      <c r="AG177" s="30"/>
      <c r="AH177" s="30"/>
      <c r="AI177" s="2"/>
      <c r="AJ177" s="1"/>
      <c r="AK177" s="2"/>
      <c r="AL177" s="2"/>
      <c r="AM177" s="2"/>
      <c r="AN177" s="2"/>
      <c r="AO177" s="2"/>
      <c r="AP177" s="2"/>
    </row>
    <row r="178" spans="1:42" ht="18" customHeight="1">
      <c r="A178" s="28"/>
      <c r="B178" s="2"/>
      <c r="C178" s="29"/>
      <c r="D178" s="29"/>
      <c r="E178" s="29"/>
      <c r="F178" s="29"/>
      <c r="G178" s="29"/>
      <c r="H178" s="29"/>
      <c r="I178" s="29"/>
      <c r="J178" s="29"/>
      <c r="K178" s="29"/>
      <c r="L178" s="29"/>
      <c r="M178" s="29"/>
      <c r="N178" s="29"/>
      <c r="O178" s="29"/>
      <c r="P178" s="29"/>
      <c r="Q178" s="29"/>
      <c r="R178" s="29"/>
      <c r="S178" s="29"/>
      <c r="T178" s="29"/>
      <c r="U178" s="29"/>
      <c r="V178" s="29"/>
      <c r="W178" s="29"/>
      <c r="X178" s="29"/>
      <c r="Y178" s="29"/>
      <c r="Z178" s="29"/>
      <c r="AA178" s="29"/>
      <c r="AB178" s="29"/>
      <c r="AC178" s="29"/>
      <c r="AD178" s="29"/>
      <c r="AE178" s="29"/>
      <c r="AF178" s="30"/>
      <c r="AG178" s="30"/>
      <c r="AH178" s="30"/>
      <c r="AI178" s="2"/>
      <c r="AJ178" s="1"/>
      <c r="AK178" s="2"/>
      <c r="AL178" s="2"/>
      <c r="AM178" s="2"/>
      <c r="AN178" s="2"/>
      <c r="AO178" s="2"/>
      <c r="AP178" s="2"/>
    </row>
    <row r="179" spans="1:42" ht="18" customHeight="1">
      <c r="A179" s="28"/>
      <c r="B179" s="2"/>
      <c r="C179" s="29"/>
      <c r="D179" s="29"/>
      <c r="E179" s="29"/>
      <c r="F179" s="29"/>
      <c r="G179" s="29"/>
      <c r="H179" s="29"/>
      <c r="I179" s="29"/>
      <c r="J179" s="29"/>
      <c r="K179" s="29"/>
      <c r="L179" s="29"/>
      <c r="M179" s="29"/>
      <c r="N179" s="29"/>
      <c r="O179" s="29"/>
      <c r="P179" s="29"/>
      <c r="Q179" s="29"/>
      <c r="R179" s="29"/>
      <c r="S179" s="29"/>
      <c r="T179" s="29"/>
      <c r="U179" s="29"/>
      <c r="V179" s="29"/>
      <c r="W179" s="29"/>
      <c r="X179" s="29"/>
      <c r="Y179" s="29"/>
      <c r="Z179" s="29"/>
      <c r="AA179" s="29"/>
      <c r="AB179" s="29"/>
      <c r="AC179" s="29"/>
      <c r="AD179" s="29"/>
      <c r="AE179" s="29"/>
      <c r="AF179" s="30"/>
      <c r="AG179" s="30"/>
      <c r="AH179" s="30"/>
      <c r="AI179" s="2"/>
      <c r="AJ179" s="1"/>
      <c r="AK179" s="2"/>
      <c r="AL179" s="2"/>
      <c r="AM179" s="2"/>
      <c r="AN179" s="2"/>
      <c r="AO179" s="2"/>
      <c r="AP179" s="2"/>
    </row>
    <row r="180" spans="1:42" ht="18" customHeight="1">
      <c r="A180" s="28"/>
      <c r="B180" s="2"/>
      <c r="C180" s="29"/>
      <c r="D180" s="29"/>
      <c r="E180" s="29"/>
      <c r="F180" s="29"/>
      <c r="G180" s="29"/>
      <c r="H180" s="29"/>
      <c r="I180" s="29"/>
      <c r="J180" s="29"/>
      <c r="K180" s="29"/>
      <c r="L180" s="29"/>
      <c r="M180" s="29"/>
      <c r="N180" s="29"/>
      <c r="O180" s="29"/>
      <c r="P180" s="29"/>
      <c r="Q180" s="29"/>
      <c r="R180" s="29"/>
      <c r="S180" s="29"/>
      <c r="T180" s="29"/>
      <c r="U180" s="29"/>
      <c r="V180" s="29"/>
      <c r="W180" s="29"/>
      <c r="X180" s="29"/>
      <c r="Y180" s="29"/>
      <c r="Z180" s="29"/>
      <c r="AA180" s="29"/>
      <c r="AB180" s="29"/>
      <c r="AC180" s="29"/>
      <c r="AD180" s="29"/>
      <c r="AE180" s="29"/>
      <c r="AF180" s="30"/>
      <c r="AG180" s="30"/>
      <c r="AH180" s="30"/>
      <c r="AI180" s="2"/>
      <c r="AJ180" s="1"/>
      <c r="AK180" s="2"/>
      <c r="AL180" s="2"/>
      <c r="AM180" s="2"/>
      <c r="AN180" s="2"/>
      <c r="AO180" s="2"/>
      <c r="AP180" s="2"/>
    </row>
    <row r="181" spans="1:42" ht="18" customHeight="1">
      <c r="A181" s="28"/>
      <c r="B181" s="2"/>
      <c r="C181" s="29"/>
      <c r="D181" s="29"/>
      <c r="E181" s="29"/>
      <c r="F181" s="29"/>
      <c r="G181" s="29"/>
      <c r="H181" s="29"/>
      <c r="I181" s="29"/>
      <c r="J181" s="29"/>
      <c r="K181" s="29"/>
      <c r="L181" s="29"/>
      <c r="M181" s="29"/>
      <c r="N181" s="29"/>
      <c r="O181" s="29"/>
      <c r="P181" s="29"/>
      <c r="Q181" s="29"/>
      <c r="R181" s="29"/>
      <c r="S181" s="29"/>
      <c r="T181" s="29"/>
      <c r="U181" s="29"/>
      <c r="V181" s="29"/>
      <c r="W181" s="29"/>
      <c r="X181" s="29"/>
      <c r="Y181" s="29"/>
      <c r="Z181" s="29"/>
      <c r="AA181" s="29"/>
      <c r="AB181" s="29"/>
      <c r="AC181" s="29"/>
      <c r="AD181" s="29"/>
      <c r="AE181" s="29"/>
      <c r="AF181" s="30"/>
      <c r="AG181" s="30"/>
      <c r="AH181" s="30"/>
      <c r="AI181" s="2"/>
      <c r="AJ181" s="1"/>
      <c r="AK181" s="2"/>
      <c r="AL181" s="2"/>
      <c r="AM181" s="2"/>
      <c r="AN181" s="2"/>
      <c r="AO181" s="2"/>
      <c r="AP181" s="2"/>
    </row>
    <row r="182" spans="1:42" ht="18" customHeight="1">
      <c r="A182" s="28"/>
      <c r="B182" s="2"/>
      <c r="C182" s="29"/>
      <c r="D182" s="29"/>
      <c r="E182" s="29"/>
      <c r="F182" s="29"/>
      <c r="G182" s="29"/>
      <c r="H182" s="29"/>
      <c r="I182" s="29"/>
      <c r="J182" s="29"/>
      <c r="K182" s="29"/>
      <c r="L182" s="29"/>
      <c r="M182" s="29"/>
      <c r="N182" s="29"/>
      <c r="O182" s="29"/>
      <c r="P182" s="29"/>
      <c r="Q182" s="29"/>
      <c r="R182" s="29"/>
      <c r="S182" s="29"/>
      <c r="T182" s="29"/>
      <c r="U182" s="29"/>
      <c r="V182" s="29"/>
      <c r="W182" s="29"/>
      <c r="X182" s="29"/>
      <c r="Y182" s="29"/>
      <c r="Z182" s="29"/>
      <c r="AA182" s="29"/>
      <c r="AB182" s="29"/>
      <c r="AC182" s="29"/>
      <c r="AD182" s="29"/>
      <c r="AE182" s="29"/>
      <c r="AF182" s="30"/>
      <c r="AG182" s="30"/>
      <c r="AH182" s="30"/>
      <c r="AI182" s="2"/>
      <c r="AJ182" s="1"/>
      <c r="AK182" s="2"/>
      <c r="AL182" s="2"/>
      <c r="AM182" s="2"/>
      <c r="AN182" s="2"/>
      <c r="AO182" s="2"/>
      <c r="AP182" s="2"/>
    </row>
    <row r="183" spans="1:42" ht="18" customHeight="1">
      <c r="A183" s="28"/>
      <c r="B183" s="2"/>
      <c r="C183" s="29"/>
      <c r="D183" s="29"/>
      <c r="E183" s="29"/>
      <c r="F183" s="29"/>
      <c r="G183" s="29"/>
      <c r="H183" s="29"/>
      <c r="I183" s="29"/>
      <c r="J183" s="29"/>
      <c r="K183" s="29"/>
      <c r="L183" s="29"/>
      <c r="M183" s="29"/>
      <c r="N183" s="29"/>
      <c r="O183" s="29"/>
      <c r="P183" s="29"/>
      <c r="Q183" s="29"/>
      <c r="R183" s="29"/>
      <c r="S183" s="29"/>
      <c r="T183" s="29"/>
      <c r="U183" s="29"/>
      <c r="V183" s="29"/>
      <c r="W183" s="29"/>
      <c r="X183" s="29"/>
      <c r="Y183" s="29"/>
      <c r="Z183" s="29"/>
      <c r="AA183" s="29"/>
      <c r="AB183" s="29"/>
      <c r="AC183" s="29"/>
      <c r="AD183" s="29"/>
      <c r="AE183" s="29"/>
      <c r="AF183" s="30"/>
      <c r="AG183" s="30"/>
      <c r="AH183" s="30"/>
      <c r="AI183" s="2"/>
      <c r="AJ183" s="1"/>
      <c r="AK183" s="2"/>
      <c r="AL183" s="2"/>
      <c r="AM183" s="2"/>
      <c r="AN183" s="2"/>
      <c r="AO183" s="2"/>
      <c r="AP183" s="2"/>
    </row>
    <row r="184" spans="1:42" ht="18" customHeight="1">
      <c r="A184" s="28"/>
      <c r="B184" s="2"/>
      <c r="C184" s="29"/>
      <c r="D184" s="29"/>
      <c r="E184" s="29"/>
      <c r="F184" s="29"/>
      <c r="G184" s="29"/>
      <c r="H184" s="29"/>
      <c r="I184" s="29"/>
      <c r="J184" s="29"/>
      <c r="K184" s="29"/>
      <c r="L184" s="29"/>
      <c r="M184" s="29"/>
      <c r="N184" s="29"/>
      <c r="O184" s="29"/>
      <c r="P184" s="29"/>
      <c r="Q184" s="29"/>
      <c r="R184" s="29"/>
      <c r="S184" s="29"/>
      <c r="T184" s="29"/>
      <c r="U184" s="29"/>
      <c r="V184" s="29"/>
      <c r="W184" s="29"/>
      <c r="X184" s="29"/>
      <c r="Y184" s="29"/>
      <c r="Z184" s="29"/>
      <c r="AA184" s="29"/>
      <c r="AB184" s="29"/>
      <c r="AC184" s="29"/>
      <c r="AD184" s="29"/>
      <c r="AE184" s="29"/>
      <c r="AF184" s="30"/>
      <c r="AG184" s="30"/>
      <c r="AH184" s="30"/>
      <c r="AI184" s="2"/>
      <c r="AJ184" s="1"/>
      <c r="AK184" s="2"/>
      <c r="AL184" s="2"/>
      <c r="AM184" s="2"/>
      <c r="AN184" s="2"/>
      <c r="AO184" s="2"/>
      <c r="AP184" s="2"/>
    </row>
    <row r="185" spans="1:42" ht="18" customHeight="1">
      <c r="A185" s="28"/>
      <c r="B185" s="2"/>
      <c r="C185" s="29"/>
      <c r="D185" s="29"/>
      <c r="E185" s="29"/>
      <c r="F185" s="29"/>
      <c r="G185" s="29"/>
      <c r="H185" s="29"/>
      <c r="I185" s="29"/>
      <c r="J185" s="29"/>
      <c r="K185" s="29"/>
      <c r="L185" s="29"/>
      <c r="M185" s="29"/>
      <c r="N185" s="29"/>
      <c r="O185" s="29"/>
      <c r="P185" s="29"/>
      <c r="Q185" s="29"/>
      <c r="R185" s="29"/>
      <c r="S185" s="29"/>
      <c r="T185" s="29"/>
      <c r="U185" s="29"/>
      <c r="V185" s="29"/>
      <c r="W185" s="29"/>
      <c r="X185" s="29"/>
      <c r="Y185" s="29"/>
      <c r="Z185" s="29"/>
      <c r="AA185" s="29"/>
      <c r="AB185" s="29"/>
      <c r="AC185" s="29"/>
      <c r="AD185" s="29"/>
      <c r="AE185" s="29"/>
      <c r="AF185" s="30"/>
      <c r="AG185" s="30"/>
      <c r="AH185" s="30"/>
      <c r="AI185" s="2"/>
      <c r="AJ185" s="1"/>
      <c r="AK185" s="2"/>
      <c r="AL185" s="2"/>
      <c r="AM185" s="2"/>
      <c r="AN185" s="2"/>
      <c r="AO185" s="2"/>
      <c r="AP185" s="2"/>
    </row>
    <row r="186" spans="1:42" ht="18" customHeight="1">
      <c r="A186" s="28"/>
      <c r="B186" s="2"/>
      <c r="C186" s="29"/>
      <c r="D186" s="29"/>
      <c r="E186" s="29"/>
      <c r="F186" s="29"/>
      <c r="G186" s="29"/>
      <c r="H186" s="29"/>
      <c r="I186" s="29"/>
      <c r="J186" s="29"/>
      <c r="K186" s="29"/>
      <c r="L186" s="29"/>
      <c r="M186" s="29"/>
      <c r="N186" s="29"/>
      <c r="O186" s="29"/>
      <c r="P186" s="29"/>
      <c r="Q186" s="29"/>
      <c r="R186" s="29"/>
      <c r="S186" s="29"/>
      <c r="T186" s="29"/>
      <c r="U186" s="29"/>
      <c r="V186" s="29"/>
      <c r="W186" s="29"/>
      <c r="X186" s="29"/>
      <c r="Y186" s="29"/>
      <c r="Z186" s="29"/>
      <c r="AA186" s="29"/>
      <c r="AB186" s="29"/>
      <c r="AC186" s="29"/>
      <c r="AD186" s="29"/>
      <c r="AE186" s="29"/>
      <c r="AF186" s="30"/>
      <c r="AG186" s="30"/>
      <c r="AH186" s="30"/>
      <c r="AI186" s="2"/>
      <c r="AJ186" s="1"/>
      <c r="AK186" s="2"/>
      <c r="AL186" s="2"/>
      <c r="AM186" s="2"/>
      <c r="AN186" s="2"/>
      <c r="AO186" s="2"/>
      <c r="AP186" s="2"/>
    </row>
    <row r="187" spans="1:42" ht="18" customHeight="1">
      <c r="A187" s="28"/>
      <c r="B187" s="2"/>
      <c r="C187" s="29"/>
      <c r="D187" s="29"/>
      <c r="E187" s="29"/>
      <c r="F187" s="29"/>
      <c r="G187" s="29"/>
      <c r="H187" s="29"/>
      <c r="I187" s="29"/>
      <c r="J187" s="29"/>
      <c r="K187" s="29"/>
      <c r="L187" s="29"/>
      <c r="M187" s="29"/>
      <c r="N187" s="29"/>
      <c r="O187" s="29"/>
      <c r="P187" s="29"/>
      <c r="Q187" s="29"/>
      <c r="R187" s="29"/>
      <c r="S187" s="29"/>
      <c r="T187" s="29"/>
      <c r="U187" s="29"/>
      <c r="V187" s="29"/>
      <c r="W187" s="29"/>
      <c r="X187" s="29"/>
      <c r="Y187" s="29"/>
      <c r="Z187" s="29"/>
      <c r="AA187" s="29"/>
      <c r="AB187" s="29"/>
      <c r="AC187" s="29"/>
      <c r="AD187" s="29"/>
      <c r="AE187" s="29"/>
      <c r="AF187" s="30"/>
      <c r="AG187" s="30"/>
      <c r="AH187" s="30"/>
      <c r="AI187" s="2"/>
      <c r="AJ187" s="1"/>
      <c r="AK187" s="2"/>
      <c r="AL187" s="2"/>
      <c r="AM187" s="2"/>
      <c r="AN187" s="2"/>
      <c r="AO187" s="2"/>
      <c r="AP187" s="2"/>
    </row>
    <row r="188" spans="1:42" ht="18" customHeight="1">
      <c r="A188" s="28"/>
      <c r="B188" s="2"/>
      <c r="C188" s="29"/>
      <c r="D188" s="29"/>
      <c r="E188" s="29"/>
      <c r="F188" s="29"/>
      <c r="G188" s="29"/>
      <c r="H188" s="29"/>
      <c r="I188" s="29"/>
      <c r="J188" s="29"/>
      <c r="K188" s="29"/>
      <c r="L188" s="29"/>
      <c r="M188" s="29"/>
      <c r="N188" s="29"/>
      <c r="O188" s="29"/>
      <c r="P188" s="29"/>
      <c r="Q188" s="29"/>
      <c r="R188" s="29"/>
      <c r="S188" s="29"/>
      <c r="T188" s="29"/>
      <c r="U188" s="29"/>
      <c r="V188" s="29"/>
      <c r="W188" s="29"/>
      <c r="X188" s="29"/>
      <c r="Y188" s="29"/>
      <c r="Z188" s="29"/>
      <c r="AA188" s="29"/>
      <c r="AB188" s="29"/>
      <c r="AC188" s="29"/>
      <c r="AD188" s="29"/>
      <c r="AE188" s="29"/>
      <c r="AF188" s="30"/>
      <c r="AG188" s="30"/>
      <c r="AH188" s="30"/>
      <c r="AI188" s="2"/>
      <c r="AJ188" s="1"/>
      <c r="AK188" s="2"/>
      <c r="AL188" s="2"/>
      <c r="AM188" s="2"/>
      <c r="AN188" s="2"/>
      <c r="AO188" s="2"/>
      <c r="AP188" s="2"/>
    </row>
    <row r="189" spans="1:42" ht="18" customHeight="1">
      <c r="A189" s="28"/>
      <c r="B189" s="2"/>
      <c r="C189" s="29"/>
      <c r="D189" s="29"/>
      <c r="E189" s="29"/>
      <c r="F189" s="29"/>
      <c r="G189" s="29"/>
      <c r="H189" s="29"/>
      <c r="I189" s="29"/>
      <c r="J189" s="29"/>
      <c r="K189" s="29"/>
      <c r="L189" s="29"/>
      <c r="M189" s="29"/>
      <c r="N189" s="29"/>
      <c r="O189" s="29"/>
      <c r="P189" s="29"/>
      <c r="Q189" s="29"/>
      <c r="R189" s="29"/>
      <c r="S189" s="29"/>
      <c r="T189" s="29"/>
      <c r="U189" s="29"/>
      <c r="V189" s="29"/>
      <c r="W189" s="29"/>
      <c r="X189" s="29"/>
      <c r="Y189" s="29"/>
      <c r="Z189" s="29"/>
      <c r="AA189" s="29"/>
      <c r="AB189" s="29"/>
      <c r="AC189" s="29"/>
      <c r="AD189" s="29"/>
      <c r="AE189" s="29"/>
      <c r="AF189" s="30"/>
      <c r="AG189" s="30"/>
      <c r="AH189" s="30"/>
      <c r="AI189" s="2"/>
      <c r="AJ189" s="1"/>
      <c r="AK189" s="2"/>
      <c r="AL189" s="2"/>
      <c r="AM189" s="2"/>
      <c r="AN189" s="2"/>
      <c r="AO189" s="2"/>
      <c r="AP189" s="2"/>
    </row>
    <row r="190" spans="1:42" ht="18" customHeight="1">
      <c r="A190" s="28"/>
      <c r="B190" s="2"/>
      <c r="C190" s="29"/>
      <c r="D190" s="29"/>
      <c r="E190" s="29"/>
      <c r="F190" s="29"/>
      <c r="G190" s="29"/>
      <c r="H190" s="29"/>
      <c r="I190" s="29"/>
      <c r="J190" s="29"/>
      <c r="K190" s="29"/>
      <c r="L190" s="29"/>
      <c r="M190" s="29"/>
      <c r="N190" s="29"/>
      <c r="O190" s="29"/>
      <c r="P190" s="29"/>
      <c r="Q190" s="29"/>
      <c r="R190" s="29"/>
      <c r="S190" s="29"/>
      <c r="T190" s="29"/>
      <c r="U190" s="29"/>
      <c r="V190" s="29"/>
      <c r="W190" s="29"/>
      <c r="X190" s="29"/>
      <c r="Y190" s="29"/>
      <c r="Z190" s="29"/>
      <c r="AA190" s="29"/>
      <c r="AB190" s="29"/>
      <c r="AC190" s="29"/>
      <c r="AD190" s="29"/>
      <c r="AE190" s="29"/>
      <c r="AF190" s="30"/>
      <c r="AG190" s="30"/>
      <c r="AH190" s="30"/>
      <c r="AI190" s="2"/>
      <c r="AJ190" s="1"/>
      <c r="AK190" s="2"/>
      <c r="AL190" s="2"/>
      <c r="AM190" s="2"/>
      <c r="AN190" s="2"/>
      <c r="AO190" s="2"/>
      <c r="AP190" s="2"/>
    </row>
    <row r="191" spans="1:42" ht="18" customHeight="1">
      <c r="A191" s="28"/>
      <c r="B191" s="2"/>
      <c r="C191" s="29"/>
      <c r="D191" s="29"/>
      <c r="E191" s="29"/>
      <c r="F191" s="29"/>
      <c r="G191" s="29"/>
      <c r="H191" s="29"/>
      <c r="I191" s="29"/>
      <c r="J191" s="29"/>
      <c r="K191" s="29"/>
      <c r="L191" s="29"/>
      <c r="M191" s="29"/>
      <c r="N191" s="29"/>
      <c r="O191" s="29"/>
      <c r="P191" s="29"/>
      <c r="Q191" s="29"/>
      <c r="R191" s="29"/>
      <c r="S191" s="29"/>
      <c r="T191" s="29"/>
      <c r="U191" s="29"/>
      <c r="V191" s="29"/>
      <c r="W191" s="29"/>
      <c r="X191" s="29"/>
      <c r="Y191" s="29"/>
      <c r="Z191" s="29"/>
      <c r="AA191" s="29"/>
      <c r="AB191" s="29"/>
      <c r="AC191" s="29"/>
      <c r="AD191" s="29"/>
      <c r="AE191" s="29"/>
      <c r="AF191" s="30"/>
      <c r="AG191" s="30"/>
      <c r="AH191" s="30"/>
      <c r="AI191" s="2"/>
      <c r="AJ191" s="1"/>
      <c r="AK191" s="2"/>
      <c r="AL191" s="2"/>
      <c r="AM191" s="2"/>
      <c r="AN191" s="2"/>
      <c r="AO191" s="2"/>
      <c r="AP191" s="2"/>
    </row>
    <row r="192" spans="1:42" ht="18" customHeight="1">
      <c r="A192" s="28"/>
      <c r="B192" s="2"/>
      <c r="C192" s="29"/>
      <c r="D192" s="29"/>
      <c r="E192" s="29"/>
      <c r="F192" s="29"/>
      <c r="G192" s="29"/>
      <c r="H192" s="29"/>
      <c r="I192" s="29"/>
      <c r="J192" s="29"/>
      <c r="K192" s="29"/>
      <c r="L192" s="29"/>
      <c r="M192" s="29"/>
      <c r="N192" s="29"/>
      <c r="O192" s="29"/>
      <c r="P192" s="29"/>
      <c r="Q192" s="29"/>
      <c r="R192" s="29"/>
      <c r="S192" s="29"/>
      <c r="T192" s="29"/>
      <c r="U192" s="29"/>
      <c r="V192" s="29"/>
      <c r="W192" s="29"/>
      <c r="X192" s="29"/>
      <c r="Y192" s="29"/>
      <c r="Z192" s="29"/>
      <c r="AA192" s="29"/>
      <c r="AB192" s="29"/>
      <c r="AC192" s="29"/>
      <c r="AD192" s="29"/>
      <c r="AE192" s="29"/>
      <c r="AF192" s="30"/>
      <c r="AG192" s="30"/>
      <c r="AH192" s="30"/>
      <c r="AI192" s="2"/>
      <c r="AJ192" s="1"/>
      <c r="AK192" s="2"/>
      <c r="AL192" s="2"/>
      <c r="AM192" s="2"/>
      <c r="AN192" s="2"/>
      <c r="AO192" s="2"/>
      <c r="AP192" s="2"/>
    </row>
    <row r="193" spans="1:42" ht="18" customHeight="1">
      <c r="A193" s="28"/>
      <c r="B193" s="2"/>
      <c r="C193" s="29"/>
      <c r="D193" s="29"/>
      <c r="E193" s="29"/>
      <c r="F193" s="29"/>
      <c r="G193" s="29"/>
      <c r="H193" s="29"/>
      <c r="I193" s="29"/>
      <c r="J193" s="29"/>
      <c r="K193" s="29"/>
      <c r="L193" s="29"/>
      <c r="M193" s="29"/>
      <c r="N193" s="29"/>
      <c r="O193" s="29"/>
      <c r="P193" s="29"/>
      <c r="Q193" s="29"/>
      <c r="R193" s="29"/>
      <c r="S193" s="29"/>
      <c r="T193" s="29"/>
      <c r="U193" s="29"/>
      <c r="V193" s="29"/>
      <c r="W193" s="29"/>
      <c r="X193" s="29"/>
      <c r="Y193" s="29"/>
      <c r="Z193" s="29"/>
      <c r="AA193" s="29"/>
      <c r="AB193" s="29"/>
      <c r="AC193" s="29"/>
      <c r="AD193" s="29"/>
      <c r="AE193" s="29"/>
      <c r="AF193" s="30"/>
      <c r="AG193" s="30"/>
      <c r="AH193" s="30"/>
      <c r="AI193" s="2"/>
      <c r="AJ193" s="1"/>
      <c r="AK193" s="2"/>
      <c r="AL193" s="2"/>
      <c r="AM193" s="2"/>
      <c r="AN193" s="2"/>
      <c r="AO193" s="2"/>
      <c r="AP193" s="2"/>
    </row>
    <row r="194" spans="1:42" ht="18" customHeight="1">
      <c r="A194" s="28"/>
      <c r="B194" s="2"/>
      <c r="C194" s="29"/>
      <c r="D194" s="29"/>
      <c r="E194" s="29"/>
      <c r="F194" s="29"/>
      <c r="G194" s="29"/>
      <c r="H194" s="29"/>
      <c r="I194" s="29"/>
      <c r="J194" s="29"/>
      <c r="K194" s="29"/>
      <c r="L194" s="29"/>
      <c r="M194" s="29"/>
      <c r="N194" s="29"/>
      <c r="O194" s="29"/>
      <c r="P194" s="29"/>
      <c r="Q194" s="29"/>
      <c r="R194" s="29"/>
      <c r="S194" s="29"/>
      <c r="T194" s="29"/>
      <c r="U194" s="29"/>
      <c r="V194" s="29"/>
      <c r="W194" s="29"/>
      <c r="X194" s="29"/>
      <c r="Y194" s="29"/>
      <c r="Z194" s="29"/>
      <c r="AA194" s="29"/>
      <c r="AB194" s="29"/>
      <c r="AC194" s="29"/>
      <c r="AD194" s="29"/>
      <c r="AE194" s="29"/>
      <c r="AF194" s="30"/>
      <c r="AG194" s="30"/>
      <c r="AH194" s="30"/>
      <c r="AI194" s="2"/>
      <c r="AJ194" s="1"/>
      <c r="AK194" s="2"/>
      <c r="AL194" s="2"/>
      <c r="AM194" s="2"/>
      <c r="AN194" s="2"/>
      <c r="AO194" s="2"/>
      <c r="AP194" s="2"/>
    </row>
    <row r="195" spans="1:42" ht="18" customHeight="1">
      <c r="A195" s="28"/>
      <c r="B195" s="2"/>
      <c r="C195" s="29"/>
      <c r="D195" s="29"/>
      <c r="E195" s="29"/>
      <c r="F195" s="29"/>
      <c r="G195" s="29"/>
      <c r="H195" s="29"/>
      <c r="I195" s="29"/>
      <c r="J195" s="29"/>
      <c r="K195" s="29"/>
      <c r="L195" s="29"/>
      <c r="M195" s="29"/>
      <c r="N195" s="29"/>
      <c r="O195" s="29"/>
      <c r="P195" s="29"/>
      <c r="Q195" s="29"/>
      <c r="R195" s="29"/>
      <c r="S195" s="29"/>
      <c r="T195" s="29"/>
      <c r="U195" s="29"/>
      <c r="V195" s="29"/>
      <c r="W195" s="29"/>
      <c r="X195" s="29"/>
      <c r="Y195" s="29"/>
      <c r="Z195" s="29"/>
      <c r="AA195" s="29"/>
      <c r="AB195" s="29"/>
      <c r="AC195" s="29"/>
      <c r="AD195" s="29"/>
      <c r="AE195" s="29"/>
      <c r="AF195" s="30"/>
      <c r="AG195" s="30"/>
      <c r="AH195" s="30"/>
      <c r="AI195" s="2"/>
      <c r="AJ195" s="1"/>
      <c r="AK195" s="2"/>
      <c r="AL195" s="2"/>
      <c r="AM195" s="2"/>
      <c r="AN195" s="2"/>
      <c r="AO195" s="2"/>
      <c r="AP195" s="2"/>
    </row>
    <row r="196" spans="1:42" ht="18" customHeight="1">
      <c r="A196" s="28"/>
      <c r="B196" s="2"/>
      <c r="C196" s="29"/>
      <c r="D196" s="29"/>
      <c r="E196" s="29"/>
      <c r="F196" s="29"/>
      <c r="G196" s="29"/>
      <c r="H196" s="29"/>
      <c r="I196" s="29"/>
      <c r="J196" s="29"/>
      <c r="K196" s="29"/>
      <c r="L196" s="29"/>
      <c r="M196" s="29"/>
      <c r="N196" s="29"/>
      <c r="O196" s="29"/>
      <c r="P196" s="29"/>
      <c r="Q196" s="29"/>
      <c r="R196" s="29"/>
      <c r="S196" s="29"/>
      <c r="T196" s="29"/>
      <c r="U196" s="29"/>
      <c r="V196" s="29"/>
      <c r="W196" s="29"/>
      <c r="X196" s="29"/>
      <c r="Y196" s="29"/>
      <c r="Z196" s="29"/>
      <c r="AA196" s="29"/>
      <c r="AB196" s="29"/>
      <c r="AC196" s="29"/>
      <c r="AD196" s="29"/>
      <c r="AE196" s="29"/>
      <c r="AF196" s="30"/>
      <c r="AG196" s="30"/>
      <c r="AH196" s="30"/>
      <c r="AI196" s="2"/>
      <c r="AJ196" s="1"/>
      <c r="AK196" s="2"/>
      <c r="AL196" s="2"/>
      <c r="AM196" s="2"/>
      <c r="AN196" s="2"/>
      <c r="AO196" s="2"/>
      <c r="AP196" s="2"/>
    </row>
    <row r="197" spans="1:42" ht="18" customHeight="1">
      <c r="A197" s="28"/>
      <c r="B197" s="2"/>
      <c r="C197" s="29"/>
      <c r="D197" s="29"/>
      <c r="E197" s="29"/>
      <c r="F197" s="29"/>
      <c r="G197" s="29"/>
      <c r="H197" s="29"/>
      <c r="I197" s="29"/>
      <c r="J197" s="29"/>
      <c r="K197" s="29"/>
      <c r="L197" s="29"/>
      <c r="M197" s="29"/>
      <c r="N197" s="29"/>
      <c r="O197" s="29"/>
      <c r="P197" s="29"/>
      <c r="Q197" s="29"/>
      <c r="R197" s="29"/>
      <c r="S197" s="29"/>
      <c r="T197" s="29"/>
      <c r="U197" s="29"/>
      <c r="V197" s="29"/>
      <c r="W197" s="29"/>
      <c r="X197" s="29"/>
      <c r="Y197" s="29"/>
      <c r="Z197" s="29"/>
      <c r="AA197" s="29"/>
      <c r="AB197" s="29"/>
      <c r="AC197" s="29"/>
      <c r="AD197" s="29"/>
      <c r="AE197" s="29"/>
      <c r="AF197" s="30"/>
      <c r="AG197" s="30"/>
      <c r="AH197" s="30"/>
      <c r="AI197" s="2"/>
      <c r="AJ197" s="1"/>
      <c r="AK197" s="2"/>
      <c r="AL197" s="2"/>
      <c r="AM197" s="2"/>
      <c r="AN197" s="2"/>
      <c r="AO197" s="2"/>
      <c r="AP197" s="2"/>
    </row>
    <row r="198" spans="1:42" ht="18" customHeight="1">
      <c r="A198" s="28"/>
      <c r="B198" s="2"/>
      <c r="C198" s="29"/>
      <c r="D198" s="29"/>
      <c r="E198" s="29"/>
      <c r="F198" s="29"/>
      <c r="G198" s="29"/>
      <c r="H198" s="29"/>
      <c r="I198" s="29"/>
      <c r="J198" s="29"/>
      <c r="K198" s="29"/>
      <c r="L198" s="29"/>
      <c r="M198" s="29"/>
      <c r="N198" s="29"/>
      <c r="O198" s="29"/>
      <c r="P198" s="29"/>
      <c r="Q198" s="29"/>
      <c r="R198" s="29"/>
      <c r="S198" s="29"/>
      <c r="T198" s="29"/>
      <c r="U198" s="29"/>
      <c r="V198" s="29"/>
      <c r="W198" s="29"/>
      <c r="X198" s="29"/>
      <c r="Y198" s="29"/>
      <c r="Z198" s="29"/>
      <c r="AA198" s="29"/>
      <c r="AB198" s="29"/>
      <c r="AC198" s="29"/>
      <c r="AD198" s="29"/>
      <c r="AE198" s="29"/>
      <c r="AF198" s="30"/>
      <c r="AG198" s="30"/>
      <c r="AH198" s="30"/>
      <c r="AI198" s="2"/>
      <c r="AJ198" s="1"/>
      <c r="AK198" s="2"/>
      <c r="AL198" s="2"/>
      <c r="AM198" s="2"/>
      <c r="AN198" s="2"/>
      <c r="AO198" s="2"/>
      <c r="AP198" s="2"/>
    </row>
    <row r="199" spans="1:42" ht="18" customHeight="1">
      <c r="A199" s="28"/>
      <c r="B199" s="2"/>
      <c r="C199" s="29"/>
      <c r="D199" s="29"/>
      <c r="E199" s="29"/>
      <c r="F199" s="29"/>
      <c r="G199" s="29"/>
      <c r="H199" s="29"/>
      <c r="I199" s="29"/>
      <c r="J199" s="29"/>
      <c r="K199" s="29"/>
      <c r="L199" s="29"/>
      <c r="M199" s="29"/>
      <c r="N199" s="29"/>
      <c r="O199" s="29"/>
      <c r="P199" s="29"/>
      <c r="Q199" s="29"/>
      <c r="R199" s="29"/>
      <c r="S199" s="29"/>
      <c r="T199" s="29"/>
      <c r="U199" s="29"/>
      <c r="V199" s="29"/>
      <c r="W199" s="29"/>
      <c r="X199" s="29"/>
      <c r="Y199" s="29"/>
      <c r="Z199" s="29"/>
      <c r="AA199" s="29"/>
      <c r="AB199" s="29"/>
      <c r="AC199" s="29"/>
      <c r="AD199" s="29"/>
      <c r="AE199" s="29"/>
      <c r="AF199" s="30"/>
      <c r="AG199" s="30"/>
      <c r="AH199" s="30"/>
      <c r="AI199" s="2"/>
      <c r="AJ199" s="1"/>
      <c r="AK199" s="2"/>
      <c r="AL199" s="2"/>
      <c r="AM199" s="2"/>
      <c r="AN199" s="2"/>
      <c r="AO199" s="2"/>
      <c r="AP199" s="2"/>
    </row>
    <row r="200" spans="1:42" ht="18" customHeight="1">
      <c r="A200" s="28"/>
      <c r="B200" s="2"/>
      <c r="C200" s="29"/>
      <c r="D200" s="29"/>
      <c r="E200" s="29"/>
      <c r="F200" s="29"/>
      <c r="G200" s="29"/>
      <c r="H200" s="29"/>
      <c r="I200" s="29"/>
      <c r="J200" s="29"/>
      <c r="K200" s="29"/>
      <c r="L200" s="29"/>
      <c r="M200" s="29"/>
      <c r="N200" s="29"/>
      <c r="O200" s="29"/>
      <c r="P200" s="29"/>
      <c r="Q200" s="29"/>
      <c r="R200" s="29"/>
      <c r="S200" s="29"/>
      <c r="T200" s="29"/>
      <c r="U200" s="29"/>
      <c r="V200" s="29"/>
      <c r="W200" s="29"/>
      <c r="X200" s="29"/>
      <c r="Y200" s="29"/>
      <c r="Z200" s="29"/>
      <c r="AA200" s="29"/>
      <c r="AB200" s="29"/>
      <c r="AC200" s="29"/>
      <c r="AD200" s="29"/>
      <c r="AE200" s="29"/>
      <c r="AF200" s="30"/>
      <c r="AG200" s="30"/>
      <c r="AH200" s="30"/>
      <c r="AI200" s="2"/>
      <c r="AJ200" s="1"/>
      <c r="AK200" s="2"/>
      <c r="AL200" s="2"/>
      <c r="AM200" s="2"/>
      <c r="AN200" s="2"/>
      <c r="AO200" s="2"/>
      <c r="AP200" s="2"/>
    </row>
    <row r="201" spans="1:42" ht="18" customHeight="1">
      <c r="A201" s="28"/>
      <c r="B201" s="2"/>
      <c r="C201" s="29"/>
      <c r="D201" s="29"/>
      <c r="E201" s="29"/>
      <c r="F201" s="29"/>
      <c r="G201" s="29"/>
      <c r="H201" s="29"/>
      <c r="I201" s="29"/>
      <c r="J201" s="29"/>
      <c r="K201" s="29"/>
      <c r="L201" s="29"/>
      <c r="M201" s="29"/>
      <c r="N201" s="29"/>
      <c r="O201" s="29"/>
      <c r="P201" s="29"/>
      <c r="Q201" s="29"/>
      <c r="R201" s="29"/>
      <c r="S201" s="29"/>
      <c r="T201" s="29"/>
      <c r="U201" s="29"/>
      <c r="V201" s="29"/>
      <c r="W201" s="29"/>
      <c r="X201" s="29"/>
      <c r="Y201" s="29"/>
      <c r="Z201" s="29"/>
      <c r="AA201" s="29"/>
      <c r="AB201" s="29"/>
      <c r="AC201" s="29"/>
      <c r="AD201" s="29"/>
      <c r="AE201" s="29"/>
      <c r="AF201" s="30"/>
      <c r="AG201" s="30"/>
      <c r="AH201" s="30"/>
      <c r="AI201" s="2"/>
      <c r="AJ201" s="1"/>
      <c r="AK201" s="2"/>
      <c r="AL201" s="2"/>
      <c r="AM201" s="2"/>
      <c r="AN201" s="2"/>
      <c r="AO201" s="2"/>
      <c r="AP201" s="2"/>
    </row>
    <row r="202" spans="1:42" ht="18" customHeight="1">
      <c r="A202" s="28"/>
      <c r="B202" s="2"/>
      <c r="C202" s="29"/>
      <c r="D202" s="29"/>
      <c r="E202" s="29"/>
      <c r="F202" s="29"/>
      <c r="G202" s="29"/>
      <c r="H202" s="29"/>
      <c r="I202" s="29"/>
      <c r="J202" s="29"/>
      <c r="K202" s="29"/>
      <c r="L202" s="29"/>
      <c r="M202" s="29"/>
      <c r="N202" s="29"/>
      <c r="O202" s="29"/>
      <c r="P202" s="29"/>
      <c r="Q202" s="29"/>
      <c r="R202" s="29"/>
      <c r="S202" s="29"/>
      <c r="T202" s="29"/>
      <c r="U202" s="29"/>
      <c r="V202" s="29"/>
      <c r="W202" s="29"/>
      <c r="X202" s="29"/>
      <c r="Y202" s="29"/>
      <c r="Z202" s="29"/>
      <c r="AA202" s="29"/>
      <c r="AB202" s="29"/>
      <c r="AC202" s="29"/>
      <c r="AD202" s="29"/>
      <c r="AE202" s="29"/>
      <c r="AF202" s="30"/>
      <c r="AG202" s="30"/>
      <c r="AH202" s="30"/>
      <c r="AI202" s="2"/>
      <c r="AJ202" s="1"/>
      <c r="AK202" s="2"/>
      <c r="AL202" s="2"/>
      <c r="AM202" s="2"/>
      <c r="AN202" s="2"/>
      <c r="AO202" s="2"/>
      <c r="AP202" s="2"/>
    </row>
    <row r="203" spans="1:42" ht="18" customHeight="1">
      <c r="A203" s="28"/>
      <c r="B203" s="2"/>
      <c r="C203" s="29"/>
      <c r="D203" s="29"/>
      <c r="E203" s="29"/>
      <c r="F203" s="29"/>
      <c r="G203" s="29"/>
      <c r="H203" s="29"/>
      <c r="I203" s="29"/>
      <c r="J203" s="29"/>
      <c r="K203" s="29"/>
      <c r="L203" s="29"/>
      <c r="M203" s="29"/>
      <c r="N203" s="29"/>
      <c r="O203" s="29"/>
      <c r="P203" s="29"/>
      <c r="Q203" s="29"/>
      <c r="R203" s="29"/>
      <c r="S203" s="29"/>
      <c r="T203" s="29"/>
      <c r="U203" s="29"/>
      <c r="V203" s="29"/>
      <c r="W203" s="29"/>
      <c r="X203" s="29"/>
      <c r="Y203" s="29"/>
      <c r="Z203" s="29"/>
      <c r="AA203" s="29"/>
      <c r="AB203" s="29"/>
      <c r="AC203" s="29"/>
      <c r="AD203" s="29"/>
      <c r="AE203" s="29"/>
      <c r="AF203" s="30"/>
      <c r="AG203" s="30"/>
      <c r="AH203" s="30"/>
      <c r="AI203" s="2"/>
      <c r="AJ203" s="1"/>
      <c r="AK203" s="2"/>
      <c r="AL203" s="2"/>
      <c r="AM203" s="2"/>
      <c r="AN203" s="2"/>
      <c r="AO203" s="2"/>
      <c r="AP203" s="2"/>
    </row>
    <row r="204" spans="1:42" ht="18" customHeight="1">
      <c r="A204" s="28"/>
      <c r="B204" s="2"/>
      <c r="C204" s="29"/>
      <c r="D204" s="29"/>
      <c r="E204" s="29"/>
      <c r="F204" s="29"/>
      <c r="G204" s="29"/>
      <c r="H204" s="29"/>
      <c r="I204" s="29"/>
      <c r="J204" s="29"/>
      <c r="K204" s="29"/>
      <c r="L204" s="29"/>
      <c r="M204" s="29"/>
      <c r="N204" s="29"/>
      <c r="O204" s="29"/>
      <c r="P204" s="29"/>
      <c r="Q204" s="29"/>
      <c r="R204" s="29"/>
      <c r="S204" s="29"/>
      <c r="T204" s="29"/>
      <c r="U204" s="29"/>
      <c r="V204" s="29"/>
      <c r="W204" s="29"/>
      <c r="X204" s="29"/>
      <c r="Y204" s="29"/>
      <c r="Z204" s="29"/>
      <c r="AA204" s="29"/>
      <c r="AB204" s="29"/>
      <c r="AC204" s="29"/>
      <c r="AD204" s="29"/>
      <c r="AE204" s="29"/>
      <c r="AF204" s="30"/>
      <c r="AG204" s="30"/>
      <c r="AH204" s="30"/>
      <c r="AI204" s="2"/>
      <c r="AJ204" s="1"/>
      <c r="AK204" s="2"/>
      <c r="AL204" s="2"/>
      <c r="AM204" s="2"/>
      <c r="AN204" s="2"/>
      <c r="AO204" s="2"/>
      <c r="AP204" s="2"/>
    </row>
    <row r="205" spans="1:42" ht="18" customHeight="1">
      <c r="A205" s="28"/>
      <c r="B205" s="2"/>
      <c r="C205" s="29"/>
      <c r="D205" s="29"/>
      <c r="E205" s="29"/>
      <c r="F205" s="29"/>
      <c r="G205" s="29"/>
      <c r="H205" s="29"/>
      <c r="I205" s="29"/>
      <c r="J205" s="29"/>
      <c r="K205" s="29"/>
      <c r="L205" s="29"/>
      <c r="M205" s="29"/>
      <c r="N205" s="29"/>
      <c r="O205" s="29"/>
      <c r="P205" s="29"/>
      <c r="Q205" s="29"/>
      <c r="R205" s="29"/>
      <c r="S205" s="29"/>
      <c r="T205" s="29"/>
      <c r="U205" s="29"/>
      <c r="V205" s="29"/>
      <c r="W205" s="29"/>
      <c r="X205" s="29"/>
      <c r="Y205" s="29"/>
      <c r="Z205" s="29"/>
      <c r="AA205" s="29"/>
      <c r="AB205" s="29"/>
      <c r="AC205" s="29"/>
      <c r="AD205" s="29"/>
      <c r="AE205" s="29"/>
      <c r="AF205" s="30"/>
      <c r="AG205" s="30"/>
      <c r="AH205" s="30"/>
      <c r="AI205" s="2"/>
      <c r="AJ205" s="1"/>
      <c r="AK205" s="2"/>
      <c r="AL205" s="2"/>
      <c r="AM205" s="2"/>
      <c r="AN205" s="2"/>
      <c r="AO205" s="2"/>
      <c r="AP205" s="2"/>
    </row>
    <row r="206" spans="1:42" ht="18" customHeight="1">
      <c r="A206" s="28"/>
      <c r="B206" s="2"/>
      <c r="C206" s="29"/>
      <c r="D206" s="29"/>
      <c r="E206" s="29"/>
      <c r="F206" s="29"/>
      <c r="G206" s="29"/>
      <c r="H206" s="29"/>
      <c r="I206" s="29"/>
      <c r="J206" s="29"/>
      <c r="K206" s="29"/>
      <c r="L206" s="29"/>
      <c r="M206" s="29"/>
      <c r="N206" s="29"/>
      <c r="O206" s="29"/>
      <c r="P206" s="29"/>
      <c r="Q206" s="29"/>
      <c r="R206" s="29"/>
      <c r="S206" s="29"/>
      <c r="T206" s="29"/>
      <c r="U206" s="29"/>
      <c r="V206" s="29"/>
      <c r="W206" s="29"/>
      <c r="X206" s="29"/>
      <c r="Y206" s="29"/>
      <c r="Z206" s="29"/>
      <c r="AA206" s="29"/>
      <c r="AB206" s="29"/>
      <c r="AC206" s="29"/>
      <c r="AD206" s="29"/>
      <c r="AE206" s="29"/>
      <c r="AF206" s="30"/>
      <c r="AG206" s="30"/>
      <c r="AH206" s="30"/>
      <c r="AI206" s="2"/>
      <c r="AJ206" s="1"/>
      <c r="AK206" s="2"/>
      <c r="AL206" s="2"/>
      <c r="AM206" s="2"/>
      <c r="AN206" s="2"/>
      <c r="AO206" s="2"/>
      <c r="AP206" s="2"/>
    </row>
    <row r="207" spans="1:42" ht="18" customHeight="1">
      <c r="A207" s="28"/>
      <c r="B207" s="2"/>
      <c r="C207" s="29"/>
      <c r="D207" s="29"/>
      <c r="E207" s="29"/>
      <c r="F207" s="29"/>
      <c r="G207" s="29"/>
      <c r="H207" s="29"/>
      <c r="I207" s="29"/>
      <c r="J207" s="29"/>
      <c r="K207" s="29"/>
      <c r="L207" s="29"/>
      <c r="M207" s="29"/>
      <c r="N207" s="29"/>
      <c r="O207" s="29"/>
      <c r="P207" s="29"/>
      <c r="Q207" s="29"/>
      <c r="R207" s="29"/>
      <c r="S207" s="29"/>
      <c r="T207" s="29"/>
      <c r="U207" s="29"/>
      <c r="V207" s="29"/>
      <c r="W207" s="29"/>
      <c r="X207" s="29"/>
      <c r="Y207" s="29"/>
      <c r="Z207" s="29"/>
      <c r="AA207" s="29"/>
      <c r="AB207" s="29"/>
      <c r="AC207" s="29"/>
      <c r="AD207" s="29"/>
      <c r="AE207" s="29"/>
      <c r="AF207" s="30"/>
      <c r="AG207" s="30"/>
      <c r="AH207" s="30"/>
      <c r="AI207" s="2"/>
      <c r="AJ207" s="1"/>
      <c r="AK207" s="2"/>
      <c r="AL207" s="2"/>
      <c r="AM207" s="2"/>
      <c r="AN207" s="2"/>
      <c r="AO207" s="2"/>
      <c r="AP207" s="2"/>
    </row>
    <row r="208" spans="1:42" ht="18" customHeight="1">
      <c r="A208" s="28"/>
      <c r="B208" s="2"/>
      <c r="C208" s="29"/>
      <c r="D208" s="29"/>
      <c r="E208" s="29"/>
      <c r="F208" s="29"/>
      <c r="G208" s="29"/>
      <c r="H208" s="29"/>
      <c r="I208" s="29"/>
      <c r="J208" s="29"/>
      <c r="K208" s="29"/>
      <c r="L208" s="29"/>
      <c r="M208" s="29"/>
      <c r="N208" s="29"/>
      <c r="O208" s="29"/>
      <c r="P208" s="29"/>
      <c r="Q208" s="29"/>
      <c r="R208" s="29"/>
      <c r="S208" s="29"/>
      <c r="T208" s="29"/>
      <c r="U208" s="29"/>
      <c r="V208" s="29"/>
      <c r="W208" s="29"/>
      <c r="X208" s="29"/>
      <c r="Y208" s="29"/>
      <c r="Z208" s="29"/>
      <c r="AA208" s="29"/>
      <c r="AB208" s="29"/>
      <c r="AC208" s="29"/>
      <c r="AD208" s="29"/>
      <c r="AE208" s="29"/>
      <c r="AF208" s="30"/>
      <c r="AG208" s="30"/>
      <c r="AH208" s="30"/>
      <c r="AI208" s="2"/>
      <c r="AJ208" s="1"/>
      <c r="AK208" s="2"/>
      <c r="AL208" s="2"/>
      <c r="AM208" s="2"/>
      <c r="AN208" s="2"/>
      <c r="AO208" s="2"/>
      <c r="AP208" s="2"/>
    </row>
    <row r="209" spans="1:42" ht="18" customHeight="1">
      <c r="A209" s="28"/>
      <c r="B209" s="2"/>
      <c r="C209" s="29"/>
      <c r="D209" s="29"/>
      <c r="E209" s="29"/>
      <c r="F209" s="29"/>
      <c r="G209" s="29"/>
      <c r="H209" s="29"/>
      <c r="I209" s="29"/>
      <c r="J209" s="29"/>
      <c r="K209" s="29"/>
      <c r="L209" s="29"/>
      <c r="M209" s="29"/>
      <c r="N209" s="29"/>
      <c r="O209" s="29"/>
      <c r="P209" s="29"/>
      <c r="Q209" s="29"/>
      <c r="R209" s="29"/>
      <c r="S209" s="29"/>
      <c r="T209" s="29"/>
      <c r="U209" s="29"/>
      <c r="V209" s="29"/>
      <c r="W209" s="29"/>
      <c r="X209" s="29"/>
      <c r="Y209" s="29"/>
      <c r="Z209" s="29"/>
      <c r="AA209" s="29"/>
      <c r="AB209" s="29"/>
      <c r="AC209" s="29"/>
      <c r="AD209" s="29"/>
      <c r="AE209" s="29"/>
      <c r="AF209" s="30"/>
      <c r="AG209" s="30"/>
      <c r="AH209" s="30"/>
      <c r="AI209" s="2"/>
      <c r="AJ209" s="1"/>
      <c r="AK209" s="2"/>
      <c r="AL209" s="2"/>
      <c r="AM209" s="2"/>
      <c r="AN209" s="2"/>
      <c r="AO209" s="2"/>
      <c r="AP209" s="2"/>
    </row>
    <row r="210" spans="1:42" ht="18" customHeight="1">
      <c r="A210" s="28"/>
      <c r="B210" s="2"/>
      <c r="C210" s="29"/>
      <c r="D210" s="29"/>
      <c r="E210" s="29"/>
      <c r="F210" s="29"/>
      <c r="G210" s="29"/>
      <c r="H210" s="29"/>
      <c r="I210" s="29"/>
      <c r="J210" s="29"/>
      <c r="K210" s="29"/>
      <c r="L210" s="29"/>
      <c r="M210" s="29"/>
      <c r="N210" s="29"/>
      <c r="O210" s="29"/>
      <c r="P210" s="29"/>
      <c r="Q210" s="29"/>
      <c r="R210" s="29"/>
      <c r="S210" s="29"/>
      <c r="T210" s="29"/>
      <c r="U210" s="29"/>
      <c r="V210" s="29"/>
      <c r="W210" s="29"/>
      <c r="X210" s="29"/>
      <c r="Y210" s="29"/>
      <c r="Z210" s="29"/>
      <c r="AA210" s="29"/>
      <c r="AB210" s="29"/>
      <c r="AC210" s="29"/>
      <c r="AD210" s="29"/>
      <c r="AE210" s="29"/>
      <c r="AF210" s="30"/>
      <c r="AG210" s="30"/>
      <c r="AH210" s="30"/>
      <c r="AI210" s="2"/>
      <c r="AJ210" s="1"/>
      <c r="AK210" s="2"/>
      <c r="AL210" s="2"/>
      <c r="AM210" s="2"/>
      <c r="AN210" s="2"/>
      <c r="AO210" s="2"/>
      <c r="AP210" s="2"/>
    </row>
    <row r="211" spans="1:42" ht="18" customHeight="1">
      <c r="A211" s="28"/>
      <c r="B211" s="2"/>
      <c r="C211" s="29"/>
      <c r="D211" s="29"/>
      <c r="E211" s="29"/>
      <c r="F211" s="29"/>
      <c r="G211" s="29"/>
      <c r="H211" s="29"/>
      <c r="I211" s="29"/>
      <c r="J211" s="29"/>
      <c r="K211" s="29"/>
      <c r="L211" s="29"/>
      <c r="M211" s="29"/>
      <c r="N211" s="29"/>
      <c r="O211" s="29"/>
      <c r="P211" s="29"/>
      <c r="Q211" s="29"/>
      <c r="R211" s="29"/>
      <c r="S211" s="29"/>
      <c r="T211" s="29"/>
      <c r="U211" s="29"/>
      <c r="V211" s="29"/>
      <c r="W211" s="29"/>
      <c r="X211" s="29"/>
      <c r="Y211" s="29"/>
      <c r="Z211" s="29"/>
      <c r="AA211" s="29"/>
      <c r="AB211" s="29"/>
      <c r="AC211" s="29"/>
      <c r="AD211" s="29"/>
      <c r="AE211" s="29"/>
      <c r="AF211" s="30"/>
      <c r="AG211" s="30"/>
      <c r="AH211" s="30"/>
      <c r="AI211" s="2"/>
      <c r="AJ211" s="1"/>
      <c r="AK211" s="2"/>
      <c r="AL211" s="2"/>
      <c r="AM211" s="2"/>
      <c r="AN211" s="2"/>
      <c r="AO211" s="2"/>
      <c r="AP211" s="2"/>
    </row>
    <row r="212" spans="1:42" ht="18" customHeight="1">
      <c r="A212" s="28"/>
      <c r="B212" s="2"/>
      <c r="C212" s="29"/>
      <c r="D212" s="29"/>
      <c r="E212" s="29"/>
      <c r="F212" s="29"/>
      <c r="G212" s="29"/>
      <c r="H212" s="29"/>
      <c r="I212" s="29"/>
      <c r="J212" s="29"/>
      <c r="K212" s="29"/>
      <c r="L212" s="29"/>
      <c r="M212" s="29"/>
      <c r="N212" s="29"/>
      <c r="O212" s="29"/>
      <c r="P212" s="29"/>
      <c r="Q212" s="29"/>
      <c r="R212" s="29"/>
      <c r="S212" s="29"/>
      <c r="T212" s="29"/>
      <c r="U212" s="29"/>
      <c r="V212" s="29"/>
      <c r="W212" s="29"/>
      <c r="X212" s="29"/>
      <c r="Y212" s="29"/>
      <c r="Z212" s="29"/>
      <c r="AA212" s="29"/>
      <c r="AB212" s="29"/>
      <c r="AC212" s="29"/>
      <c r="AD212" s="29"/>
      <c r="AE212" s="29"/>
      <c r="AF212" s="30"/>
      <c r="AG212" s="30"/>
      <c r="AH212" s="30"/>
      <c r="AI212" s="2"/>
      <c r="AJ212" s="1"/>
      <c r="AK212" s="2"/>
      <c r="AL212" s="2"/>
      <c r="AM212" s="2"/>
      <c r="AN212" s="2"/>
      <c r="AO212" s="2"/>
      <c r="AP212" s="2"/>
    </row>
    <row r="213" spans="1:42" ht="18" customHeight="1">
      <c r="A213" s="28"/>
      <c r="B213" s="2"/>
      <c r="C213" s="29"/>
      <c r="D213" s="29"/>
      <c r="E213" s="29"/>
      <c r="F213" s="29"/>
      <c r="G213" s="29"/>
      <c r="H213" s="29"/>
      <c r="I213" s="29"/>
      <c r="J213" s="29"/>
      <c r="K213" s="29"/>
      <c r="L213" s="29"/>
      <c r="M213" s="29"/>
      <c r="N213" s="29"/>
      <c r="O213" s="29"/>
      <c r="P213" s="29"/>
      <c r="Q213" s="29"/>
      <c r="R213" s="29"/>
      <c r="S213" s="29"/>
      <c r="T213" s="29"/>
      <c r="U213" s="29"/>
      <c r="V213" s="29"/>
      <c r="W213" s="29"/>
      <c r="X213" s="29"/>
      <c r="Y213" s="29"/>
      <c r="Z213" s="29"/>
      <c r="AA213" s="29"/>
      <c r="AB213" s="29"/>
      <c r="AC213" s="29"/>
      <c r="AD213" s="29"/>
      <c r="AE213" s="29"/>
      <c r="AF213" s="30"/>
      <c r="AG213" s="30"/>
      <c r="AH213" s="30"/>
      <c r="AI213" s="2"/>
      <c r="AJ213" s="1"/>
      <c r="AK213" s="2"/>
      <c r="AL213" s="2"/>
      <c r="AM213" s="2"/>
      <c r="AN213" s="2"/>
      <c r="AO213" s="2"/>
      <c r="AP213" s="2"/>
    </row>
    <row r="214" spans="1:42" ht="18" customHeight="1">
      <c r="A214" s="28"/>
      <c r="B214" s="2"/>
      <c r="C214" s="29"/>
      <c r="D214" s="29"/>
      <c r="E214" s="29"/>
      <c r="F214" s="29"/>
      <c r="G214" s="29"/>
      <c r="H214" s="29"/>
      <c r="I214" s="29"/>
      <c r="J214" s="29"/>
      <c r="K214" s="29"/>
      <c r="L214" s="29"/>
      <c r="M214" s="29"/>
      <c r="N214" s="29"/>
      <c r="O214" s="29"/>
      <c r="P214" s="29"/>
      <c r="Q214" s="29"/>
      <c r="R214" s="29"/>
      <c r="S214" s="29"/>
      <c r="T214" s="29"/>
      <c r="U214" s="29"/>
      <c r="V214" s="29"/>
      <c r="W214" s="29"/>
      <c r="X214" s="29"/>
      <c r="Y214" s="29"/>
      <c r="Z214" s="29"/>
      <c r="AA214" s="29"/>
      <c r="AB214" s="29"/>
      <c r="AC214" s="29"/>
      <c r="AD214" s="29"/>
      <c r="AE214" s="29"/>
      <c r="AF214" s="30"/>
      <c r="AG214" s="30"/>
      <c r="AH214" s="30"/>
      <c r="AI214" s="2"/>
      <c r="AJ214" s="1"/>
      <c r="AK214" s="2"/>
      <c r="AL214" s="2"/>
      <c r="AM214" s="2"/>
      <c r="AN214" s="2"/>
      <c r="AO214" s="2"/>
      <c r="AP214" s="2"/>
    </row>
    <row r="215" spans="1:42" ht="18" customHeight="1">
      <c r="A215" s="28"/>
      <c r="B215" s="2"/>
      <c r="C215" s="29"/>
      <c r="D215" s="29"/>
      <c r="E215" s="29"/>
      <c r="F215" s="29"/>
      <c r="G215" s="29"/>
      <c r="H215" s="29"/>
      <c r="I215" s="29"/>
      <c r="J215" s="29"/>
      <c r="K215" s="29"/>
      <c r="L215" s="29"/>
      <c r="M215" s="29"/>
      <c r="N215" s="29"/>
      <c r="O215" s="29"/>
      <c r="P215" s="29"/>
      <c r="Q215" s="29"/>
      <c r="R215" s="29"/>
      <c r="S215" s="29"/>
      <c r="T215" s="29"/>
      <c r="U215" s="29"/>
      <c r="V215" s="29"/>
      <c r="W215" s="29"/>
      <c r="X215" s="29"/>
      <c r="Y215" s="29"/>
      <c r="Z215" s="29"/>
      <c r="AA215" s="29"/>
      <c r="AB215" s="29"/>
      <c r="AC215" s="29"/>
      <c r="AD215" s="29"/>
      <c r="AE215" s="29"/>
      <c r="AF215" s="30"/>
      <c r="AG215" s="30"/>
      <c r="AH215" s="30"/>
      <c r="AI215" s="2"/>
      <c r="AJ215" s="1"/>
      <c r="AK215" s="2"/>
      <c r="AL215" s="2"/>
      <c r="AM215" s="2"/>
      <c r="AN215" s="2"/>
      <c r="AO215" s="2"/>
      <c r="AP215" s="2"/>
    </row>
    <row r="216" spans="1:42" ht="18" customHeight="1">
      <c r="A216" s="28"/>
      <c r="B216" s="2"/>
      <c r="C216" s="29"/>
      <c r="D216" s="29"/>
      <c r="E216" s="29"/>
      <c r="F216" s="29"/>
      <c r="G216" s="29"/>
      <c r="H216" s="29"/>
      <c r="I216" s="29"/>
      <c r="J216" s="29"/>
      <c r="K216" s="29"/>
      <c r="L216" s="29"/>
      <c r="M216" s="29"/>
      <c r="N216" s="29"/>
      <c r="O216" s="29"/>
      <c r="P216" s="29"/>
      <c r="Q216" s="29"/>
      <c r="R216" s="29"/>
      <c r="S216" s="29"/>
      <c r="T216" s="29"/>
      <c r="U216" s="29"/>
      <c r="V216" s="29"/>
      <c r="W216" s="29"/>
      <c r="X216" s="29"/>
      <c r="Y216" s="29"/>
      <c r="Z216" s="29"/>
      <c r="AA216" s="29"/>
      <c r="AB216" s="29"/>
      <c r="AC216" s="29"/>
      <c r="AD216" s="29"/>
      <c r="AE216" s="29"/>
      <c r="AF216" s="30"/>
      <c r="AG216" s="30"/>
      <c r="AH216" s="30"/>
      <c r="AI216" s="2"/>
      <c r="AJ216" s="1"/>
      <c r="AK216" s="2"/>
      <c r="AL216" s="2"/>
      <c r="AM216" s="2"/>
      <c r="AN216" s="2"/>
      <c r="AO216" s="2"/>
      <c r="AP216" s="2"/>
    </row>
    <row r="217" spans="1:42" ht="18" customHeight="1">
      <c r="A217" s="28"/>
      <c r="B217" s="2"/>
      <c r="C217" s="29"/>
      <c r="D217" s="29"/>
      <c r="E217" s="29"/>
      <c r="F217" s="29"/>
      <c r="G217" s="29"/>
      <c r="H217" s="29"/>
      <c r="I217" s="29"/>
      <c r="J217" s="29"/>
      <c r="K217" s="29"/>
      <c r="L217" s="29"/>
      <c r="M217" s="29"/>
      <c r="N217" s="29"/>
      <c r="O217" s="29"/>
      <c r="P217" s="29"/>
      <c r="Q217" s="29"/>
      <c r="R217" s="29"/>
      <c r="S217" s="29"/>
      <c r="T217" s="29"/>
      <c r="U217" s="29"/>
      <c r="V217" s="29"/>
      <c r="W217" s="29"/>
      <c r="X217" s="29"/>
      <c r="Y217" s="29"/>
      <c r="Z217" s="29"/>
      <c r="AA217" s="29"/>
      <c r="AB217" s="29"/>
      <c r="AC217" s="29"/>
      <c r="AD217" s="29"/>
      <c r="AE217" s="29"/>
      <c r="AF217" s="30"/>
      <c r="AG217" s="30"/>
      <c r="AH217" s="30"/>
      <c r="AI217" s="2"/>
      <c r="AJ217" s="1"/>
      <c r="AK217" s="2"/>
      <c r="AL217" s="2"/>
      <c r="AM217" s="2"/>
      <c r="AN217" s="2"/>
      <c r="AO217" s="2"/>
      <c r="AP217" s="2"/>
    </row>
    <row r="218" spans="1:42" ht="18" customHeight="1">
      <c r="A218" s="28"/>
      <c r="B218" s="2"/>
      <c r="C218" s="29"/>
      <c r="D218" s="29"/>
      <c r="E218" s="29"/>
      <c r="F218" s="29"/>
      <c r="G218" s="29"/>
      <c r="H218" s="29"/>
      <c r="I218" s="29"/>
      <c r="J218" s="29"/>
      <c r="K218" s="29"/>
      <c r="L218" s="29"/>
      <c r="M218" s="29"/>
      <c r="N218" s="29"/>
      <c r="O218" s="29"/>
      <c r="P218" s="29"/>
      <c r="Q218" s="29"/>
      <c r="R218" s="29"/>
      <c r="S218" s="29"/>
      <c r="T218" s="29"/>
      <c r="U218" s="29"/>
      <c r="V218" s="29"/>
      <c r="W218" s="29"/>
      <c r="X218" s="29"/>
      <c r="Y218" s="29"/>
      <c r="Z218" s="29"/>
      <c r="AA218" s="29"/>
      <c r="AB218" s="29"/>
      <c r="AC218" s="29"/>
      <c r="AD218" s="29"/>
      <c r="AE218" s="29"/>
      <c r="AF218" s="30"/>
      <c r="AG218" s="30"/>
      <c r="AH218" s="30"/>
      <c r="AI218" s="2"/>
      <c r="AJ218" s="1"/>
      <c r="AK218" s="2"/>
      <c r="AL218" s="2"/>
      <c r="AM218" s="2"/>
      <c r="AN218" s="2"/>
      <c r="AO218" s="2"/>
      <c r="AP218" s="2"/>
    </row>
    <row r="219" spans="1:42" ht="18" customHeight="1">
      <c r="A219" s="28"/>
      <c r="B219" s="2"/>
      <c r="C219" s="29"/>
      <c r="D219" s="29"/>
      <c r="E219" s="29"/>
      <c r="F219" s="29"/>
      <c r="G219" s="29"/>
      <c r="H219" s="29"/>
      <c r="I219" s="29"/>
      <c r="J219" s="29"/>
      <c r="K219" s="29"/>
      <c r="L219" s="29"/>
      <c r="M219" s="29"/>
      <c r="N219" s="29"/>
      <c r="O219" s="29"/>
      <c r="P219" s="29"/>
      <c r="Q219" s="29"/>
      <c r="R219" s="29"/>
      <c r="S219" s="29"/>
      <c r="T219" s="29"/>
      <c r="U219" s="29"/>
      <c r="V219" s="29"/>
      <c r="W219" s="29"/>
      <c r="X219" s="29"/>
      <c r="Y219" s="29"/>
      <c r="Z219" s="29"/>
      <c r="AA219" s="29"/>
      <c r="AB219" s="29"/>
      <c r="AC219" s="29"/>
      <c r="AD219" s="29"/>
      <c r="AE219" s="29"/>
      <c r="AF219" s="30"/>
      <c r="AG219" s="30"/>
      <c r="AH219" s="30"/>
      <c r="AI219" s="2"/>
      <c r="AJ219" s="1"/>
      <c r="AK219" s="2"/>
      <c r="AL219" s="2"/>
      <c r="AM219" s="2"/>
      <c r="AN219" s="2"/>
      <c r="AO219" s="2"/>
      <c r="AP219" s="2"/>
    </row>
    <row r="220" spans="1:42" ht="18" customHeight="1">
      <c r="A220" s="28"/>
      <c r="B220" s="2"/>
      <c r="C220" s="29"/>
      <c r="D220" s="29"/>
      <c r="E220" s="29"/>
      <c r="F220" s="29"/>
      <c r="G220" s="29"/>
      <c r="H220" s="29"/>
      <c r="I220" s="29"/>
      <c r="J220" s="29"/>
      <c r="K220" s="29"/>
      <c r="L220" s="29"/>
      <c r="M220" s="29"/>
      <c r="N220" s="29"/>
      <c r="O220" s="29"/>
      <c r="P220" s="29"/>
      <c r="Q220" s="29"/>
      <c r="R220" s="29"/>
      <c r="S220" s="29"/>
      <c r="T220" s="29"/>
      <c r="U220" s="29"/>
      <c r="V220" s="29"/>
      <c r="W220" s="29"/>
      <c r="X220" s="29"/>
      <c r="Y220" s="29"/>
      <c r="Z220" s="29"/>
      <c r="AA220" s="29"/>
      <c r="AB220" s="29"/>
      <c r="AC220" s="29"/>
      <c r="AD220" s="29"/>
      <c r="AE220" s="29"/>
      <c r="AF220" s="30"/>
      <c r="AG220" s="30"/>
      <c r="AH220" s="30"/>
      <c r="AI220" s="2"/>
      <c r="AJ220" s="1"/>
      <c r="AK220" s="2"/>
      <c r="AL220" s="2"/>
      <c r="AM220" s="2"/>
      <c r="AN220" s="2"/>
      <c r="AO220" s="2"/>
      <c r="AP220" s="2"/>
    </row>
    <row r="221" spans="1:42" ht="18" customHeight="1">
      <c r="A221" s="28"/>
      <c r="B221" s="2"/>
      <c r="C221" s="29"/>
      <c r="D221" s="29"/>
      <c r="E221" s="29"/>
      <c r="F221" s="29"/>
      <c r="G221" s="29"/>
      <c r="H221" s="29"/>
      <c r="I221" s="29"/>
      <c r="J221" s="29"/>
      <c r="K221" s="29"/>
      <c r="L221" s="29"/>
      <c r="M221" s="29"/>
      <c r="N221" s="29"/>
      <c r="O221" s="29"/>
      <c r="P221" s="29"/>
      <c r="Q221" s="29"/>
      <c r="R221" s="29"/>
      <c r="S221" s="29"/>
      <c r="T221" s="29"/>
      <c r="U221" s="29"/>
      <c r="V221" s="29"/>
      <c r="W221" s="29"/>
      <c r="X221" s="29"/>
      <c r="Y221" s="29"/>
      <c r="Z221" s="29"/>
      <c r="AA221" s="29"/>
      <c r="AB221" s="29"/>
      <c r="AC221" s="29"/>
      <c r="AD221" s="29"/>
      <c r="AE221" s="29"/>
      <c r="AF221" s="30"/>
      <c r="AG221" s="30"/>
      <c r="AH221" s="30"/>
      <c r="AI221" s="2"/>
      <c r="AJ221" s="1"/>
      <c r="AK221" s="2"/>
      <c r="AL221" s="2"/>
      <c r="AM221" s="2"/>
      <c r="AN221" s="2"/>
      <c r="AO221" s="2"/>
      <c r="AP221" s="2"/>
    </row>
    <row r="222" spans="1:42" ht="18" customHeight="1">
      <c r="A222" s="28"/>
      <c r="B222" s="2"/>
      <c r="C222" s="29"/>
      <c r="D222" s="29"/>
      <c r="E222" s="29"/>
      <c r="F222" s="29"/>
      <c r="G222" s="29"/>
      <c r="H222" s="29"/>
      <c r="I222" s="29"/>
      <c r="J222" s="29"/>
      <c r="K222" s="29"/>
      <c r="L222" s="29"/>
      <c r="M222" s="29"/>
      <c r="N222" s="29"/>
      <c r="O222" s="29"/>
      <c r="P222" s="29"/>
      <c r="Q222" s="29"/>
      <c r="R222" s="29"/>
      <c r="S222" s="29"/>
      <c r="T222" s="29"/>
      <c r="U222" s="29"/>
      <c r="V222" s="29"/>
      <c r="W222" s="29"/>
      <c r="X222" s="29"/>
      <c r="Y222" s="29"/>
      <c r="Z222" s="29"/>
      <c r="AA222" s="29"/>
      <c r="AB222" s="29"/>
      <c r="AC222" s="29"/>
      <c r="AD222" s="29"/>
      <c r="AE222" s="29"/>
      <c r="AF222" s="30"/>
      <c r="AG222" s="30"/>
      <c r="AH222" s="30"/>
      <c r="AI222" s="2"/>
      <c r="AJ222" s="1"/>
      <c r="AK222" s="2"/>
      <c r="AL222" s="2"/>
      <c r="AM222" s="2"/>
      <c r="AN222" s="2"/>
      <c r="AO222" s="2"/>
      <c r="AP222" s="2"/>
    </row>
    <row r="223" spans="1:42" ht="18" customHeight="1">
      <c r="A223" s="28"/>
      <c r="B223" s="2"/>
      <c r="C223" s="29"/>
      <c r="D223" s="29"/>
      <c r="E223" s="29"/>
      <c r="F223" s="29"/>
      <c r="G223" s="29"/>
      <c r="H223" s="29"/>
      <c r="I223" s="29"/>
      <c r="J223" s="29"/>
      <c r="K223" s="29"/>
      <c r="L223" s="29"/>
      <c r="M223" s="29"/>
      <c r="N223" s="29"/>
      <c r="O223" s="29"/>
      <c r="P223" s="29"/>
      <c r="Q223" s="29"/>
      <c r="R223" s="29"/>
      <c r="S223" s="29"/>
      <c r="T223" s="29"/>
      <c r="U223" s="29"/>
      <c r="V223" s="29"/>
      <c r="W223" s="29"/>
      <c r="X223" s="29"/>
      <c r="Y223" s="29"/>
      <c r="Z223" s="29"/>
      <c r="AA223" s="29"/>
      <c r="AB223" s="29"/>
      <c r="AC223" s="29"/>
      <c r="AD223" s="29"/>
      <c r="AE223" s="29"/>
      <c r="AF223" s="30"/>
      <c r="AG223" s="30"/>
      <c r="AH223" s="30"/>
      <c r="AI223" s="2"/>
      <c r="AJ223" s="1"/>
      <c r="AK223" s="2"/>
      <c r="AL223" s="2"/>
      <c r="AM223" s="2"/>
      <c r="AN223" s="2"/>
      <c r="AO223" s="2"/>
      <c r="AP223" s="2"/>
    </row>
    <row r="224" spans="1:42" ht="18" customHeight="1">
      <c r="A224" s="28"/>
      <c r="B224" s="2"/>
      <c r="C224" s="29"/>
      <c r="D224" s="29"/>
      <c r="E224" s="29"/>
      <c r="F224" s="29"/>
      <c r="G224" s="29"/>
      <c r="H224" s="29"/>
      <c r="I224" s="29"/>
      <c r="J224" s="29"/>
      <c r="K224" s="29"/>
      <c r="L224" s="29"/>
      <c r="M224" s="29"/>
      <c r="N224" s="29"/>
      <c r="O224" s="29"/>
      <c r="P224" s="29"/>
      <c r="Q224" s="29"/>
      <c r="R224" s="29"/>
      <c r="S224" s="29"/>
      <c r="T224" s="29"/>
      <c r="U224" s="29"/>
      <c r="V224" s="29"/>
      <c r="W224" s="29"/>
      <c r="X224" s="29"/>
      <c r="Y224" s="29"/>
      <c r="Z224" s="29"/>
      <c r="AA224" s="29"/>
      <c r="AB224" s="29"/>
      <c r="AC224" s="29"/>
      <c r="AD224" s="29"/>
      <c r="AE224" s="29"/>
      <c r="AF224" s="30"/>
      <c r="AG224" s="30"/>
      <c r="AH224" s="30"/>
      <c r="AI224" s="2"/>
      <c r="AJ224" s="1"/>
      <c r="AK224" s="2"/>
      <c r="AL224" s="2"/>
      <c r="AM224" s="2"/>
      <c r="AN224" s="2"/>
      <c r="AO224" s="2"/>
      <c r="AP224" s="2"/>
    </row>
    <row r="225" spans="1:42" ht="18" customHeight="1">
      <c r="A225" s="28"/>
      <c r="B225" s="2"/>
      <c r="C225" s="29"/>
      <c r="D225" s="29"/>
      <c r="E225" s="29"/>
      <c r="F225" s="29"/>
      <c r="G225" s="29"/>
      <c r="H225" s="29"/>
      <c r="I225" s="29"/>
      <c r="J225" s="29"/>
      <c r="K225" s="29"/>
      <c r="L225" s="29"/>
      <c r="M225" s="29"/>
      <c r="N225" s="29"/>
      <c r="O225" s="29"/>
      <c r="P225" s="29"/>
      <c r="Q225" s="29"/>
      <c r="R225" s="29"/>
      <c r="S225" s="29"/>
      <c r="T225" s="29"/>
      <c r="U225" s="29"/>
      <c r="V225" s="29"/>
      <c r="W225" s="29"/>
      <c r="X225" s="29"/>
      <c r="Y225" s="29"/>
      <c r="Z225" s="29"/>
      <c r="AA225" s="29"/>
      <c r="AB225" s="29"/>
      <c r="AC225" s="29"/>
      <c r="AD225" s="29"/>
      <c r="AE225" s="29"/>
      <c r="AF225" s="30"/>
      <c r="AG225" s="30"/>
      <c r="AH225" s="30"/>
      <c r="AI225" s="2"/>
      <c r="AJ225" s="1"/>
      <c r="AK225" s="2"/>
      <c r="AL225" s="2"/>
      <c r="AM225" s="2"/>
      <c r="AN225" s="2"/>
      <c r="AO225" s="2"/>
      <c r="AP225" s="2"/>
    </row>
    <row r="226" spans="1:42" ht="18" customHeight="1">
      <c r="A226" s="28"/>
      <c r="B226" s="2"/>
      <c r="C226" s="29"/>
      <c r="D226" s="29"/>
      <c r="E226" s="29"/>
      <c r="F226" s="29"/>
      <c r="G226" s="29"/>
      <c r="H226" s="29"/>
      <c r="I226" s="29"/>
      <c r="J226" s="29"/>
      <c r="K226" s="29"/>
      <c r="L226" s="29"/>
      <c r="M226" s="29"/>
      <c r="N226" s="29"/>
      <c r="O226" s="29"/>
      <c r="P226" s="29"/>
      <c r="Q226" s="29"/>
      <c r="R226" s="29"/>
      <c r="S226" s="29"/>
      <c r="T226" s="29"/>
      <c r="U226" s="29"/>
      <c r="V226" s="29"/>
      <c r="W226" s="29"/>
      <c r="X226" s="29"/>
      <c r="Y226" s="29"/>
      <c r="Z226" s="29"/>
      <c r="AA226" s="29"/>
      <c r="AB226" s="29"/>
      <c r="AC226" s="29"/>
      <c r="AD226" s="29"/>
      <c r="AE226" s="29"/>
      <c r="AF226" s="30"/>
      <c r="AG226" s="30"/>
      <c r="AH226" s="30"/>
      <c r="AI226" s="2"/>
      <c r="AJ226" s="1"/>
      <c r="AK226" s="2"/>
      <c r="AL226" s="2"/>
      <c r="AM226" s="2"/>
      <c r="AN226" s="2"/>
      <c r="AO226" s="2"/>
      <c r="AP226" s="2"/>
    </row>
    <row r="227" spans="1:42" ht="18" customHeight="1">
      <c r="A227" s="28"/>
      <c r="B227" s="2"/>
      <c r="C227" s="29"/>
      <c r="D227" s="29"/>
      <c r="E227" s="29"/>
      <c r="F227" s="29"/>
      <c r="G227" s="29"/>
      <c r="H227" s="29"/>
      <c r="I227" s="29"/>
      <c r="J227" s="29"/>
      <c r="K227" s="29"/>
      <c r="L227" s="29"/>
      <c r="M227" s="29"/>
      <c r="N227" s="29"/>
      <c r="O227" s="29"/>
      <c r="P227" s="29"/>
      <c r="Q227" s="29"/>
      <c r="R227" s="29"/>
      <c r="S227" s="29"/>
      <c r="T227" s="29"/>
      <c r="U227" s="29"/>
      <c r="V227" s="29"/>
      <c r="W227" s="29"/>
      <c r="X227" s="29"/>
      <c r="Y227" s="29"/>
      <c r="Z227" s="29"/>
      <c r="AA227" s="29"/>
      <c r="AB227" s="29"/>
      <c r="AC227" s="29"/>
      <c r="AD227" s="29"/>
      <c r="AE227" s="29"/>
      <c r="AF227" s="30"/>
      <c r="AG227" s="30"/>
      <c r="AH227" s="30"/>
      <c r="AI227" s="2"/>
      <c r="AJ227" s="1"/>
      <c r="AK227" s="2"/>
      <c r="AL227" s="2"/>
      <c r="AM227" s="2"/>
      <c r="AN227" s="2"/>
      <c r="AO227" s="2"/>
      <c r="AP227" s="2"/>
    </row>
    <row r="228" spans="1:42" ht="18" customHeight="1">
      <c r="A228" s="28"/>
      <c r="B228" s="2"/>
      <c r="C228" s="29"/>
      <c r="D228" s="29"/>
      <c r="E228" s="29"/>
      <c r="F228" s="29"/>
      <c r="G228" s="29"/>
      <c r="H228" s="29"/>
      <c r="I228" s="29"/>
      <c r="J228" s="29"/>
      <c r="K228" s="29"/>
      <c r="L228" s="29"/>
      <c r="M228" s="29"/>
      <c r="N228" s="29"/>
      <c r="O228" s="29"/>
      <c r="P228" s="29"/>
      <c r="Q228" s="29"/>
      <c r="R228" s="29"/>
      <c r="S228" s="29"/>
      <c r="T228" s="29"/>
      <c r="U228" s="29"/>
      <c r="V228" s="29"/>
      <c r="W228" s="29"/>
      <c r="X228" s="29"/>
      <c r="Y228" s="29"/>
      <c r="Z228" s="29"/>
      <c r="AA228" s="29"/>
      <c r="AB228" s="29"/>
      <c r="AC228" s="29"/>
      <c r="AD228" s="29"/>
      <c r="AE228" s="29"/>
      <c r="AF228" s="30"/>
      <c r="AG228" s="30"/>
      <c r="AH228" s="30"/>
      <c r="AI228" s="2"/>
      <c r="AJ228" s="1"/>
      <c r="AK228" s="2"/>
      <c r="AL228" s="2"/>
      <c r="AM228" s="2"/>
      <c r="AN228" s="2"/>
      <c r="AO228" s="2"/>
      <c r="AP228" s="2"/>
    </row>
    <row r="229" spans="1:42" ht="18" customHeight="1">
      <c r="A229" s="28"/>
      <c r="B229" s="2"/>
      <c r="C229" s="29"/>
      <c r="D229" s="29"/>
      <c r="E229" s="29"/>
      <c r="F229" s="29"/>
      <c r="G229" s="29"/>
      <c r="H229" s="29"/>
      <c r="I229" s="29"/>
      <c r="J229" s="29"/>
      <c r="K229" s="29"/>
      <c r="L229" s="29"/>
      <c r="M229" s="29"/>
      <c r="N229" s="29"/>
      <c r="O229" s="29"/>
      <c r="P229" s="29"/>
      <c r="Q229" s="29"/>
      <c r="R229" s="29"/>
      <c r="S229" s="29"/>
      <c r="T229" s="29"/>
      <c r="U229" s="29"/>
      <c r="V229" s="29"/>
      <c r="W229" s="29"/>
      <c r="X229" s="29"/>
      <c r="Y229" s="29"/>
      <c r="Z229" s="29"/>
      <c r="AA229" s="29"/>
      <c r="AB229" s="29"/>
      <c r="AC229" s="29"/>
      <c r="AD229" s="29"/>
      <c r="AE229" s="29"/>
      <c r="AF229" s="30"/>
      <c r="AG229" s="30"/>
      <c r="AH229" s="30"/>
      <c r="AI229" s="2"/>
      <c r="AJ229" s="1"/>
      <c r="AK229" s="2"/>
      <c r="AL229" s="2"/>
      <c r="AM229" s="2"/>
      <c r="AN229" s="2"/>
      <c r="AO229" s="2"/>
      <c r="AP229" s="2"/>
    </row>
    <row r="230" spans="1:42" ht="18" customHeight="1">
      <c r="A230" s="28"/>
      <c r="B230" s="2"/>
      <c r="C230" s="29"/>
      <c r="D230" s="29"/>
      <c r="E230" s="29"/>
      <c r="F230" s="29"/>
      <c r="G230" s="29"/>
      <c r="H230" s="29"/>
      <c r="I230" s="29"/>
      <c r="J230" s="29"/>
      <c r="K230" s="29"/>
      <c r="L230" s="29"/>
      <c r="M230" s="29"/>
      <c r="N230" s="29"/>
      <c r="O230" s="29"/>
      <c r="P230" s="29"/>
      <c r="Q230" s="29"/>
      <c r="R230" s="29"/>
      <c r="S230" s="29"/>
      <c r="T230" s="29"/>
      <c r="U230" s="29"/>
      <c r="V230" s="29"/>
      <c r="W230" s="29"/>
      <c r="X230" s="29"/>
      <c r="Y230" s="29"/>
      <c r="Z230" s="29"/>
      <c r="AA230" s="29"/>
      <c r="AB230" s="29"/>
      <c r="AC230" s="29"/>
      <c r="AD230" s="29"/>
      <c r="AE230" s="29"/>
      <c r="AF230" s="30"/>
      <c r="AG230" s="30"/>
      <c r="AH230" s="30"/>
      <c r="AI230" s="2"/>
      <c r="AJ230" s="1"/>
      <c r="AK230" s="2"/>
      <c r="AL230" s="2"/>
      <c r="AM230" s="2"/>
      <c r="AN230" s="2"/>
      <c r="AO230" s="2"/>
      <c r="AP230" s="2"/>
    </row>
    <row r="231" spans="1:42" ht="18" customHeight="1">
      <c r="A231" s="28"/>
      <c r="B231" s="2"/>
      <c r="C231" s="29"/>
      <c r="D231" s="29"/>
      <c r="E231" s="29"/>
      <c r="F231" s="29"/>
      <c r="G231" s="29"/>
      <c r="H231" s="29"/>
      <c r="I231" s="29"/>
      <c r="J231" s="29"/>
      <c r="K231" s="29"/>
      <c r="L231" s="29"/>
      <c r="M231" s="29"/>
      <c r="N231" s="29"/>
      <c r="O231" s="29"/>
      <c r="P231" s="29"/>
      <c r="Q231" s="29"/>
      <c r="R231" s="29"/>
      <c r="S231" s="29"/>
      <c r="T231" s="29"/>
      <c r="U231" s="29"/>
      <c r="V231" s="29"/>
      <c r="W231" s="29"/>
      <c r="X231" s="29"/>
      <c r="Y231" s="29"/>
      <c r="Z231" s="29"/>
      <c r="AA231" s="29"/>
      <c r="AB231" s="29"/>
      <c r="AC231" s="29"/>
      <c r="AD231" s="29"/>
      <c r="AE231" s="29"/>
      <c r="AF231" s="30"/>
      <c r="AG231" s="30"/>
      <c r="AH231" s="30"/>
      <c r="AI231" s="2"/>
      <c r="AJ231" s="1"/>
      <c r="AK231" s="2"/>
      <c r="AL231" s="2"/>
      <c r="AM231" s="2"/>
      <c r="AN231" s="2"/>
      <c r="AO231" s="2"/>
      <c r="AP231" s="2"/>
    </row>
    <row r="232" spans="1:42" ht="18" customHeight="1">
      <c r="A232" s="28"/>
      <c r="B232" s="2"/>
      <c r="C232" s="29"/>
      <c r="D232" s="29"/>
      <c r="E232" s="29"/>
      <c r="F232" s="29"/>
      <c r="G232" s="29"/>
      <c r="H232" s="29"/>
      <c r="I232" s="29"/>
      <c r="J232" s="29"/>
      <c r="K232" s="29"/>
      <c r="L232" s="29"/>
      <c r="M232" s="29"/>
      <c r="N232" s="29"/>
      <c r="O232" s="29"/>
      <c r="P232" s="29"/>
      <c r="Q232" s="29"/>
      <c r="R232" s="29"/>
      <c r="S232" s="29"/>
      <c r="T232" s="29"/>
      <c r="U232" s="29"/>
      <c r="V232" s="29"/>
      <c r="W232" s="29"/>
      <c r="X232" s="29"/>
      <c r="Y232" s="29"/>
      <c r="Z232" s="29"/>
      <c r="AA232" s="29"/>
      <c r="AB232" s="29"/>
      <c r="AC232" s="29"/>
      <c r="AD232" s="29"/>
      <c r="AE232" s="29"/>
      <c r="AF232" s="30"/>
      <c r="AG232" s="30"/>
      <c r="AH232" s="30"/>
      <c r="AI232" s="2"/>
      <c r="AJ232" s="1"/>
      <c r="AK232" s="2"/>
      <c r="AL232" s="2"/>
      <c r="AM232" s="2"/>
      <c r="AN232" s="2"/>
      <c r="AO232" s="2"/>
      <c r="AP232" s="2"/>
    </row>
    <row r="233" spans="1:42" ht="18" customHeight="1">
      <c r="A233" s="28"/>
      <c r="B233" s="2"/>
      <c r="C233" s="29"/>
      <c r="D233" s="29"/>
      <c r="E233" s="29"/>
      <c r="F233" s="29"/>
      <c r="G233" s="29"/>
      <c r="H233" s="29"/>
      <c r="I233" s="29"/>
      <c r="J233" s="29"/>
      <c r="K233" s="29"/>
      <c r="L233" s="29"/>
      <c r="M233" s="29"/>
      <c r="N233" s="29"/>
      <c r="O233" s="29"/>
      <c r="P233" s="29"/>
      <c r="Q233" s="29"/>
      <c r="R233" s="29"/>
      <c r="S233" s="29"/>
      <c r="T233" s="29"/>
      <c r="U233" s="29"/>
      <c r="V233" s="29"/>
      <c r="W233" s="29"/>
      <c r="X233" s="29"/>
      <c r="Y233" s="29"/>
      <c r="Z233" s="29"/>
      <c r="AA233" s="29"/>
      <c r="AB233" s="29"/>
      <c r="AC233" s="29"/>
      <c r="AD233" s="29"/>
      <c r="AE233" s="29"/>
      <c r="AF233" s="30"/>
      <c r="AG233" s="30"/>
      <c r="AH233" s="30"/>
      <c r="AI233" s="2"/>
      <c r="AJ233" s="1"/>
      <c r="AK233" s="2"/>
      <c r="AL233" s="2"/>
      <c r="AM233" s="2"/>
      <c r="AN233" s="2"/>
      <c r="AO233" s="2"/>
      <c r="AP233" s="2"/>
    </row>
    <row r="234" spans="1:42" ht="18" customHeight="1">
      <c r="A234" s="28"/>
      <c r="B234" s="2"/>
      <c r="C234" s="29"/>
      <c r="D234" s="29"/>
      <c r="E234" s="29"/>
      <c r="F234" s="29"/>
      <c r="G234" s="29"/>
      <c r="H234" s="29"/>
      <c r="I234" s="29"/>
      <c r="J234" s="29"/>
      <c r="K234" s="29"/>
      <c r="L234" s="29"/>
      <c r="M234" s="29"/>
      <c r="N234" s="29"/>
      <c r="O234" s="29"/>
      <c r="P234" s="29"/>
      <c r="Q234" s="29"/>
      <c r="R234" s="29"/>
      <c r="S234" s="29"/>
      <c r="T234" s="29"/>
      <c r="U234" s="29"/>
      <c r="V234" s="29"/>
      <c r="W234" s="29"/>
      <c r="X234" s="29"/>
      <c r="Y234" s="29"/>
      <c r="Z234" s="29"/>
      <c r="AA234" s="29"/>
      <c r="AB234" s="29"/>
      <c r="AC234" s="29"/>
      <c r="AD234" s="29"/>
      <c r="AE234" s="29"/>
      <c r="AF234" s="30"/>
      <c r="AG234" s="30"/>
      <c r="AH234" s="30"/>
      <c r="AI234" s="2"/>
      <c r="AJ234" s="1"/>
      <c r="AK234" s="2"/>
      <c r="AL234" s="2"/>
      <c r="AM234" s="2"/>
      <c r="AN234" s="2"/>
      <c r="AO234" s="2"/>
      <c r="AP234" s="2"/>
    </row>
    <row r="235" spans="1:42" ht="18" customHeight="1">
      <c r="A235" s="28"/>
      <c r="B235" s="2"/>
      <c r="C235" s="29"/>
      <c r="D235" s="29"/>
      <c r="E235" s="29"/>
      <c r="F235" s="29"/>
      <c r="G235" s="29"/>
      <c r="H235" s="29"/>
      <c r="I235" s="29"/>
      <c r="J235" s="29"/>
      <c r="K235" s="29"/>
      <c r="L235" s="29"/>
      <c r="M235" s="29"/>
      <c r="N235" s="29"/>
      <c r="O235" s="29"/>
      <c r="P235" s="29"/>
      <c r="Q235" s="29"/>
      <c r="R235" s="29"/>
      <c r="S235" s="29"/>
      <c r="T235" s="29"/>
      <c r="U235" s="29"/>
      <c r="V235" s="29"/>
      <c r="W235" s="29"/>
      <c r="X235" s="29"/>
      <c r="Y235" s="29"/>
      <c r="Z235" s="29"/>
      <c r="AA235" s="29"/>
      <c r="AB235" s="29"/>
      <c r="AC235" s="29"/>
      <c r="AD235" s="29"/>
      <c r="AE235" s="29"/>
      <c r="AF235" s="30"/>
      <c r="AG235" s="30"/>
      <c r="AH235" s="30"/>
      <c r="AI235" s="2"/>
      <c r="AJ235" s="1"/>
      <c r="AK235" s="2"/>
      <c r="AL235" s="2"/>
      <c r="AM235" s="2"/>
      <c r="AN235" s="2"/>
      <c r="AO235" s="2"/>
      <c r="AP235" s="2"/>
    </row>
    <row r="236" spans="1:42" ht="18" customHeight="1">
      <c r="A236" s="28"/>
      <c r="B236" s="2"/>
      <c r="C236" s="29"/>
      <c r="D236" s="29"/>
      <c r="E236" s="29"/>
      <c r="F236" s="29"/>
      <c r="G236" s="29"/>
      <c r="H236" s="29"/>
      <c r="I236" s="29"/>
      <c r="J236" s="29"/>
      <c r="K236" s="29"/>
      <c r="L236" s="29"/>
      <c r="M236" s="29"/>
      <c r="N236" s="29"/>
      <c r="O236" s="29"/>
      <c r="P236" s="29"/>
      <c r="Q236" s="29"/>
      <c r="R236" s="29"/>
      <c r="S236" s="29"/>
      <c r="T236" s="29"/>
      <c r="U236" s="29"/>
      <c r="V236" s="29"/>
      <c r="W236" s="29"/>
      <c r="X236" s="29"/>
      <c r="Y236" s="29"/>
      <c r="Z236" s="29"/>
      <c r="AA236" s="29"/>
      <c r="AB236" s="29"/>
      <c r="AC236" s="29"/>
      <c r="AD236" s="29"/>
      <c r="AE236" s="29"/>
      <c r="AF236" s="30"/>
      <c r="AG236" s="30"/>
      <c r="AH236" s="30"/>
      <c r="AI236" s="2"/>
      <c r="AJ236" s="1"/>
      <c r="AK236" s="2"/>
      <c r="AL236" s="2"/>
      <c r="AM236" s="2"/>
      <c r="AN236" s="2"/>
      <c r="AO236" s="2"/>
      <c r="AP236" s="2"/>
    </row>
    <row r="237" spans="1:42" ht="18" customHeight="1">
      <c r="A237" s="28"/>
      <c r="B237" s="2"/>
      <c r="C237" s="29"/>
      <c r="D237" s="29"/>
      <c r="E237" s="29"/>
      <c r="F237" s="29"/>
      <c r="G237" s="29"/>
      <c r="H237" s="29"/>
      <c r="I237" s="29"/>
      <c r="J237" s="29"/>
      <c r="K237" s="29"/>
      <c r="L237" s="29"/>
      <c r="M237" s="29"/>
      <c r="N237" s="29"/>
      <c r="O237" s="29"/>
      <c r="P237" s="29"/>
      <c r="Q237" s="29"/>
      <c r="R237" s="29"/>
      <c r="S237" s="29"/>
      <c r="T237" s="29"/>
      <c r="U237" s="29"/>
      <c r="V237" s="29"/>
      <c r="W237" s="29"/>
      <c r="X237" s="29"/>
      <c r="Y237" s="29"/>
      <c r="Z237" s="29"/>
      <c r="AA237" s="29"/>
      <c r="AB237" s="29"/>
      <c r="AC237" s="29"/>
      <c r="AD237" s="29"/>
      <c r="AE237" s="29"/>
      <c r="AF237" s="30"/>
      <c r="AG237" s="30"/>
      <c r="AH237" s="30"/>
      <c r="AI237" s="2"/>
      <c r="AJ237" s="1"/>
      <c r="AK237" s="2"/>
      <c r="AL237" s="2"/>
      <c r="AM237" s="2"/>
      <c r="AN237" s="2"/>
      <c r="AO237" s="2"/>
      <c r="AP237" s="2"/>
    </row>
    <row r="238" spans="1:42" ht="18" customHeight="1">
      <c r="A238" s="28"/>
      <c r="B238" s="2"/>
      <c r="C238" s="29"/>
      <c r="D238" s="29"/>
      <c r="E238" s="29"/>
      <c r="F238" s="29"/>
      <c r="G238" s="29"/>
      <c r="H238" s="29"/>
      <c r="I238" s="29"/>
      <c r="J238" s="29"/>
      <c r="K238" s="29"/>
      <c r="L238" s="29"/>
      <c r="M238" s="29"/>
      <c r="N238" s="29"/>
      <c r="O238" s="29"/>
      <c r="P238" s="29"/>
      <c r="Q238" s="29"/>
      <c r="R238" s="29"/>
      <c r="S238" s="29"/>
      <c r="T238" s="29"/>
      <c r="U238" s="29"/>
      <c r="V238" s="29"/>
      <c r="W238" s="29"/>
      <c r="X238" s="29"/>
      <c r="Y238" s="29"/>
      <c r="Z238" s="29"/>
      <c r="AA238" s="29"/>
      <c r="AB238" s="29"/>
      <c r="AC238" s="29"/>
      <c r="AD238" s="29"/>
      <c r="AE238" s="29"/>
      <c r="AF238" s="30"/>
      <c r="AG238" s="30"/>
      <c r="AH238" s="30"/>
      <c r="AI238" s="2"/>
      <c r="AJ238" s="1"/>
      <c r="AK238" s="2"/>
      <c r="AL238" s="2"/>
      <c r="AM238" s="2"/>
      <c r="AN238" s="2"/>
      <c r="AO238" s="2"/>
      <c r="AP238" s="2"/>
    </row>
    <row r="239" spans="1:42" ht="18" customHeight="1">
      <c r="A239" s="28"/>
      <c r="B239" s="2"/>
      <c r="C239" s="29"/>
      <c r="D239" s="29"/>
      <c r="E239" s="29"/>
      <c r="F239" s="29"/>
      <c r="G239" s="29"/>
      <c r="H239" s="29"/>
      <c r="I239" s="29"/>
      <c r="J239" s="29"/>
      <c r="K239" s="29"/>
      <c r="L239" s="29"/>
      <c r="M239" s="29"/>
      <c r="N239" s="29"/>
      <c r="O239" s="29"/>
      <c r="P239" s="29"/>
      <c r="Q239" s="29"/>
      <c r="R239" s="29"/>
      <c r="S239" s="29"/>
      <c r="T239" s="29"/>
      <c r="U239" s="29"/>
      <c r="V239" s="29"/>
      <c r="W239" s="29"/>
      <c r="X239" s="29"/>
      <c r="Y239" s="29"/>
      <c r="Z239" s="29"/>
      <c r="AA239" s="29"/>
      <c r="AB239" s="29"/>
      <c r="AC239" s="29"/>
      <c r="AD239" s="29"/>
      <c r="AE239" s="29"/>
      <c r="AF239" s="30"/>
      <c r="AG239" s="30"/>
      <c r="AH239" s="30"/>
      <c r="AI239" s="2"/>
      <c r="AJ239" s="1"/>
      <c r="AK239" s="2"/>
      <c r="AL239" s="2"/>
      <c r="AM239" s="2"/>
      <c r="AN239" s="2"/>
      <c r="AO239" s="2"/>
      <c r="AP239" s="2"/>
    </row>
    <row r="240" spans="1:42" ht="18" customHeight="1">
      <c r="A240" s="28"/>
      <c r="B240" s="2"/>
      <c r="C240" s="29"/>
      <c r="D240" s="29"/>
      <c r="E240" s="29"/>
      <c r="F240" s="29"/>
      <c r="G240" s="29"/>
      <c r="H240" s="29"/>
      <c r="I240" s="29"/>
      <c r="J240" s="29"/>
      <c r="K240" s="29"/>
      <c r="L240" s="29"/>
      <c r="M240" s="29"/>
      <c r="N240" s="29"/>
      <c r="O240" s="29"/>
      <c r="P240" s="29"/>
      <c r="Q240" s="29"/>
      <c r="R240" s="29"/>
      <c r="S240" s="29"/>
      <c r="T240" s="29"/>
      <c r="U240" s="29"/>
      <c r="V240" s="29"/>
      <c r="W240" s="29"/>
      <c r="X240" s="29"/>
      <c r="Y240" s="29"/>
      <c r="Z240" s="29"/>
      <c r="AA240" s="29"/>
      <c r="AB240" s="29"/>
      <c r="AC240" s="29"/>
      <c r="AD240" s="29"/>
      <c r="AE240" s="29"/>
      <c r="AF240" s="30"/>
      <c r="AG240" s="30"/>
      <c r="AH240" s="30"/>
      <c r="AI240" s="2"/>
      <c r="AJ240" s="1"/>
      <c r="AK240" s="2"/>
      <c r="AL240" s="2"/>
      <c r="AM240" s="2"/>
      <c r="AN240" s="2"/>
      <c r="AO240" s="2"/>
      <c r="AP240" s="2"/>
    </row>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autoFilter ref="A8:AI40"/>
  <mergeCells count="36">
    <mergeCell ref="F6:F7"/>
    <mergeCell ref="G6:I6"/>
    <mergeCell ref="AD5:AE6"/>
    <mergeCell ref="AF5:AF7"/>
    <mergeCell ref="AG5:AG7"/>
    <mergeCell ref="AA6:AA7"/>
    <mergeCell ref="AB6:AC6"/>
    <mergeCell ref="V6:V7"/>
    <mergeCell ref="W6:Y6"/>
    <mergeCell ref="J6:J7"/>
    <mergeCell ref="K6:M6"/>
    <mergeCell ref="R5:U5"/>
    <mergeCell ref="AA5:AC5"/>
    <mergeCell ref="V5:Y5"/>
    <mergeCell ref="Z5:Z7"/>
    <mergeCell ref="AL5:AN5"/>
    <mergeCell ref="AL6:AL7"/>
    <mergeCell ref="AM6:AN6"/>
    <mergeCell ref="AH5:AH7"/>
    <mergeCell ref="AI5:AI7"/>
    <mergeCell ref="N6:N7"/>
    <mergeCell ref="O6:Q6"/>
    <mergeCell ref="R6:R7"/>
    <mergeCell ref="S6:U6"/>
    <mergeCell ref="A1:AI1"/>
    <mergeCell ref="A2:AI2"/>
    <mergeCell ref="A3:AI3"/>
    <mergeCell ref="R4:AF4"/>
    <mergeCell ref="A5:A7"/>
    <mergeCell ref="B5:B7"/>
    <mergeCell ref="C5:C7"/>
    <mergeCell ref="D5:D7"/>
    <mergeCell ref="E5:E7"/>
    <mergeCell ref="F5:I5"/>
    <mergeCell ref="J5:M5"/>
    <mergeCell ref="N5:Q5"/>
  </mergeCells>
  <pageMargins left="0.24" right="0" top="0.38" bottom="0.48" header="0" footer="0"/>
  <pageSetup paperSize="9" scale="35" orientation="landscape"/>
  <headerFooter>
    <oddFooter>&amp;C&amp;P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000"/>
  <sheetViews>
    <sheetView workbookViewId="0">
      <pane xSplit="2" ySplit="7" topLeftCell="C8" activePane="bottomRight" state="frozen"/>
      <selection pane="topRight" activeCell="C1" sqref="C1"/>
      <selection pane="bottomLeft" activeCell="A8" sqref="A8"/>
      <selection pane="bottomRight" activeCell="C8" sqref="C8"/>
    </sheetView>
  </sheetViews>
  <sheetFormatPr defaultColWidth="14.44140625" defaultRowHeight="15" customHeight="1"/>
  <cols>
    <col min="1" max="1" width="5.44140625" customWidth="1"/>
    <col min="2" max="2" width="30.109375" customWidth="1"/>
    <col min="3" max="3" width="8.88671875" customWidth="1"/>
    <col min="4" max="4" width="12.88671875" customWidth="1"/>
    <col min="5" max="5" width="13.88671875" customWidth="1"/>
    <col min="6" max="6" width="16.33203125" customWidth="1"/>
    <col min="7" max="7" width="8.44140625" customWidth="1"/>
    <col min="8" max="8" width="12.33203125" customWidth="1"/>
    <col min="9" max="9" width="10.33203125" customWidth="1"/>
    <col min="10" max="10" width="10" customWidth="1"/>
    <col min="11" max="12" width="9.33203125" hidden="1" customWidth="1"/>
    <col min="13" max="13" width="7.44140625" hidden="1" customWidth="1"/>
    <col min="14" max="14" width="9" customWidth="1"/>
    <col min="15" max="15" width="10.44140625" hidden="1" customWidth="1"/>
    <col min="16" max="16" width="8" customWidth="1"/>
    <col min="17" max="17" width="8.5546875" customWidth="1"/>
    <col min="18" max="18" width="8.109375" customWidth="1"/>
    <col min="19" max="19" width="6.6640625" customWidth="1"/>
    <col min="20" max="20" width="7.109375" hidden="1" customWidth="1"/>
    <col min="21" max="21" width="6.6640625" hidden="1" customWidth="1"/>
    <col min="22" max="24" width="6.6640625" customWidth="1"/>
    <col min="25" max="25" width="7.44140625" customWidth="1"/>
    <col min="26" max="28" width="6.6640625" hidden="1" customWidth="1"/>
    <col min="29" max="29" width="8.88671875" hidden="1" customWidth="1"/>
    <col min="30" max="30" width="6.6640625" hidden="1" customWidth="1"/>
    <col min="31" max="31" width="5.33203125" hidden="1" customWidth="1"/>
    <col min="32" max="32" width="5.33203125" customWidth="1"/>
    <col min="33" max="33" width="18.109375" customWidth="1"/>
  </cols>
  <sheetData>
    <row r="1" spans="1:33" ht="12.75" customHeight="1">
      <c r="A1" s="359" t="s">
        <v>116</v>
      </c>
      <c r="B1" s="343"/>
      <c r="C1" s="343"/>
      <c r="D1" s="343"/>
      <c r="E1" s="343"/>
      <c r="F1" s="343"/>
      <c r="G1" s="343"/>
      <c r="H1" s="343"/>
      <c r="I1" s="343"/>
      <c r="J1" s="343"/>
      <c r="K1" s="343"/>
      <c r="L1" s="343"/>
      <c r="M1" s="343"/>
      <c r="N1" s="343"/>
      <c r="O1" s="343"/>
      <c r="P1" s="343"/>
      <c r="Q1" s="343"/>
      <c r="R1" s="343"/>
      <c r="S1" s="343"/>
      <c r="T1" s="343"/>
      <c r="U1" s="343"/>
      <c r="V1" s="343"/>
      <c r="W1" s="343"/>
      <c r="X1" s="343"/>
      <c r="Y1" s="343"/>
      <c r="Z1" s="343"/>
      <c r="AA1" s="31"/>
      <c r="AB1" s="31"/>
      <c r="AC1" s="31"/>
      <c r="AD1" s="31"/>
      <c r="AE1" s="31"/>
      <c r="AF1" s="31"/>
      <c r="AG1" s="31"/>
    </row>
    <row r="2" spans="1:33" ht="17.25" customHeight="1">
      <c r="A2" s="359" t="s">
        <v>117</v>
      </c>
      <c r="B2" s="343"/>
      <c r="C2" s="343"/>
      <c r="D2" s="343"/>
      <c r="E2" s="343"/>
      <c r="F2" s="343"/>
      <c r="G2" s="343"/>
      <c r="H2" s="343"/>
      <c r="I2" s="343"/>
      <c r="J2" s="343"/>
      <c r="K2" s="343"/>
      <c r="L2" s="343"/>
      <c r="M2" s="343"/>
      <c r="N2" s="343"/>
      <c r="O2" s="343"/>
      <c r="P2" s="343"/>
      <c r="Q2" s="343"/>
      <c r="R2" s="343"/>
      <c r="S2" s="343"/>
      <c r="T2" s="343"/>
      <c r="U2" s="343"/>
      <c r="V2" s="343"/>
      <c r="W2" s="343"/>
      <c r="X2" s="343"/>
      <c r="Y2" s="343"/>
      <c r="Z2" s="343"/>
      <c r="AA2" s="31"/>
      <c r="AB2" s="31"/>
      <c r="AC2" s="31"/>
      <c r="AD2" s="31"/>
      <c r="AE2" s="31"/>
      <c r="AF2" s="31"/>
      <c r="AG2" s="31"/>
    </row>
    <row r="3" spans="1:33" ht="17.25" customHeight="1">
      <c r="A3" s="360" t="e">
        <f>#REF!</f>
        <v>#REF!</v>
      </c>
      <c r="B3" s="343"/>
      <c r="C3" s="343"/>
      <c r="D3" s="343"/>
      <c r="E3" s="343"/>
      <c r="F3" s="343"/>
      <c r="G3" s="343"/>
      <c r="H3" s="343"/>
      <c r="I3" s="343"/>
      <c r="J3" s="343"/>
      <c r="K3" s="343"/>
      <c r="L3" s="343"/>
      <c r="M3" s="343"/>
      <c r="N3" s="343"/>
      <c r="O3" s="343"/>
      <c r="P3" s="343"/>
      <c r="Q3" s="343"/>
      <c r="R3" s="343"/>
      <c r="S3" s="343"/>
      <c r="T3" s="343"/>
      <c r="U3" s="343"/>
      <c r="V3" s="343"/>
      <c r="W3" s="343"/>
      <c r="X3" s="343"/>
      <c r="Y3" s="343"/>
      <c r="Z3" s="343"/>
      <c r="AA3" s="31"/>
      <c r="AB3" s="31"/>
      <c r="AC3" s="31"/>
      <c r="AD3" s="31"/>
      <c r="AE3" s="31"/>
      <c r="AF3" s="31"/>
      <c r="AG3" s="31"/>
    </row>
    <row r="4" spans="1:33" ht="15.75" customHeight="1">
      <c r="A4" s="32"/>
      <c r="B4" s="31"/>
      <c r="C4" s="32"/>
      <c r="D4" s="31"/>
      <c r="E4" s="32"/>
      <c r="F4" s="33"/>
      <c r="G4" s="32"/>
      <c r="H4" s="32"/>
      <c r="I4" s="31"/>
      <c r="J4" s="31"/>
      <c r="K4" s="31"/>
      <c r="L4" s="31"/>
      <c r="M4" s="31"/>
      <c r="N4" s="31"/>
      <c r="O4" s="31"/>
      <c r="P4" s="34"/>
      <c r="Q4" s="31"/>
      <c r="R4" s="31"/>
      <c r="S4" s="31"/>
      <c r="T4" s="34"/>
      <c r="U4" s="34"/>
      <c r="V4" s="355" t="s">
        <v>118</v>
      </c>
      <c r="W4" s="346"/>
      <c r="X4" s="346"/>
      <c r="Y4" s="346"/>
      <c r="Z4" s="346"/>
      <c r="AA4" s="31"/>
      <c r="AB4" s="31"/>
      <c r="AC4" s="31"/>
      <c r="AD4" s="31"/>
      <c r="AE4" s="31"/>
      <c r="AF4" s="31"/>
      <c r="AG4" s="31"/>
    </row>
    <row r="5" spans="1:33" ht="35.25" customHeight="1">
      <c r="A5" s="354" t="s">
        <v>119</v>
      </c>
      <c r="B5" s="354" t="s">
        <v>120</v>
      </c>
      <c r="C5" s="354" t="s">
        <v>121</v>
      </c>
      <c r="D5" s="354" t="s">
        <v>122</v>
      </c>
      <c r="E5" s="354" t="s">
        <v>123</v>
      </c>
      <c r="F5" s="354" t="s">
        <v>124</v>
      </c>
      <c r="G5" s="354" t="s">
        <v>125</v>
      </c>
      <c r="H5" s="356" t="s">
        <v>6</v>
      </c>
      <c r="I5" s="340"/>
      <c r="J5" s="341"/>
      <c r="K5" s="356" t="s">
        <v>126</v>
      </c>
      <c r="L5" s="340"/>
      <c r="M5" s="341"/>
      <c r="N5" s="357" t="s">
        <v>127</v>
      </c>
      <c r="O5" s="37"/>
      <c r="P5" s="354" t="s">
        <v>128</v>
      </c>
      <c r="Q5" s="356" t="s">
        <v>129</v>
      </c>
      <c r="R5" s="340"/>
      <c r="S5" s="341"/>
      <c r="T5" s="354" t="s">
        <v>130</v>
      </c>
      <c r="U5" s="354" t="s">
        <v>131</v>
      </c>
      <c r="V5" s="356" t="s">
        <v>132</v>
      </c>
      <c r="W5" s="340"/>
      <c r="X5" s="340"/>
      <c r="Y5" s="356" t="s">
        <v>133</v>
      </c>
      <c r="Z5" s="341"/>
      <c r="AA5" s="356" t="s">
        <v>134</v>
      </c>
      <c r="AB5" s="340"/>
      <c r="AC5" s="340"/>
      <c r="AD5" s="356" t="s">
        <v>133</v>
      </c>
      <c r="AE5" s="341"/>
      <c r="AF5" s="354" t="s">
        <v>15</v>
      </c>
      <c r="AG5" s="31"/>
    </row>
    <row r="6" spans="1:33" ht="14.25" customHeight="1">
      <c r="A6" s="347"/>
      <c r="B6" s="347"/>
      <c r="C6" s="347"/>
      <c r="D6" s="347"/>
      <c r="E6" s="347"/>
      <c r="F6" s="347"/>
      <c r="G6" s="347"/>
      <c r="H6" s="357" t="s">
        <v>135</v>
      </c>
      <c r="I6" s="356" t="s">
        <v>136</v>
      </c>
      <c r="J6" s="341"/>
      <c r="K6" s="38"/>
      <c r="L6" s="38"/>
      <c r="M6" s="38"/>
      <c r="N6" s="351"/>
      <c r="O6" s="38"/>
      <c r="P6" s="347"/>
      <c r="Q6" s="354" t="s">
        <v>19</v>
      </c>
      <c r="R6" s="356" t="s">
        <v>137</v>
      </c>
      <c r="S6" s="341"/>
      <c r="T6" s="347"/>
      <c r="U6" s="347"/>
      <c r="V6" s="354" t="s">
        <v>19</v>
      </c>
      <c r="W6" s="356" t="s">
        <v>137</v>
      </c>
      <c r="X6" s="340"/>
      <c r="Y6" s="354" t="s">
        <v>138</v>
      </c>
      <c r="Z6" s="354" t="s">
        <v>139</v>
      </c>
      <c r="AA6" s="354" t="s">
        <v>19</v>
      </c>
      <c r="AB6" s="356" t="s">
        <v>137</v>
      </c>
      <c r="AC6" s="340"/>
      <c r="AD6" s="354" t="s">
        <v>138</v>
      </c>
      <c r="AE6" s="354" t="s">
        <v>139</v>
      </c>
      <c r="AF6" s="347"/>
      <c r="AG6" s="31"/>
    </row>
    <row r="7" spans="1:33" ht="63.75" customHeight="1">
      <c r="A7" s="338"/>
      <c r="B7" s="338"/>
      <c r="C7" s="338"/>
      <c r="D7" s="338"/>
      <c r="E7" s="338"/>
      <c r="F7" s="338"/>
      <c r="G7" s="338"/>
      <c r="H7" s="358"/>
      <c r="I7" s="38" t="s">
        <v>140</v>
      </c>
      <c r="J7" s="38" t="s">
        <v>141</v>
      </c>
      <c r="K7" s="38" t="s">
        <v>142</v>
      </c>
      <c r="L7" s="39" t="s">
        <v>136</v>
      </c>
      <c r="M7" s="40" t="s">
        <v>143</v>
      </c>
      <c r="N7" s="358"/>
      <c r="O7" s="38" t="s">
        <v>144</v>
      </c>
      <c r="P7" s="338"/>
      <c r="Q7" s="338"/>
      <c r="R7" s="35" t="s">
        <v>145</v>
      </c>
      <c r="S7" s="35" t="s">
        <v>146</v>
      </c>
      <c r="T7" s="338"/>
      <c r="U7" s="338"/>
      <c r="V7" s="338"/>
      <c r="W7" s="38" t="s">
        <v>147</v>
      </c>
      <c r="X7" s="36" t="s">
        <v>148</v>
      </c>
      <c r="Y7" s="338"/>
      <c r="Z7" s="338"/>
      <c r="AA7" s="338"/>
      <c r="AB7" s="38" t="s">
        <v>147</v>
      </c>
      <c r="AC7" s="36" t="s">
        <v>148</v>
      </c>
      <c r="AD7" s="338"/>
      <c r="AE7" s="338"/>
      <c r="AF7" s="338"/>
      <c r="AG7" s="31"/>
    </row>
    <row r="8" spans="1:33" ht="34.5" customHeight="1">
      <c r="A8" s="41"/>
      <c r="B8" s="41" t="s">
        <v>149</v>
      </c>
      <c r="C8" s="41"/>
      <c r="D8" s="41"/>
      <c r="E8" s="41"/>
      <c r="F8" s="42"/>
      <c r="G8" s="41"/>
      <c r="H8" s="43"/>
      <c r="I8" s="44">
        <f t="shared" ref="I8:X8" si="0">I9+I31</f>
        <v>619518.12199999997</v>
      </c>
      <c r="J8" s="44">
        <f t="shared" si="0"/>
        <v>523466.44099999999</v>
      </c>
      <c r="K8" s="44" t="e">
        <f t="shared" si="0"/>
        <v>#REF!</v>
      </c>
      <c r="L8" s="44" t="e">
        <f t="shared" si="0"/>
        <v>#REF!</v>
      </c>
      <c r="M8" s="44" t="e">
        <f t="shared" si="0"/>
        <v>#REF!</v>
      </c>
      <c r="N8" s="44">
        <f t="shared" si="0"/>
        <v>144743.63199999998</v>
      </c>
      <c r="O8" s="44" t="e">
        <f t="shared" si="0"/>
        <v>#REF!</v>
      </c>
      <c r="P8" s="44">
        <f t="shared" si="0"/>
        <v>328826.21499999997</v>
      </c>
      <c r="Q8" s="44">
        <f t="shared" si="0"/>
        <v>110675.27900000001</v>
      </c>
      <c r="R8" s="44">
        <f t="shared" si="0"/>
        <v>110068.27900000001</v>
      </c>
      <c r="S8" s="44">
        <f t="shared" si="0"/>
        <v>607</v>
      </c>
      <c r="T8" s="44">
        <f t="shared" si="0"/>
        <v>110675.27900000001</v>
      </c>
      <c r="U8" s="44" t="e">
        <f t="shared" si="0"/>
        <v>#REF!</v>
      </c>
      <c r="V8" s="44">
        <f t="shared" si="0"/>
        <v>110251.0548</v>
      </c>
      <c r="W8" s="44">
        <f t="shared" si="0"/>
        <v>87537.553799999994</v>
      </c>
      <c r="X8" s="44">
        <f t="shared" si="0"/>
        <v>16713.501</v>
      </c>
      <c r="Y8" s="45">
        <f t="shared" ref="Y8:Y88" si="1">V8/Q8</f>
        <v>0.99616694709213238</v>
      </c>
      <c r="Z8" s="45">
        <f t="shared" ref="Z8:Z66" si="2">V8/T8</f>
        <v>0.99616694709213238</v>
      </c>
      <c r="AA8" s="44" t="e">
        <f t="shared" ref="AA8:AC8" si="3">AA9+AA31+#REF!</f>
        <v>#REF!</v>
      </c>
      <c r="AB8" s="44" t="e">
        <f t="shared" si="3"/>
        <v>#REF!</v>
      </c>
      <c r="AC8" s="44" t="e">
        <f t="shared" si="3"/>
        <v>#REF!</v>
      </c>
      <c r="AD8" s="46" t="e">
        <f t="shared" ref="AD8:AD88" si="4">AA8/Q8</f>
        <v>#REF!</v>
      </c>
      <c r="AE8" s="46" t="e">
        <f t="shared" ref="AE8:AE20" si="5">AA8/T8</f>
        <v>#REF!</v>
      </c>
      <c r="AF8" s="47"/>
      <c r="AG8" s="48">
        <f>Q8-T8</f>
        <v>0</v>
      </c>
    </row>
    <row r="9" spans="1:33" ht="12.75" customHeight="1">
      <c r="A9" s="41" t="s">
        <v>150</v>
      </c>
      <c r="B9" s="49" t="s">
        <v>151</v>
      </c>
      <c r="C9" s="41"/>
      <c r="D9" s="41"/>
      <c r="E9" s="41"/>
      <c r="F9" s="42"/>
      <c r="G9" s="41"/>
      <c r="H9" s="43"/>
      <c r="I9" s="44">
        <f t="shared" ref="I9:X9" si="6">I10+I27</f>
        <v>408220</v>
      </c>
      <c r="J9" s="44">
        <f t="shared" si="6"/>
        <v>408220</v>
      </c>
      <c r="K9" s="44" t="e">
        <f t="shared" si="6"/>
        <v>#REF!</v>
      </c>
      <c r="L9" s="44" t="e">
        <f t="shared" si="6"/>
        <v>#REF!</v>
      </c>
      <c r="M9" s="44" t="e">
        <f t="shared" si="6"/>
        <v>#REF!</v>
      </c>
      <c r="N9" s="44">
        <f t="shared" si="6"/>
        <v>100600</v>
      </c>
      <c r="O9" s="44" t="e">
        <f t="shared" si="6"/>
        <v>#REF!</v>
      </c>
      <c r="P9" s="44">
        <f t="shared" si="6"/>
        <v>296746</v>
      </c>
      <c r="Q9" s="44">
        <f t="shared" si="6"/>
        <v>70153</v>
      </c>
      <c r="R9" s="44">
        <f t="shared" si="6"/>
        <v>69546</v>
      </c>
      <c r="S9" s="44">
        <f t="shared" si="6"/>
        <v>607</v>
      </c>
      <c r="T9" s="44">
        <f t="shared" si="6"/>
        <v>70153</v>
      </c>
      <c r="U9" s="44" t="e">
        <f t="shared" si="6"/>
        <v>#REF!</v>
      </c>
      <c r="V9" s="44">
        <f t="shared" si="6"/>
        <v>70152.625</v>
      </c>
      <c r="W9" s="44">
        <f t="shared" si="6"/>
        <v>48336.639999999999</v>
      </c>
      <c r="X9" s="44">
        <f t="shared" si="6"/>
        <v>15815.985000000001</v>
      </c>
      <c r="Y9" s="45">
        <f t="shared" si="1"/>
        <v>0.9999946545407894</v>
      </c>
      <c r="Z9" s="45">
        <f t="shared" si="2"/>
        <v>0.9999946545407894</v>
      </c>
      <c r="AA9" s="44">
        <f t="shared" ref="AA9:AC9" si="7">AA10+AA27</f>
        <v>70152.625</v>
      </c>
      <c r="AB9" s="44">
        <f t="shared" si="7"/>
        <v>70152.625</v>
      </c>
      <c r="AC9" s="44">
        <f t="shared" si="7"/>
        <v>0</v>
      </c>
      <c r="AD9" s="46">
        <f t="shared" si="4"/>
        <v>0.9999946545407894</v>
      </c>
      <c r="AE9" s="50">
        <f t="shared" si="5"/>
        <v>0.9999946545407894</v>
      </c>
      <c r="AF9" s="51"/>
      <c r="AG9" s="52">
        <f t="shared" ref="AG9:AG10" si="8">V9/T9</f>
        <v>0.9999946545407894</v>
      </c>
    </row>
    <row r="10" spans="1:33" ht="27" customHeight="1">
      <c r="A10" s="38" t="s">
        <v>32</v>
      </c>
      <c r="B10" s="53" t="s">
        <v>152</v>
      </c>
      <c r="C10" s="54"/>
      <c r="D10" s="38"/>
      <c r="E10" s="38"/>
      <c r="F10" s="55"/>
      <c r="G10" s="38"/>
      <c r="H10" s="54"/>
      <c r="I10" s="56">
        <f t="shared" ref="I10:X10" si="9">I11</f>
        <v>248220</v>
      </c>
      <c r="J10" s="56">
        <f t="shared" si="9"/>
        <v>248220</v>
      </c>
      <c r="K10" s="56">
        <f t="shared" si="9"/>
        <v>0</v>
      </c>
      <c r="L10" s="56">
        <f t="shared" si="9"/>
        <v>0</v>
      </c>
      <c r="M10" s="56">
        <f t="shared" si="9"/>
        <v>0</v>
      </c>
      <c r="N10" s="56">
        <f t="shared" si="9"/>
        <v>100600</v>
      </c>
      <c r="O10" s="56">
        <f t="shared" si="9"/>
        <v>4600</v>
      </c>
      <c r="P10" s="56">
        <f t="shared" si="9"/>
        <v>136746</v>
      </c>
      <c r="Q10" s="56">
        <f t="shared" si="9"/>
        <v>36453</v>
      </c>
      <c r="R10" s="56">
        <f t="shared" si="9"/>
        <v>35846</v>
      </c>
      <c r="S10" s="56">
        <f t="shared" si="9"/>
        <v>607</v>
      </c>
      <c r="T10" s="56">
        <f t="shared" si="9"/>
        <v>36453</v>
      </c>
      <c r="U10" s="56">
        <f t="shared" si="9"/>
        <v>0</v>
      </c>
      <c r="V10" s="56">
        <f t="shared" si="9"/>
        <v>36452.625</v>
      </c>
      <c r="W10" s="56">
        <f t="shared" si="9"/>
        <v>28963.136999999999</v>
      </c>
      <c r="X10" s="56">
        <f t="shared" si="9"/>
        <v>7489.4880000000003</v>
      </c>
      <c r="Y10" s="57">
        <f t="shared" si="1"/>
        <v>0.99998971278084103</v>
      </c>
      <c r="Z10" s="57">
        <f t="shared" si="2"/>
        <v>0.99998971278084103</v>
      </c>
      <c r="AA10" s="56">
        <f t="shared" ref="AA10:AC10" si="10">AA11</f>
        <v>36452.625</v>
      </c>
      <c r="AB10" s="56">
        <f t="shared" si="10"/>
        <v>36452.625</v>
      </c>
      <c r="AC10" s="56">
        <f t="shared" si="10"/>
        <v>0</v>
      </c>
      <c r="AD10" s="46">
        <f t="shared" si="4"/>
        <v>0.99998971278084103</v>
      </c>
      <c r="AE10" s="46">
        <f t="shared" si="5"/>
        <v>0.99998971278084103</v>
      </c>
      <c r="AF10" s="58"/>
      <c r="AG10" s="59">
        <f t="shared" si="8"/>
        <v>0.99998971278084103</v>
      </c>
    </row>
    <row r="11" spans="1:33" ht="27" customHeight="1">
      <c r="A11" s="38" t="s">
        <v>153</v>
      </c>
      <c r="B11" s="53" t="s">
        <v>154</v>
      </c>
      <c r="C11" s="54"/>
      <c r="D11" s="38"/>
      <c r="E11" s="38"/>
      <c r="F11" s="55"/>
      <c r="G11" s="38"/>
      <c r="H11" s="54"/>
      <c r="I11" s="56">
        <f t="shared" ref="I11:X11" si="11">I12+I18+I25</f>
        <v>248220</v>
      </c>
      <c r="J11" s="56">
        <f t="shared" si="11"/>
        <v>248220</v>
      </c>
      <c r="K11" s="56">
        <f t="shared" si="11"/>
        <v>0</v>
      </c>
      <c r="L11" s="56">
        <f t="shared" si="11"/>
        <v>0</v>
      </c>
      <c r="M11" s="56">
        <f t="shared" si="11"/>
        <v>0</v>
      </c>
      <c r="N11" s="56">
        <f t="shared" si="11"/>
        <v>100600</v>
      </c>
      <c r="O11" s="56">
        <f t="shared" si="11"/>
        <v>4600</v>
      </c>
      <c r="P11" s="56">
        <f t="shared" si="11"/>
        <v>136746</v>
      </c>
      <c r="Q11" s="56">
        <f t="shared" si="11"/>
        <v>36453</v>
      </c>
      <c r="R11" s="56">
        <f t="shared" si="11"/>
        <v>35846</v>
      </c>
      <c r="S11" s="56">
        <f t="shared" si="11"/>
        <v>607</v>
      </c>
      <c r="T11" s="56">
        <f t="shared" si="11"/>
        <v>36453</v>
      </c>
      <c r="U11" s="56">
        <f t="shared" si="11"/>
        <v>0</v>
      </c>
      <c r="V11" s="56">
        <f t="shared" si="11"/>
        <v>36452.625</v>
      </c>
      <c r="W11" s="56">
        <f t="shared" si="11"/>
        <v>28963.136999999999</v>
      </c>
      <c r="X11" s="56">
        <f t="shared" si="11"/>
        <v>7489.4880000000003</v>
      </c>
      <c r="Y11" s="57">
        <f t="shared" si="1"/>
        <v>0.99998971278084103</v>
      </c>
      <c r="Z11" s="57">
        <f t="shared" si="2"/>
        <v>0.99998971278084103</v>
      </c>
      <c r="AA11" s="56">
        <f t="shared" ref="AA11:AC11" si="12">AA12+AA18+AA25</f>
        <v>36452.625</v>
      </c>
      <c r="AB11" s="56">
        <f t="shared" si="12"/>
        <v>36452.625</v>
      </c>
      <c r="AC11" s="56">
        <f t="shared" si="12"/>
        <v>0</v>
      </c>
      <c r="AD11" s="46">
        <f t="shared" si="4"/>
        <v>0.99998971278084103</v>
      </c>
      <c r="AE11" s="46">
        <f t="shared" si="5"/>
        <v>0.99998971278084103</v>
      </c>
      <c r="AF11" s="58"/>
      <c r="AG11" s="60"/>
    </row>
    <row r="12" spans="1:33" ht="27" customHeight="1">
      <c r="A12" s="38">
        <v>1</v>
      </c>
      <c r="B12" s="53" t="s">
        <v>155</v>
      </c>
      <c r="C12" s="54"/>
      <c r="D12" s="38"/>
      <c r="E12" s="38"/>
      <c r="F12" s="55"/>
      <c r="G12" s="38"/>
      <c r="H12" s="54"/>
      <c r="I12" s="56">
        <f t="shared" ref="I12:X12" si="13">SUM(I13:I17)</f>
        <v>81700</v>
      </c>
      <c r="J12" s="56">
        <f t="shared" si="13"/>
        <v>81700</v>
      </c>
      <c r="K12" s="56">
        <f t="shared" si="13"/>
        <v>0</v>
      </c>
      <c r="L12" s="56">
        <f t="shared" si="13"/>
        <v>0</v>
      </c>
      <c r="M12" s="56">
        <f t="shared" si="13"/>
        <v>0</v>
      </c>
      <c r="N12" s="56">
        <f t="shared" si="13"/>
        <v>29400</v>
      </c>
      <c r="O12" s="56">
        <f t="shared" si="13"/>
        <v>4600</v>
      </c>
      <c r="P12" s="56">
        <f t="shared" si="13"/>
        <v>57300</v>
      </c>
      <c r="Q12" s="56">
        <f t="shared" si="13"/>
        <v>17807</v>
      </c>
      <c r="R12" s="56">
        <f t="shared" si="13"/>
        <v>17200</v>
      </c>
      <c r="S12" s="56">
        <f t="shared" si="13"/>
        <v>607</v>
      </c>
      <c r="T12" s="56">
        <f t="shared" si="13"/>
        <v>17807</v>
      </c>
      <c r="U12" s="56">
        <f t="shared" si="13"/>
        <v>0</v>
      </c>
      <c r="V12" s="56">
        <f t="shared" si="13"/>
        <v>17807</v>
      </c>
      <c r="W12" s="56">
        <f t="shared" si="13"/>
        <v>17807</v>
      </c>
      <c r="X12" s="56">
        <f t="shared" si="13"/>
        <v>0</v>
      </c>
      <c r="Y12" s="57">
        <f t="shared" si="1"/>
        <v>1</v>
      </c>
      <c r="Z12" s="57">
        <f t="shared" si="2"/>
        <v>1</v>
      </c>
      <c r="AA12" s="56">
        <f t="shared" ref="AA12:AC12" si="14">SUM(AA13:AA17)</f>
        <v>17807</v>
      </c>
      <c r="AB12" s="56">
        <f t="shared" si="14"/>
        <v>17807</v>
      </c>
      <c r="AC12" s="56">
        <f t="shared" si="14"/>
        <v>0</v>
      </c>
      <c r="AD12" s="46">
        <f t="shared" si="4"/>
        <v>1</v>
      </c>
      <c r="AE12" s="46">
        <f t="shared" si="5"/>
        <v>1</v>
      </c>
      <c r="AF12" s="58"/>
      <c r="AG12" s="61">
        <f>V13+V14+V15+V16+V19+V29</f>
        <v>29507</v>
      </c>
    </row>
    <row r="13" spans="1:33" ht="58.5" customHeight="1">
      <c r="A13" s="62" t="s">
        <v>156</v>
      </c>
      <c r="B13" s="63" t="s">
        <v>157</v>
      </c>
      <c r="C13" s="64">
        <v>7726326</v>
      </c>
      <c r="D13" s="62" t="s">
        <v>158</v>
      </c>
      <c r="E13" s="64" t="s">
        <v>159</v>
      </c>
      <c r="F13" s="63"/>
      <c r="G13" s="62" t="s">
        <v>160</v>
      </c>
      <c r="H13" s="62" t="s">
        <v>161</v>
      </c>
      <c r="I13" s="65">
        <v>21000</v>
      </c>
      <c r="J13" s="65">
        <v>21000</v>
      </c>
      <c r="K13" s="65"/>
      <c r="L13" s="65"/>
      <c r="M13" s="65"/>
      <c r="N13" s="65">
        <f>8000+5000</f>
        <v>13000</v>
      </c>
      <c r="O13" s="65"/>
      <c r="P13" s="65">
        <v>13000</v>
      </c>
      <c r="Q13" s="65">
        <f>R13+S13</f>
        <v>2000</v>
      </c>
      <c r="R13" s="65">
        <v>2000</v>
      </c>
      <c r="S13" s="65"/>
      <c r="T13" s="65">
        <f t="shared" ref="T13:T17" si="15">Q13</f>
        <v>2000</v>
      </c>
      <c r="U13" s="65"/>
      <c r="V13" s="65">
        <f>W13+X13</f>
        <v>2000</v>
      </c>
      <c r="W13" s="65">
        <v>2000</v>
      </c>
      <c r="X13" s="65"/>
      <c r="Y13" s="66">
        <f t="shared" si="1"/>
        <v>1</v>
      </c>
      <c r="Z13" s="66">
        <f t="shared" si="2"/>
        <v>1</v>
      </c>
      <c r="AA13" s="65">
        <f>AB13+AC13</f>
        <v>2000</v>
      </c>
      <c r="AB13" s="65">
        <f t="shared" ref="AB13:AB15" si="16">V13</f>
        <v>2000</v>
      </c>
      <c r="AC13" s="65"/>
      <c r="AD13" s="46">
        <f t="shared" si="4"/>
        <v>1</v>
      </c>
      <c r="AE13" s="67">
        <f t="shared" si="5"/>
        <v>1</v>
      </c>
      <c r="AF13" s="58"/>
      <c r="AG13" s="60"/>
    </row>
    <row r="14" spans="1:33" ht="41.25" customHeight="1">
      <c r="A14" s="62" t="s">
        <v>162</v>
      </c>
      <c r="B14" s="63" t="s">
        <v>163</v>
      </c>
      <c r="C14" s="64">
        <v>7865917</v>
      </c>
      <c r="D14" s="68" t="s">
        <v>164</v>
      </c>
      <c r="E14" s="64" t="s">
        <v>159</v>
      </c>
      <c r="F14" s="62"/>
      <c r="G14" s="62" t="s">
        <v>82</v>
      </c>
      <c r="H14" s="62" t="s">
        <v>165</v>
      </c>
      <c r="I14" s="65">
        <v>20000</v>
      </c>
      <c r="J14" s="65">
        <f t="shared" ref="J14:J17" si="17">I14</f>
        <v>20000</v>
      </c>
      <c r="K14" s="69"/>
      <c r="L14" s="69"/>
      <c r="M14" s="69"/>
      <c r="N14" s="65">
        <v>4600</v>
      </c>
      <c r="O14" s="65">
        <f>N14</f>
        <v>4600</v>
      </c>
      <c r="P14" s="65">
        <f t="shared" ref="P14:P17" si="18">J14-N14</f>
        <v>15400</v>
      </c>
      <c r="Q14" s="65">
        <f t="shared" ref="Q14:Q17" si="19">SUM(R14:S14)</f>
        <v>5500</v>
      </c>
      <c r="R14" s="65">
        <v>5500</v>
      </c>
      <c r="S14" s="65"/>
      <c r="T14" s="65">
        <f t="shared" si="15"/>
        <v>5500</v>
      </c>
      <c r="U14" s="65">
        <v>0</v>
      </c>
      <c r="V14" s="65">
        <f t="shared" ref="V14:V17" si="20">SUM(W14:X14)</f>
        <v>5500</v>
      </c>
      <c r="W14" s="65">
        <v>5500</v>
      </c>
      <c r="X14" s="70"/>
      <c r="Y14" s="66">
        <f t="shared" si="1"/>
        <v>1</v>
      </c>
      <c r="Z14" s="66">
        <f t="shared" si="2"/>
        <v>1</v>
      </c>
      <c r="AA14" s="65">
        <f t="shared" ref="AA14:AA17" si="21">SUM(AB14:AC14)</f>
        <v>5500</v>
      </c>
      <c r="AB14" s="65">
        <f t="shared" si="16"/>
        <v>5500</v>
      </c>
      <c r="AC14" s="70"/>
      <c r="AD14" s="46">
        <f t="shared" si="4"/>
        <v>1</v>
      </c>
      <c r="AE14" s="67">
        <f t="shared" si="5"/>
        <v>1</v>
      </c>
      <c r="AF14" s="58"/>
      <c r="AG14" s="60"/>
    </row>
    <row r="15" spans="1:33" ht="41.25" customHeight="1">
      <c r="A15" s="62" t="s">
        <v>166</v>
      </c>
      <c r="B15" s="63" t="s">
        <v>167</v>
      </c>
      <c r="C15" s="64">
        <v>7865916</v>
      </c>
      <c r="D15" s="68" t="s">
        <v>168</v>
      </c>
      <c r="E15" s="64" t="s">
        <v>159</v>
      </c>
      <c r="F15" s="62"/>
      <c r="G15" s="62" t="s">
        <v>82</v>
      </c>
      <c r="H15" s="62" t="s">
        <v>169</v>
      </c>
      <c r="I15" s="65">
        <v>20000</v>
      </c>
      <c r="J15" s="65">
        <f t="shared" si="17"/>
        <v>20000</v>
      </c>
      <c r="K15" s="69"/>
      <c r="L15" s="69"/>
      <c r="M15" s="69"/>
      <c r="N15" s="65">
        <v>4600</v>
      </c>
      <c r="O15" s="65"/>
      <c r="P15" s="65">
        <f t="shared" si="18"/>
        <v>15400</v>
      </c>
      <c r="Q15" s="65">
        <f t="shared" si="19"/>
        <v>6307</v>
      </c>
      <c r="R15" s="65">
        <f>4000+1700</f>
        <v>5700</v>
      </c>
      <c r="S15" s="65">
        <v>607</v>
      </c>
      <c r="T15" s="65">
        <f t="shared" si="15"/>
        <v>6307</v>
      </c>
      <c r="U15" s="65"/>
      <c r="V15" s="65">
        <f t="shared" si="20"/>
        <v>6307</v>
      </c>
      <c r="W15" s="65">
        <v>6307</v>
      </c>
      <c r="X15" s="70"/>
      <c r="Y15" s="66">
        <f t="shared" si="1"/>
        <v>1</v>
      </c>
      <c r="Z15" s="66">
        <f t="shared" si="2"/>
        <v>1</v>
      </c>
      <c r="AA15" s="65">
        <f t="shared" si="21"/>
        <v>6307</v>
      </c>
      <c r="AB15" s="65">
        <f t="shared" si="16"/>
        <v>6307</v>
      </c>
      <c r="AC15" s="70"/>
      <c r="AD15" s="46">
        <f t="shared" si="4"/>
        <v>1</v>
      </c>
      <c r="AE15" s="67">
        <f t="shared" si="5"/>
        <v>1</v>
      </c>
      <c r="AF15" s="58"/>
      <c r="AG15" s="60"/>
    </row>
    <row r="16" spans="1:33" ht="41.25" customHeight="1">
      <c r="A16" s="62" t="s">
        <v>170</v>
      </c>
      <c r="B16" s="63" t="s">
        <v>171</v>
      </c>
      <c r="C16" s="64">
        <v>7865915</v>
      </c>
      <c r="D16" s="68" t="s">
        <v>172</v>
      </c>
      <c r="E16" s="64" t="s">
        <v>159</v>
      </c>
      <c r="F16" s="62"/>
      <c r="G16" s="62" t="s">
        <v>82</v>
      </c>
      <c r="H16" s="62" t="s">
        <v>173</v>
      </c>
      <c r="I16" s="65">
        <v>14700</v>
      </c>
      <c r="J16" s="65">
        <f t="shared" si="17"/>
        <v>14700</v>
      </c>
      <c r="K16" s="69"/>
      <c r="L16" s="69"/>
      <c r="M16" s="69"/>
      <c r="N16" s="65">
        <v>4200</v>
      </c>
      <c r="O16" s="65"/>
      <c r="P16" s="65">
        <f t="shared" si="18"/>
        <v>10500</v>
      </c>
      <c r="Q16" s="65">
        <f t="shared" si="19"/>
        <v>3000</v>
      </c>
      <c r="R16" s="65">
        <v>3000</v>
      </c>
      <c r="S16" s="65"/>
      <c r="T16" s="65">
        <f t="shared" si="15"/>
        <v>3000</v>
      </c>
      <c r="U16" s="65"/>
      <c r="V16" s="65">
        <f t="shared" si="20"/>
        <v>3000</v>
      </c>
      <c r="W16" s="65">
        <v>3000</v>
      </c>
      <c r="X16" s="70"/>
      <c r="Y16" s="66">
        <f t="shared" si="1"/>
        <v>1</v>
      </c>
      <c r="Z16" s="66">
        <f t="shared" si="2"/>
        <v>1</v>
      </c>
      <c r="AA16" s="65">
        <f t="shared" si="21"/>
        <v>3000</v>
      </c>
      <c r="AB16" s="65">
        <f>T16</f>
        <v>3000</v>
      </c>
      <c r="AC16" s="70"/>
      <c r="AD16" s="46">
        <f t="shared" si="4"/>
        <v>1</v>
      </c>
      <c r="AE16" s="67">
        <f t="shared" si="5"/>
        <v>1</v>
      </c>
      <c r="AF16" s="58"/>
      <c r="AG16" s="60"/>
    </row>
    <row r="17" spans="1:33" ht="41.25" customHeight="1">
      <c r="A17" s="62" t="s">
        <v>174</v>
      </c>
      <c r="B17" s="63" t="s">
        <v>175</v>
      </c>
      <c r="C17" s="64">
        <v>7866790</v>
      </c>
      <c r="D17" s="68" t="s">
        <v>176</v>
      </c>
      <c r="E17" s="64" t="s">
        <v>177</v>
      </c>
      <c r="F17" s="62"/>
      <c r="G17" s="62" t="s">
        <v>82</v>
      </c>
      <c r="H17" s="62" t="s">
        <v>178</v>
      </c>
      <c r="I17" s="65">
        <v>6000</v>
      </c>
      <c r="J17" s="65">
        <f t="shared" si="17"/>
        <v>6000</v>
      </c>
      <c r="K17" s="69"/>
      <c r="L17" s="69"/>
      <c r="M17" s="69"/>
      <c r="N17" s="65">
        <v>3000</v>
      </c>
      <c r="O17" s="65"/>
      <c r="P17" s="65">
        <f t="shared" si="18"/>
        <v>3000</v>
      </c>
      <c r="Q17" s="65">
        <f t="shared" si="19"/>
        <v>1000</v>
      </c>
      <c r="R17" s="65">
        <v>1000</v>
      </c>
      <c r="S17" s="65"/>
      <c r="T17" s="65">
        <f t="shared" si="15"/>
        <v>1000</v>
      </c>
      <c r="U17" s="65"/>
      <c r="V17" s="65">
        <f t="shared" si="20"/>
        <v>1000</v>
      </c>
      <c r="W17" s="65">
        <v>1000</v>
      </c>
      <c r="X17" s="70"/>
      <c r="Y17" s="66">
        <f t="shared" si="1"/>
        <v>1</v>
      </c>
      <c r="Z17" s="66">
        <f t="shared" si="2"/>
        <v>1</v>
      </c>
      <c r="AA17" s="65">
        <f t="shared" si="21"/>
        <v>1000</v>
      </c>
      <c r="AB17" s="65">
        <v>1000</v>
      </c>
      <c r="AC17" s="70"/>
      <c r="AD17" s="46">
        <f t="shared" si="4"/>
        <v>1</v>
      </c>
      <c r="AE17" s="67">
        <f t="shared" si="5"/>
        <v>1</v>
      </c>
      <c r="AF17" s="58"/>
      <c r="AG17" s="60"/>
    </row>
    <row r="18" spans="1:33" ht="26.25" customHeight="1">
      <c r="A18" s="38">
        <v>2</v>
      </c>
      <c r="B18" s="55" t="s">
        <v>179</v>
      </c>
      <c r="C18" s="54"/>
      <c r="D18" s="53"/>
      <c r="E18" s="54"/>
      <c r="F18" s="38"/>
      <c r="G18" s="38"/>
      <c r="H18" s="38"/>
      <c r="I18" s="56">
        <f t="shared" ref="I18:X18" si="22">SUM(I19:I24)</f>
        <v>88485</v>
      </c>
      <c r="J18" s="56">
        <f t="shared" si="22"/>
        <v>88485</v>
      </c>
      <c r="K18" s="56">
        <f t="shared" si="22"/>
        <v>0</v>
      </c>
      <c r="L18" s="56">
        <f t="shared" si="22"/>
        <v>0</v>
      </c>
      <c r="M18" s="56">
        <f t="shared" si="22"/>
        <v>0</v>
      </c>
      <c r="N18" s="56">
        <f t="shared" si="22"/>
        <v>700</v>
      </c>
      <c r="O18" s="56">
        <f t="shared" si="22"/>
        <v>0</v>
      </c>
      <c r="P18" s="56">
        <f t="shared" si="22"/>
        <v>79300</v>
      </c>
      <c r="Q18" s="56">
        <f t="shared" si="22"/>
        <v>18500</v>
      </c>
      <c r="R18" s="56">
        <f t="shared" si="22"/>
        <v>18500</v>
      </c>
      <c r="S18" s="56">
        <f t="shared" si="22"/>
        <v>0</v>
      </c>
      <c r="T18" s="56">
        <f t="shared" si="22"/>
        <v>18500</v>
      </c>
      <c r="U18" s="56">
        <f t="shared" si="22"/>
        <v>0</v>
      </c>
      <c r="V18" s="56">
        <f t="shared" si="22"/>
        <v>18500</v>
      </c>
      <c r="W18" s="56">
        <f t="shared" si="22"/>
        <v>11010.511999999999</v>
      </c>
      <c r="X18" s="56">
        <f t="shared" si="22"/>
        <v>7489.4880000000003</v>
      </c>
      <c r="Y18" s="66">
        <f t="shared" si="1"/>
        <v>1</v>
      </c>
      <c r="Z18" s="66">
        <f t="shared" si="2"/>
        <v>1</v>
      </c>
      <c r="AA18" s="56">
        <f t="shared" ref="AA18:AC18" si="23">SUM(AA19:AA24)</f>
        <v>18500</v>
      </c>
      <c r="AB18" s="56">
        <f t="shared" si="23"/>
        <v>18500</v>
      </c>
      <c r="AC18" s="56">
        <f t="shared" si="23"/>
        <v>0</v>
      </c>
      <c r="AD18" s="46">
        <f t="shared" si="4"/>
        <v>1</v>
      </c>
      <c r="AE18" s="46">
        <f t="shared" si="5"/>
        <v>1</v>
      </c>
      <c r="AF18" s="71"/>
      <c r="AG18" s="72"/>
    </row>
    <row r="19" spans="1:33" ht="41.25" customHeight="1">
      <c r="A19" s="62" t="s">
        <v>180</v>
      </c>
      <c r="B19" s="63" t="s">
        <v>181</v>
      </c>
      <c r="C19" s="64">
        <v>7866148</v>
      </c>
      <c r="D19" s="68" t="s">
        <v>182</v>
      </c>
      <c r="E19" s="64" t="s">
        <v>159</v>
      </c>
      <c r="F19" s="62"/>
      <c r="G19" s="62" t="s">
        <v>93</v>
      </c>
      <c r="H19" s="62" t="s">
        <v>183</v>
      </c>
      <c r="I19" s="65">
        <v>30000</v>
      </c>
      <c r="J19" s="65">
        <f t="shared" ref="J19:J24" si="24">I19</f>
        <v>30000</v>
      </c>
      <c r="K19" s="69"/>
      <c r="L19" s="69"/>
      <c r="M19" s="69"/>
      <c r="N19" s="65">
        <v>700</v>
      </c>
      <c r="O19" s="65"/>
      <c r="P19" s="65">
        <f t="shared" ref="P19:P23" si="25">J19-N19</f>
        <v>29300</v>
      </c>
      <c r="Q19" s="65">
        <f t="shared" ref="Q19:Q24" si="26">SUM(R19:S19)</f>
        <v>4000</v>
      </c>
      <c r="R19" s="65">
        <v>4000</v>
      </c>
      <c r="S19" s="65"/>
      <c r="T19" s="65">
        <f t="shared" ref="T19:T24" si="27">Q19</f>
        <v>4000</v>
      </c>
      <c r="U19" s="65"/>
      <c r="V19" s="65">
        <f t="shared" ref="V19:V24" si="28">SUM(W19:X19)</f>
        <v>4000</v>
      </c>
      <c r="W19" s="65">
        <v>260.392</v>
      </c>
      <c r="X19" s="70">
        <v>3739.6080000000002</v>
      </c>
      <c r="Y19" s="66">
        <f t="shared" si="1"/>
        <v>1</v>
      </c>
      <c r="Z19" s="66">
        <f t="shared" si="2"/>
        <v>1</v>
      </c>
      <c r="AA19" s="65">
        <f>SUM(AB19:AC19)</f>
        <v>4000</v>
      </c>
      <c r="AB19" s="65">
        <f t="shared" ref="AB19:AB24" si="29">Q19</f>
        <v>4000</v>
      </c>
      <c r="AC19" s="70"/>
      <c r="AD19" s="67">
        <f t="shared" si="4"/>
        <v>1</v>
      </c>
      <c r="AE19" s="67">
        <f t="shared" si="5"/>
        <v>1</v>
      </c>
      <c r="AF19" s="58"/>
      <c r="AG19" s="60"/>
    </row>
    <row r="20" spans="1:33" ht="48.75" customHeight="1">
      <c r="A20" s="62" t="s">
        <v>184</v>
      </c>
      <c r="B20" s="63" t="s">
        <v>185</v>
      </c>
      <c r="C20" s="64">
        <v>7929833</v>
      </c>
      <c r="D20" s="68" t="s">
        <v>186</v>
      </c>
      <c r="E20" s="64" t="s">
        <v>159</v>
      </c>
      <c r="F20" s="62"/>
      <c r="G20" s="73" t="s">
        <v>93</v>
      </c>
      <c r="H20" s="74" t="s">
        <v>187</v>
      </c>
      <c r="I20" s="65">
        <v>10000</v>
      </c>
      <c r="J20" s="65">
        <f t="shared" si="24"/>
        <v>10000</v>
      </c>
      <c r="K20" s="69"/>
      <c r="L20" s="69"/>
      <c r="M20" s="69"/>
      <c r="N20" s="65"/>
      <c r="O20" s="65"/>
      <c r="P20" s="65">
        <f t="shared" si="25"/>
        <v>10000</v>
      </c>
      <c r="Q20" s="65">
        <f t="shared" si="26"/>
        <v>2000</v>
      </c>
      <c r="R20" s="65">
        <v>2000</v>
      </c>
      <c r="S20" s="65"/>
      <c r="T20" s="65">
        <f t="shared" si="27"/>
        <v>2000</v>
      </c>
      <c r="U20" s="65"/>
      <c r="V20" s="65">
        <f t="shared" si="28"/>
        <v>2000</v>
      </c>
      <c r="W20" s="65">
        <v>1455.12</v>
      </c>
      <c r="X20" s="70">
        <v>544.88</v>
      </c>
      <c r="Y20" s="66">
        <f t="shared" si="1"/>
        <v>1</v>
      </c>
      <c r="Z20" s="66">
        <f t="shared" si="2"/>
        <v>1</v>
      </c>
      <c r="AA20" s="65">
        <f t="shared" ref="AA20:AA24" si="30">AB20+AC20</f>
        <v>2000</v>
      </c>
      <c r="AB20" s="65">
        <f t="shared" si="29"/>
        <v>2000</v>
      </c>
      <c r="AC20" s="70"/>
      <c r="AD20" s="67">
        <f t="shared" si="4"/>
        <v>1</v>
      </c>
      <c r="AE20" s="67">
        <f t="shared" si="5"/>
        <v>1</v>
      </c>
      <c r="AF20" s="75"/>
      <c r="AG20" s="60"/>
    </row>
    <row r="21" spans="1:33" ht="42.75" customHeight="1">
      <c r="A21" s="62" t="s">
        <v>188</v>
      </c>
      <c r="B21" s="63" t="s">
        <v>189</v>
      </c>
      <c r="C21" s="64"/>
      <c r="D21" s="76" t="s">
        <v>190</v>
      </c>
      <c r="E21" s="76" t="s">
        <v>191</v>
      </c>
      <c r="F21" s="77"/>
      <c r="G21" s="73" t="s">
        <v>93</v>
      </c>
      <c r="H21" s="74" t="s">
        <v>192</v>
      </c>
      <c r="I21" s="65">
        <v>20000</v>
      </c>
      <c r="J21" s="65">
        <f t="shared" si="24"/>
        <v>20000</v>
      </c>
      <c r="K21" s="69"/>
      <c r="L21" s="69"/>
      <c r="M21" s="69"/>
      <c r="N21" s="65"/>
      <c r="O21" s="65"/>
      <c r="P21" s="65">
        <f t="shared" si="25"/>
        <v>20000</v>
      </c>
      <c r="Q21" s="65">
        <f t="shared" si="26"/>
        <v>3000</v>
      </c>
      <c r="R21" s="65">
        <v>3000</v>
      </c>
      <c r="S21" s="65"/>
      <c r="T21" s="65">
        <f t="shared" si="27"/>
        <v>3000</v>
      </c>
      <c r="U21" s="65"/>
      <c r="V21" s="65">
        <f t="shared" si="28"/>
        <v>3000</v>
      </c>
      <c r="W21" s="65">
        <v>1695</v>
      </c>
      <c r="X21" s="70">
        <v>1305</v>
      </c>
      <c r="Y21" s="66">
        <f t="shared" si="1"/>
        <v>1</v>
      </c>
      <c r="Z21" s="66">
        <f t="shared" si="2"/>
        <v>1</v>
      </c>
      <c r="AA21" s="65">
        <f t="shared" si="30"/>
        <v>3000</v>
      </c>
      <c r="AB21" s="65">
        <f t="shared" si="29"/>
        <v>3000</v>
      </c>
      <c r="AC21" s="70"/>
      <c r="AD21" s="67">
        <f t="shared" si="4"/>
        <v>1</v>
      </c>
      <c r="AE21" s="67"/>
      <c r="AF21" s="75"/>
      <c r="AG21" s="60"/>
    </row>
    <row r="22" spans="1:33" ht="46.5" customHeight="1">
      <c r="A22" s="62" t="s">
        <v>193</v>
      </c>
      <c r="B22" s="63" t="s">
        <v>194</v>
      </c>
      <c r="C22" s="64">
        <v>7929466</v>
      </c>
      <c r="D22" s="76" t="s">
        <v>195</v>
      </c>
      <c r="E22" s="76" t="s">
        <v>191</v>
      </c>
      <c r="F22" s="77"/>
      <c r="G22" s="73" t="s">
        <v>93</v>
      </c>
      <c r="H22" s="74" t="s">
        <v>196</v>
      </c>
      <c r="I22" s="65">
        <v>5000</v>
      </c>
      <c r="J22" s="65">
        <f t="shared" si="24"/>
        <v>5000</v>
      </c>
      <c r="K22" s="69"/>
      <c r="L22" s="69"/>
      <c r="M22" s="69"/>
      <c r="N22" s="65"/>
      <c r="O22" s="65"/>
      <c r="P22" s="65">
        <f t="shared" si="25"/>
        <v>5000</v>
      </c>
      <c r="Q22" s="65">
        <f t="shared" si="26"/>
        <v>2200</v>
      </c>
      <c r="R22" s="65">
        <v>2200</v>
      </c>
      <c r="S22" s="65"/>
      <c r="T22" s="65">
        <f t="shared" si="27"/>
        <v>2200</v>
      </c>
      <c r="U22" s="65"/>
      <c r="V22" s="65">
        <f t="shared" si="28"/>
        <v>2200</v>
      </c>
      <c r="W22" s="65">
        <v>2200</v>
      </c>
      <c r="X22" s="70"/>
      <c r="Y22" s="66">
        <f t="shared" si="1"/>
        <v>1</v>
      </c>
      <c r="Z22" s="66">
        <f t="shared" si="2"/>
        <v>1</v>
      </c>
      <c r="AA22" s="65">
        <f t="shared" si="30"/>
        <v>2200</v>
      </c>
      <c r="AB22" s="65">
        <f t="shared" si="29"/>
        <v>2200</v>
      </c>
      <c r="AC22" s="70"/>
      <c r="AD22" s="67">
        <f t="shared" si="4"/>
        <v>1</v>
      </c>
      <c r="AE22" s="67"/>
      <c r="AF22" s="75"/>
      <c r="AG22" s="60"/>
    </row>
    <row r="23" spans="1:33" ht="51" customHeight="1">
      <c r="A23" s="62" t="s">
        <v>197</v>
      </c>
      <c r="B23" s="63" t="s">
        <v>198</v>
      </c>
      <c r="C23" s="64">
        <v>7929520</v>
      </c>
      <c r="D23" s="76" t="s">
        <v>190</v>
      </c>
      <c r="E23" s="76" t="s">
        <v>191</v>
      </c>
      <c r="F23" s="77"/>
      <c r="G23" s="73" t="s">
        <v>93</v>
      </c>
      <c r="H23" s="74" t="s">
        <v>199</v>
      </c>
      <c r="I23" s="65">
        <v>15000</v>
      </c>
      <c r="J23" s="65">
        <f t="shared" si="24"/>
        <v>15000</v>
      </c>
      <c r="K23" s="69"/>
      <c r="L23" s="69"/>
      <c r="M23" s="69"/>
      <c r="N23" s="65"/>
      <c r="O23" s="65"/>
      <c r="P23" s="65">
        <f t="shared" si="25"/>
        <v>15000</v>
      </c>
      <c r="Q23" s="65">
        <f t="shared" si="26"/>
        <v>3800</v>
      </c>
      <c r="R23" s="65">
        <v>3800</v>
      </c>
      <c r="S23" s="65"/>
      <c r="T23" s="65">
        <f t="shared" si="27"/>
        <v>3800</v>
      </c>
      <c r="U23" s="65"/>
      <c r="V23" s="65">
        <f t="shared" si="28"/>
        <v>3800</v>
      </c>
      <c r="W23" s="65">
        <v>3800</v>
      </c>
      <c r="X23" s="70"/>
      <c r="Y23" s="66">
        <f t="shared" si="1"/>
        <v>1</v>
      </c>
      <c r="Z23" s="66">
        <f t="shared" si="2"/>
        <v>1</v>
      </c>
      <c r="AA23" s="65">
        <f t="shared" si="30"/>
        <v>3800</v>
      </c>
      <c r="AB23" s="65">
        <f t="shared" si="29"/>
        <v>3800</v>
      </c>
      <c r="AC23" s="70"/>
      <c r="AD23" s="67">
        <f t="shared" si="4"/>
        <v>1</v>
      </c>
      <c r="AE23" s="67"/>
      <c r="AF23" s="75"/>
      <c r="AG23" s="60"/>
    </row>
    <row r="24" spans="1:33" ht="51" customHeight="1">
      <c r="A24" s="62" t="s">
        <v>200</v>
      </c>
      <c r="B24" s="78" t="s">
        <v>201</v>
      </c>
      <c r="C24" s="79" t="s">
        <v>202</v>
      </c>
      <c r="D24" s="80" t="s">
        <v>190</v>
      </c>
      <c r="E24" s="81" t="s">
        <v>191</v>
      </c>
      <c r="F24" s="77"/>
      <c r="G24" s="80" t="s">
        <v>203</v>
      </c>
      <c r="H24" s="82" t="s">
        <v>204</v>
      </c>
      <c r="I24" s="83">
        <v>8485</v>
      </c>
      <c r="J24" s="83">
        <f t="shared" si="24"/>
        <v>8485</v>
      </c>
      <c r="K24" s="69"/>
      <c r="L24" s="69"/>
      <c r="M24" s="69"/>
      <c r="N24" s="65"/>
      <c r="O24" s="65"/>
      <c r="P24" s="65"/>
      <c r="Q24" s="65">
        <f t="shared" si="26"/>
        <v>3500</v>
      </c>
      <c r="R24" s="65">
        <v>3500</v>
      </c>
      <c r="S24" s="65"/>
      <c r="T24" s="65">
        <f t="shared" si="27"/>
        <v>3500</v>
      </c>
      <c r="U24" s="65"/>
      <c r="V24" s="65">
        <f t="shared" si="28"/>
        <v>3500</v>
      </c>
      <c r="W24" s="65">
        <v>1600</v>
      </c>
      <c r="X24" s="70">
        <v>1900</v>
      </c>
      <c r="Y24" s="66">
        <f t="shared" si="1"/>
        <v>1</v>
      </c>
      <c r="Z24" s="66">
        <f t="shared" si="2"/>
        <v>1</v>
      </c>
      <c r="AA24" s="65">
        <f t="shared" si="30"/>
        <v>3500</v>
      </c>
      <c r="AB24" s="65">
        <f t="shared" si="29"/>
        <v>3500</v>
      </c>
      <c r="AC24" s="70"/>
      <c r="AD24" s="67">
        <f t="shared" si="4"/>
        <v>1</v>
      </c>
      <c r="AE24" s="67"/>
      <c r="AF24" s="75"/>
      <c r="AG24" s="60"/>
    </row>
    <row r="25" spans="1:33" ht="24.75" customHeight="1">
      <c r="A25" s="62">
        <v>3</v>
      </c>
      <c r="B25" s="55" t="s">
        <v>205</v>
      </c>
      <c r="C25" s="56"/>
      <c r="D25" s="84"/>
      <c r="E25" s="84"/>
      <c r="F25" s="85"/>
      <c r="G25" s="84"/>
      <c r="H25" s="86"/>
      <c r="I25" s="56">
        <f t="shared" ref="I25:X25" si="31">I26</f>
        <v>78035</v>
      </c>
      <c r="J25" s="56">
        <f t="shared" si="31"/>
        <v>78035</v>
      </c>
      <c r="K25" s="56">
        <f t="shared" si="31"/>
        <v>0</v>
      </c>
      <c r="L25" s="56">
        <f t="shared" si="31"/>
        <v>0</v>
      </c>
      <c r="M25" s="56">
        <f t="shared" si="31"/>
        <v>0</v>
      </c>
      <c r="N25" s="56">
        <f t="shared" si="31"/>
        <v>70500</v>
      </c>
      <c r="O25" s="56">
        <f t="shared" si="31"/>
        <v>0</v>
      </c>
      <c r="P25" s="56">
        <f t="shared" si="31"/>
        <v>146</v>
      </c>
      <c r="Q25" s="56">
        <f t="shared" si="31"/>
        <v>146</v>
      </c>
      <c r="R25" s="56">
        <f t="shared" si="31"/>
        <v>146</v>
      </c>
      <c r="S25" s="56">
        <f t="shared" si="31"/>
        <v>0</v>
      </c>
      <c r="T25" s="56">
        <f t="shared" si="31"/>
        <v>146</v>
      </c>
      <c r="U25" s="56">
        <f t="shared" si="31"/>
        <v>0</v>
      </c>
      <c r="V25" s="56">
        <f t="shared" si="31"/>
        <v>145.625</v>
      </c>
      <c r="W25" s="56">
        <f t="shared" si="31"/>
        <v>145.625</v>
      </c>
      <c r="X25" s="56">
        <f t="shared" si="31"/>
        <v>0</v>
      </c>
      <c r="Y25" s="57">
        <f t="shared" si="1"/>
        <v>0.99743150684931503</v>
      </c>
      <c r="Z25" s="57">
        <f t="shared" si="2"/>
        <v>0.99743150684931503</v>
      </c>
      <c r="AA25" s="56">
        <f t="shared" ref="AA25:AC25" si="32">AA26</f>
        <v>145.625</v>
      </c>
      <c r="AB25" s="56">
        <f t="shared" si="32"/>
        <v>145.625</v>
      </c>
      <c r="AC25" s="56">
        <f t="shared" si="32"/>
        <v>0</v>
      </c>
      <c r="AD25" s="46">
        <f t="shared" si="4"/>
        <v>0.99743150684931503</v>
      </c>
      <c r="AE25" s="46">
        <f t="shared" ref="AE25:AE88" si="33">AA25/T25</f>
        <v>0.99743150684931503</v>
      </c>
      <c r="AF25" s="75" t="s">
        <v>206</v>
      </c>
      <c r="AG25" s="60"/>
    </row>
    <row r="26" spans="1:33" ht="59.25" customHeight="1">
      <c r="A26" s="62" t="s">
        <v>207</v>
      </c>
      <c r="B26" s="63" t="s">
        <v>208</v>
      </c>
      <c r="C26" s="65">
        <v>7385219</v>
      </c>
      <c r="D26" s="76" t="s">
        <v>190</v>
      </c>
      <c r="E26" s="76" t="s">
        <v>209</v>
      </c>
      <c r="F26" s="77"/>
      <c r="G26" s="73" t="s">
        <v>210</v>
      </c>
      <c r="H26" s="74" t="s">
        <v>211</v>
      </c>
      <c r="I26" s="65">
        <v>78035</v>
      </c>
      <c r="J26" s="65">
        <f>I26</f>
        <v>78035</v>
      </c>
      <c r="K26" s="69"/>
      <c r="L26" s="69"/>
      <c r="M26" s="69"/>
      <c r="N26" s="65">
        <v>70500</v>
      </c>
      <c r="O26" s="65"/>
      <c r="P26" s="65">
        <v>146</v>
      </c>
      <c r="Q26" s="65">
        <f>R26+S26</f>
        <v>146</v>
      </c>
      <c r="R26" s="65">
        <v>146</v>
      </c>
      <c r="S26" s="65"/>
      <c r="T26" s="65">
        <f>Q26</f>
        <v>146</v>
      </c>
      <c r="U26" s="65"/>
      <c r="V26" s="65">
        <f>W26+X26</f>
        <v>145.625</v>
      </c>
      <c r="W26" s="65">
        <v>145.625</v>
      </c>
      <c r="X26" s="70"/>
      <c r="Y26" s="66">
        <f t="shared" si="1"/>
        <v>0.99743150684931503</v>
      </c>
      <c r="Z26" s="66">
        <f t="shared" si="2"/>
        <v>0.99743150684931503</v>
      </c>
      <c r="AA26" s="65">
        <f>AB26+AC26</f>
        <v>145.625</v>
      </c>
      <c r="AB26" s="65">
        <f>W26</f>
        <v>145.625</v>
      </c>
      <c r="AC26" s="70"/>
      <c r="AD26" s="46">
        <f t="shared" si="4"/>
        <v>0.99743150684931503</v>
      </c>
      <c r="AE26" s="67">
        <f t="shared" si="33"/>
        <v>0.99743150684931503</v>
      </c>
      <c r="AF26" s="75"/>
      <c r="AG26" s="60"/>
    </row>
    <row r="27" spans="1:33" ht="21.75" customHeight="1">
      <c r="A27" s="38" t="s">
        <v>90</v>
      </c>
      <c r="B27" s="53" t="s">
        <v>212</v>
      </c>
      <c r="C27" s="54"/>
      <c r="D27" s="38"/>
      <c r="E27" s="38"/>
      <c r="F27" s="55"/>
      <c r="G27" s="38"/>
      <c r="H27" s="54"/>
      <c r="I27" s="56">
        <f t="shared" ref="I27:X27" si="34">I28</f>
        <v>160000</v>
      </c>
      <c r="J27" s="56">
        <f t="shared" si="34"/>
        <v>160000</v>
      </c>
      <c r="K27" s="56" t="e">
        <f t="shared" si="34"/>
        <v>#REF!</v>
      </c>
      <c r="L27" s="56" t="e">
        <f t="shared" si="34"/>
        <v>#REF!</v>
      </c>
      <c r="M27" s="56" t="e">
        <f t="shared" si="34"/>
        <v>#REF!</v>
      </c>
      <c r="N27" s="56">
        <f t="shared" si="34"/>
        <v>0</v>
      </c>
      <c r="O27" s="56" t="e">
        <f t="shared" si="34"/>
        <v>#REF!</v>
      </c>
      <c r="P27" s="56">
        <f t="shared" si="34"/>
        <v>160000</v>
      </c>
      <c r="Q27" s="56">
        <f t="shared" si="34"/>
        <v>33700</v>
      </c>
      <c r="R27" s="56">
        <f t="shared" si="34"/>
        <v>33700</v>
      </c>
      <c r="S27" s="56">
        <f t="shared" si="34"/>
        <v>0</v>
      </c>
      <c r="T27" s="56">
        <f t="shared" si="34"/>
        <v>33700</v>
      </c>
      <c r="U27" s="56" t="e">
        <f t="shared" si="34"/>
        <v>#REF!</v>
      </c>
      <c r="V27" s="56">
        <f t="shared" si="34"/>
        <v>33700</v>
      </c>
      <c r="W27" s="56">
        <f t="shared" si="34"/>
        <v>19373.503000000001</v>
      </c>
      <c r="X27" s="56">
        <f t="shared" si="34"/>
        <v>8326.4969999999994</v>
      </c>
      <c r="Y27" s="57">
        <f t="shared" si="1"/>
        <v>1</v>
      </c>
      <c r="Z27" s="57">
        <f t="shared" si="2"/>
        <v>1</v>
      </c>
      <c r="AA27" s="56">
        <f t="shared" ref="AA27:AC27" si="35">AA28</f>
        <v>33700</v>
      </c>
      <c r="AB27" s="56">
        <f t="shared" si="35"/>
        <v>33700</v>
      </c>
      <c r="AC27" s="56">
        <f t="shared" si="35"/>
        <v>0</v>
      </c>
      <c r="AD27" s="46">
        <f t="shared" si="4"/>
        <v>1</v>
      </c>
      <c r="AE27" s="46">
        <f t="shared" si="33"/>
        <v>1</v>
      </c>
      <c r="AF27" s="71"/>
      <c r="AG27" s="72"/>
    </row>
    <row r="28" spans="1:33" ht="24.75" customHeight="1">
      <c r="A28" s="38">
        <v>1</v>
      </c>
      <c r="B28" s="71" t="s">
        <v>179</v>
      </c>
      <c r="C28" s="54"/>
      <c r="D28" s="38"/>
      <c r="E28" s="38"/>
      <c r="F28" s="55"/>
      <c r="G28" s="38"/>
      <c r="H28" s="54"/>
      <c r="I28" s="56">
        <f t="shared" ref="I28:W28" si="36">SUM(I29:I30)</f>
        <v>160000</v>
      </c>
      <c r="J28" s="56">
        <f t="shared" si="36"/>
        <v>160000</v>
      </c>
      <c r="K28" s="56" t="e">
        <f t="shared" si="36"/>
        <v>#REF!</v>
      </c>
      <c r="L28" s="56" t="e">
        <f t="shared" si="36"/>
        <v>#REF!</v>
      </c>
      <c r="M28" s="56" t="e">
        <f t="shared" si="36"/>
        <v>#REF!</v>
      </c>
      <c r="N28" s="56">
        <f t="shared" si="36"/>
        <v>0</v>
      </c>
      <c r="O28" s="56" t="e">
        <f t="shared" si="36"/>
        <v>#REF!</v>
      </c>
      <c r="P28" s="56">
        <f t="shared" si="36"/>
        <v>160000</v>
      </c>
      <c r="Q28" s="56">
        <f t="shared" si="36"/>
        <v>33700</v>
      </c>
      <c r="R28" s="56">
        <f t="shared" si="36"/>
        <v>33700</v>
      </c>
      <c r="S28" s="56">
        <f t="shared" si="36"/>
        <v>0</v>
      </c>
      <c r="T28" s="56">
        <f t="shared" si="36"/>
        <v>33700</v>
      </c>
      <c r="U28" s="56" t="e">
        <f t="shared" si="36"/>
        <v>#REF!</v>
      </c>
      <c r="V28" s="56">
        <f t="shared" si="36"/>
        <v>33700</v>
      </c>
      <c r="W28" s="56">
        <f t="shared" si="36"/>
        <v>19373.503000000001</v>
      </c>
      <c r="X28" s="56">
        <f>SUM(X29)</f>
        <v>8326.4969999999994</v>
      </c>
      <c r="Y28" s="57">
        <f t="shared" si="1"/>
        <v>1</v>
      </c>
      <c r="Z28" s="57">
        <f t="shared" si="2"/>
        <v>1</v>
      </c>
      <c r="AA28" s="56">
        <f t="shared" ref="AA28:AC28" si="37">SUM(AA29:AA30)</f>
        <v>33700</v>
      </c>
      <c r="AB28" s="56">
        <f t="shared" si="37"/>
        <v>33700</v>
      </c>
      <c r="AC28" s="56">
        <f t="shared" si="37"/>
        <v>0</v>
      </c>
      <c r="AD28" s="46">
        <f t="shared" si="4"/>
        <v>1</v>
      </c>
      <c r="AE28" s="46">
        <f t="shared" si="33"/>
        <v>1</v>
      </c>
      <c r="AF28" s="71"/>
      <c r="AG28" s="72"/>
    </row>
    <row r="29" spans="1:33" ht="48.75" customHeight="1">
      <c r="A29" s="87" t="s">
        <v>156</v>
      </c>
      <c r="B29" s="63" t="s">
        <v>213</v>
      </c>
      <c r="C29" s="65">
        <v>7929467</v>
      </c>
      <c r="D29" s="76" t="s">
        <v>190</v>
      </c>
      <c r="E29" s="76" t="s">
        <v>191</v>
      </c>
      <c r="F29" s="77"/>
      <c r="G29" s="73" t="s">
        <v>214</v>
      </c>
      <c r="H29" s="74" t="s">
        <v>215</v>
      </c>
      <c r="I29" s="65">
        <v>80000</v>
      </c>
      <c r="J29" s="65">
        <v>80000</v>
      </c>
      <c r="K29" s="69"/>
      <c r="L29" s="69"/>
      <c r="M29" s="69"/>
      <c r="N29" s="65"/>
      <c r="O29" s="65">
        <f>N29</f>
        <v>0</v>
      </c>
      <c r="P29" s="65">
        <f t="shared" ref="P29:P30" si="38">I29-N29</f>
        <v>80000</v>
      </c>
      <c r="Q29" s="65">
        <f t="shared" ref="Q29:Q30" si="39">SUM(R29:S29)</f>
        <v>8700</v>
      </c>
      <c r="R29" s="65">
        <v>8700</v>
      </c>
      <c r="S29" s="65"/>
      <c r="T29" s="65">
        <f t="shared" ref="T29:T30" si="40">Q29</f>
        <v>8700</v>
      </c>
      <c r="U29" s="65"/>
      <c r="V29" s="65">
        <f t="shared" ref="V29:V30" si="41">SUM(W29:X29)</f>
        <v>8700</v>
      </c>
      <c r="W29" s="65">
        <v>373.50299999999999</v>
      </c>
      <c r="X29" s="65">
        <v>8326.4969999999994</v>
      </c>
      <c r="Y29" s="66">
        <f t="shared" si="1"/>
        <v>1</v>
      </c>
      <c r="Z29" s="66">
        <f t="shared" si="2"/>
        <v>1</v>
      </c>
      <c r="AA29" s="65">
        <f>SUM(AB29:AC29)</f>
        <v>8700</v>
      </c>
      <c r="AB29" s="65">
        <f t="shared" ref="AB29:AB30" si="42">Q29</f>
        <v>8700</v>
      </c>
      <c r="AC29" s="65"/>
      <c r="AD29" s="67">
        <f t="shared" si="4"/>
        <v>1</v>
      </c>
      <c r="AE29" s="67">
        <f t="shared" si="33"/>
        <v>1</v>
      </c>
      <c r="AF29" s="68"/>
      <c r="AG29" s="60"/>
    </row>
    <row r="30" spans="1:33" ht="49.5" customHeight="1">
      <c r="A30" s="87" t="s">
        <v>162</v>
      </c>
      <c r="B30" s="63" t="s">
        <v>216</v>
      </c>
      <c r="C30" s="65">
        <v>7929462</v>
      </c>
      <c r="D30" s="76" t="s">
        <v>190</v>
      </c>
      <c r="E30" s="76" t="s">
        <v>191</v>
      </c>
      <c r="F30" s="77"/>
      <c r="G30" s="73" t="s">
        <v>214</v>
      </c>
      <c r="H30" s="74" t="s">
        <v>217</v>
      </c>
      <c r="I30" s="65">
        <v>80000</v>
      </c>
      <c r="J30" s="65">
        <v>80000</v>
      </c>
      <c r="K30" s="88" t="e">
        <f t="shared" ref="K30:M30" si="43">#REF!</f>
        <v>#REF!</v>
      </c>
      <c r="L30" s="88" t="e">
        <f t="shared" si="43"/>
        <v>#REF!</v>
      </c>
      <c r="M30" s="88" t="e">
        <f t="shared" si="43"/>
        <v>#REF!</v>
      </c>
      <c r="N30" s="88"/>
      <c r="O30" s="88" t="e">
        <f>#REF!</f>
        <v>#REF!</v>
      </c>
      <c r="P30" s="65">
        <f t="shared" si="38"/>
        <v>80000</v>
      </c>
      <c r="Q30" s="65">
        <f t="shared" si="39"/>
        <v>25000</v>
      </c>
      <c r="R30" s="65">
        <v>25000</v>
      </c>
      <c r="S30" s="65"/>
      <c r="T30" s="65">
        <f t="shared" si="40"/>
        <v>25000</v>
      </c>
      <c r="U30" s="65" t="e">
        <f>#REF!</f>
        <v>#REF!</v>
      </c>
      <c r="V30" s="65">
        <f t="shared" si="41"/>
        <v>25000</v>
      </c>
      <c r="W30" s="65">
        <v>19000</v>
      </c>
      <c r="X30" s="65">
        <v>6000</v>
      </c>
      <c r="Y30" s="66">
        <f t="shared" si="1"/>
        <v>1</v>
      </c>
      <c r="Z30" s="66">
        <f t="shared" si="2"/>
        <v>1</v>
      </c>
      <c r="AA30" s="65">
        <f>AB30+AC30</f>
        <v>25000</v>
      </c>
      <c r="AB30" s="65">
        <f t="shared" si="42"/>
        <v>25000</v>
      </c>
      <c r="AC30" s="65"/>
      <c r="AD30" s="67">
        <f t="shared" si="4"/>
        <v>1</v>
      </c>
      <c r="AE30" s="67">
        <f t="shared" si="33"/>
        <v>1</v>
      </c>
      <c r="AF30" s="65"/>
      <c r="AG30" s="60"/>
    </row>
    <row r="31" spans="1:33" ht="27" customHeight="1">
      <c r="A31" s="41" t="s">
        <v>218</v>
      </c>
      <c r="B31" s="89" t="s">
        <v>219</v>
      </c>
      <c r="C31" s="90"/>
      <c r="D31" s="91"/>
      <c r="E31" s="41"/>
      <c r="F31" s="42"/>
      <c r="G31" s="41"/>
      <c r="H31" s="43"/>
      <c r="I31" s="44">
        <f t="shared" ref="I31:X31" si="44">I32+I52</f>
        <v>211298.12199999997</v>
      </c>
      <c r="J31" s="44">
        <f t="shared" si="44"/>
        <v>115246.44099999999</v>
      </c>
      <c r="K31" s="44" t="e">
        <f t="shared" si="44"/>
        <v>#REF!</v>
      </c>
      <c r="L31" s="44" t="e">
        <f t="shared" si="44"/>
        <v>#REF!</v>
      </c>
      <c r="M31" s="44" t="e">
        <f t="shared" si="44"/>
        <v>#REF!</v>
      </c>
      <c r="N31" s="44">
        <f t="shared" si="44"/>
        <v>44143.631999999998</v>
      </c>
      <c r="O31" s="44" t="e">
        <f t="shared" si="44"/>
        <v>#REF!</v>
      </c>
      <c r="P31" s="44">
        <f t="shared" si="44"/>
        <v>32080.214999999997</v>
      </c>
      <c r="Q31" s="44">
        <f t="shared" si="44"/>
        <v>40522.279000000002</v>
      </c>
      <c r="R31" s="44">
        <f t="shared" si="44"/>
        <v>40522.279000000002</v>
      </c>
      <c r="S31" s="44">
        <f t="shared" si="44"/>
        <v>0</v>
      </c>
      <c r="T31" s="44">
        <f t="shared" si="44"/>
        <v>40522.279000000002</v>
      </c>
      <c r="U31" s="44" t="e">
        <f t="shared" si="44"/>
        <v>#REF!</v>
      </c>
      <c r="V31" s="44">
        <f t="shared" si="44"/>
        <v>40098.429799999998</v>
      </c>
      <c r="W31" s="44">
        <f t="shared" si="44"/>
        <v>39200.913800000002</v>
      </c>
      <c r="X31" s="44">
        <f t="shared" si="44"/>
        <v>897.51599999999996</v>
      </c>
      <c r="Y31" s="57">
        <f t="shared" si="1"/>
        <v>0.98954034149954884</v>
      </c>
      <c r="Z31" s="57">
        <f t="shared" si="2"/>
        <v>0.98954034149954884</v>
      </c>
      <c r="AA31" s="44" t="e">
        <f t="shared" ref="AA31:AC31" si="45">AA32+AA52</f>
        <v>#REF!</v>
      </c>
      <c r="AB31" s="44" t="e">
        <f t="shared" si="45"/>
        <v>#REF!</v>
      </c>
      <c r="AC31" s="44" t="e">
        <f t="shared" si="45"/>
        <v>#REF!</v>
      </c>
      <c r="AD31" s="46" t="e">
        <f t="shared" si="4"/>
        <v>#REF!</v>
      </c>
      <c r="AE31" s="46" t="e">
        <f t="shared" si="33"/>
        <v>#REF!</v>
      </c>
      <c r="AF31" s="51"/>
      <c r="AG31" s="92"/>
    </row>
    <row r="32" spans="1:33" ht="27" customHeight="1">
      <c r="A32" s="39" t="s">
        <v>220</v>
      </c>
      <c r="B32" s="93" t="s">
        <v>221</v>
      </c>
      <c r="C32" s="93"/>
      <c r="D32" s="53"/>
      <c r="E32" s="54"/>
      <c r="F32" s="94"/>
      <c r="G32" s="39"/>
      <c r="H32" s="54"/>
      <c r="I32" s="69">
        <f>I33+I52</f>
        <v>112981.893</v>
      </c>
      <c r="J32" s="69">
        <f t="shared" ref="J32:X32" si="46">J33+J40</f>
        <v>37030.212</v>
      </c>
      <c r="K32" s="69" t="e">
        <f t="shared" si="46"/>
        <v>#REF!</v>
      </c>
      <c r="L32" s="69" t="e">
        <f t="shared" si="46"/>
        <v>#REF!</v>
      </c>
      <c r="M32" s="69" t="e">
        <f t="shared" si="46"/>
        <v>#REF!</v>
      </c>
      <c r="N32" s="69">
        <f t="shared" si="46"/>
        <v>13100.361000000001</v>
      </c>
      <c r="O32" s="69" t="e">
        <f t="shared" si="46"/>
        <v>#REF!</v>
      </c>
      <c r="P32" s="69">
        <f t="shared" si="46"/>
        <v>23531.906999999999</v>
      </c>
      <c r="Q32" s="69">
        <f t="shared" si="46"/>
        <v>14418</v>
      </c>
      <c r="R32" s="69">
        <f t="shared" si="46"/>
        <v>14418</v>
      </c>
      <c r="S32" s="69">
        <f t="shared" si="46"/>
        <v>0</v>
      </c>
      <c r="T32" s="69">
        <f t="shared" si="46"/>
        <v>14418</v>
      </c>
      <c r="U32" s="69" t="e">
        <f t="shared" si="46"/>
        <v>#REF!</v>
      </c>
      <c r="V32" s="69">
        <f t="shared" si="46"/>
        <v>14418</v>
      </c>
      <c r="W32" s="69">
        <f t="shared" si="46"/>
        <v>14418</v>
      </c>
      <c r="X32" s="69">
        <f t="shared" si="46"/>
        <v>0</v>
      </c>
      <c r="Y32" s="57">
        <f t="shared" si="1"/>
        <v>1</v>
      </c>
      <c r="Z32" s="57">
        <f t="shared" si="2"/>
        <v>1</v>
      </c>
      <c r="AA32" s="69">
        <f t="shared" ref="AA32:AC32" si="47">AA33+AA40</f>
        <v>14418</v>
      </c>
      <c r="AB32" s="69">
        <f t="shared" si="47"/>
        <v>14418</v>
      </c>
      <c r="AC32" s="69">
        <f t="shared" si="47"/>
        <v>0</v>
      </c>
      <c r="AD32" s="46">
        <f t="shared" si="4"/>
        <v>1</v>
      </c>
      <c r="AE32" s="46">
        <f t="shared" si="33"/>
        <v>1</v>
      </c>
      <c r="AF32" s="58"/>
      <c r="AG32" s="61"/>
    </row>
    <row r="33" spans="1:33" ht="27.75" customHeight="1">
      <c r="A33" s="38" t="s">
        <v>32</v>
      </c>
      <c r="B33" s="55" t="s">
        <v>222</v>
      </c>
      <c r="C33" s="95"/>
      <c r="D33" s="96"/>
      <c r="E33" s="54"/>
      <c r="F33" s="94"/>
      <c r="G33" s="39"/>
      <c r="H33" s="54"/>
      <c r="I33" s="69">
        <f t="shared" ref="I33:X33" si="48">I34+I36+I38</f>
        <v>14665.664000000001</v>
      </c>
      <c r="J33" s="69">
        <f t="shared" si="48"/>
        <v>14665.664000000001</v>
      </c>
      <c r="K33" s="69">
        <f t="shared" si="48"/>
        <v>0</v>
      </c>
      <c r="L33" s="69">
        <f t="shared" si="48"/>
        <v>0</v>
      </c>
      <c r="M33" s="69">
        <f t="shared" si="48"/>
        <v>0</v>
      </c>
      <c r="N33" s="69">
        <f t="shared" si="48"/>
        <v>13100.361000000001</v>
      </c>
      <c r="O33" s="69">
        <f t="shared" si="48"/>
        <v>0</v>
      </c>
      <c r="P33" s="69">
        <f t="shared" si="48"/>
        <v>1657.7649999999999</v>
      </c>
      <c r="Q33" s="69">
        <f t="shared" si="48"/>
        <v>1331.1690000000001</v>
      </c>
      <c r="R33" s="69">
        <f t="shared" si="48"/>
        <v>1331.1690000000001</v>
      </c>
      <c r="S33" s="69">
        <f t="shared" si="48"/>
        <v>0</v>
      </c>
      <c r="T33" s="69">
        <f t="shared" si="48"/>
        <v>1331.1690000000001</v>
      </c>
      <c r="U33" s="69">
        <f t="shared" si="48"/>
        <v>0</v>
      </c>
      <c r="V33" s="69">
        <f t="shared" si="48"/>
        <v>1331.1690000000001</v>
      </c>
      <c r="W33" s="69">
        <f t="shared" si="48"/>
        <v>1331.1690000000001</v>
      </c>
      <c r="X33" s="69">
        <f t="shared" si="48"/>
        <v>0</v>
      </c>
      <c r="Y33" s="57">
        <f t="shared" si="1"/>
        <v>1</v>
      </c>
      <c r="Z33" s="57">
        <f t="shared" si="2"/>
        <v>1</v>
      </c>
      <c r="AA33" s="69">
        <f t="shared" ref="AA33:AC33" si="49">AA34+AA36+AA38</f>
        <v>1331.1690000000001</v>
      </c>
      <c r="AB33" s="69">
        <f t="shared" si="49"/>
        <v>1331.1690000000001</v>
      </c>
      <c r="AC33" s="69">
        <f t="shared" si="49"/>
        <v>0</v>
      </c>
      <c r="AD33" s="46">
        <f t="shared" si="4"/>
        <v>1</v>
      </c>
      <c r="AE33" s="46">
        <f t="shared" si="33"/>
        <v>1</v>
      </c>
      <c r="AF33" s="58"/>
      <c r="AG33" s="60"/>
    </row>
    <row r="34" spans="1:33" ht="12.75" customHeight="1">
      <c r="A34" s="39">
        <v>1</v>
      </c>
      <c r="B34" s="97" t="s">
        <v>223</v>
      </c>
      <c r="C34" s="54"/>
      <c r="D34" s="54"/>
      <c r="E34" s="54"/>
      <c r="F34" s="38"/>
      <c r="G34" s="39"/>
      <c r="H34" s="98"/>
      <c r="I34" s="69">
        <f t="shared" ref="I34:X34" si="50">I35</f>
        <v>3999.6640000000002</v>
      </c>
      <c r="J34" s="69">
        <f t="shared" si="50"/>
        <v>3999.6640000000002</v>
      </c>
      <c r="K34" s="69">
        <f t="shared" si="50"/>
        <v>0</v>
      </c>
      <c r="L34" s="69">
        <f t="shared" si="50"/>
        <v>0</v>
      </c>
      <c r="M34" s="69">
        <f t="shared" si="50"/>
        <v>0</v>
      </c>
      <c r="N34" s="69">
        <f t="shared" si="50"/>
        <v>3691.3609999999999</v>
      </c>
      <c r="O34" s="69">
        <f t="shared" si="50"/>
        <v>0</v>
      </c>
      <c r="P34" s="69">
        <f t="shared" si="50"/>
        <v>255</v>
      </c>
      <c r="Q34" s="69">
        <f t="shared" si="50"/>
        <v>219.191</v>
      </c>
      <c r="R34" s="69">
        <f t="shared" si="50"/>
        <v>219.191</v>
      </c>
      <c r="S34" s="69">
        <f t="shared" si="50"/>
        <v>0</v>
      </c>
      <c r="T34" s="69">
        <f t="shared" si="50"/>
        <v>219.191</v>
      </c>
      <c r="U34" s="69">
        <f t="shared" si="50"/>
        <v>0</v>
      </c>
      <c r="V34" s="69">
        <f t="shared" si="50"/>
        <v>219.191</v>
      </c>
      <c r="W34" s="69">
        <f t="shared" si="50"/>
        <v>219.191</v>
      </c>
      <c r="X34" s="69">
        <f t="shared" si="50"/>
        <v>0</v>
      </c>
      <c r="Y34" s="57">
        <f t="shared" si="1"/>
        <v>1</v>
      </c>
      <c r="Z34" s="57">
        <f t="shared" si="2"/>
        <v>1</v>
      </c>
      <c r="AA34" s="69">
        <f t="shared" ref="AA34:AB34" si="51">AA35</f>
        <v>219.191</v>
      </c>
      <c r="AB34" s="69">
        <f t="shared" si="51"/>
        <v>219.191</v>
      </c>
      <c r="AC34" s="69">
        <f>SUM(AC35:AC40)</f>
        <v>0</v>
      </c>
      <c r="AD34" s="46">
        <f t="shared" si="4"/>
        <v>1</v>
      </c>
      <c r="AE34" s="46">
        <f t="shared" si="33"/>
        <v>1</v>
      </c>
      <c r="AF34" s="71"/>
      <c r="AG34" s="72"/>
    </row>
    <row r="35" spans="1:33" ht="12.75" customHeight="1">
      <c r="A35" s="99" t="s">
        <v>156</v>
      </c>
      <c r="B35" s="63" t="s">
        <v>224</v>
      </c>
      <c r="C35" s="64">
        <v>7870085</v>
      </c>
      <c r="D35" s="62" t="s">
        <v>195</v>
      </c>
      <c r="E35" s="62" t="s">
        <v>225</v>
      </c>
      <c r="F35" s="62" t="s">
        <v>226</v>
      </c>
      <c r="G35" s="62">
        <v>2021</v>
      </c>
      <c r="H35" s="62" t="s">
        <v>227</v>
      </c>
      <c r="I35" s="100">
        <v>3999.6640000000002</v>
      </c>
      <c r="J35" s="101">
        <v>3999.6640000000002</v>
      </c>
      <c r="K35" s="102"/>
      <c r="L35" s="102"/>
      <c r="M35" s="102"/>
      <c r="N35" s="101">
        <v>3691.3609999999999</v>
      </c>
      <c r="O35" s="102"/>
      <c r="P35" s="101">
        <v>255</v>
      </c>
      <c r="Q35" s="102">
        <f>R35</f>
        <v>219.191</v>
      </c>
      <c r="R35" s="101">
        <v>219.191</v>
      </c>
      <c r="S35" s="102"/>
      <c r="T35" s="102">
        <f>Q35</f>
        <v>219.191</v>
      </c>
      <c r="U35" s="102"/>
      <c r="V35" s="65">
        <f>SUM(W35:X35)</f>
        <v>219.191</v>
      </c>
      <c r="W35" s="102">
        <v>219.191</v>
      </c>
      <c r="X35" s="102"/>
      <c r="Y35" s="66">
        <f t="shared" si="1"/>
        <v>1</v>
      </c>
      <c r="Z35" s="66">
        <f t="shared" si="2"/>
        <v>1</v>
      </c>
      <c r="AA35" s="65">
        <f>SUM(AB35:AC35)</f>
        <v>219.191</v>
      </c>
      <c r="AB35" s="102">
        <f>Q35</f>
        <v>219.191</v>
      </c>
      <c r="AC35" s="102"/>
      <c r="AD35" s="67">
        <f t="shared" si="4"/>
        <v>1</v>
      </c>
      <c r="AE35" s="67">
        <f t="shared" si="33"/>
        <v>1</v>
      </c>
      <c r="AF35" s="68" t="s">
        <v>206</v>
      </c>
      <c r="AG35" s="60"/>
    </row>
    <row r="36" spans="1:33" ht="12.75" customHeight="1">
      <c r="A36" s="103">
        <v>2</v>
      </c>
      <c r="B36" s="104" t="s">
        <v>228</v>
      </c>
      <c r="C36" s="105"/>
      <c r="D36" s="106"/>
      <c r="E36" s="107"/>
      <c r="F36" s="106"/>
      <c r="G36" s="106"/>
      <c r="H36" s="106"/>
      <c r="I36" s="108">
        <f t="shared" ref="I36:X36" si="52">I37</f>
        <v>1364</v>
      </c>
      <c r="J36" s="108">
        <f t="shared" si="52"/>
        <v>1364</v>
      </c>
      <c r="K36" s="108">
        <f t="shared" si="52"/>
        <v>0</v>
      </c>
      <c r="L36" s="108">
        <f t="shared" si="52"/>
        <v>0</v>
      </c>
      <c r="M36" s="108">
        <f t="shared" si="52"/>
        <v>0</v>
      </c>
      <c r="N36" s="108">
        <f t="shared" si="52"/>
        <v>595</v>
      </c>
      <c r="O36" s="108">
        <f t="shared" si="52"/>
        <v>0</v>
      </c>
      <c r="P36" s="108">
        <f t="shared" si="52"/>
        <v>769</v>
      </c>
      <c r="Q36" s="108">
        <f t="shared" si="52"/>
        <v>769</v>
      </c>
      <c r="R36" s="108">
        <f t="shared" si="52"/>
        <v>769</v>
      </c>
      <c r="S36" s="108">
        <f t="shared" si="52"/>
        <v>0</v>
      </c>
      <c r="T36" s="108">
        <f t="shared" si="52"/>
        <v>769</v>
      </c>
      <c r="U36" s="108">
        <f t="shared" si="52"/>
        <v>0</v>
      </c>
      <c r="V36" s="108">
        <f t="shared" si="52"/>
        <v>769</v>
      </c>
      <c r="W36" s="108">
        <f t="shared" si="52"/>
        <v>769</v>
      </c>
      <c r="X36" s="108">
        <f t="shared" si="52"/>
        <v>0</v>
      </c>
      <c r="Y36" s="109">
        <f t="shared" si="1"/>
        <v>1</v>
      </c>
      <c r="Z36" s="109">
        <f t="shared" si="2"/>
        <v>1</v>
      </c>
      <c r="AA36" s="110">
        <f t="shared" ref="AA36:AB36" si="53">AA37</f>
        <v>769</v>
      </c>
      <c r="AB36" s="110">
        <f t="shared" si="53"/>
        <v>769</v>
      </c>
      <c r="AC36" s="111"/>
      <c r="AD36" s="46">
        <f t="shared" si="4"/>
        <v>1</v>
      </c>
      <c r="AE36" s="112">
        <f t="shared" si="33"/>
        <v>1</v>
      </c>
      <c r="AF36" s="113"/>
      <c r="AG36" s="114"/>
    </row>
    <row r="37" spans="1:33" ht="43.5" customHeight="1">
      <c r="A37" s="99" t="s">
        <v>180</v>
      </c>
      <c r="B37" s="63" t="s">
        <v>229</v>
      </c>
      <c r="C37" s="115" t="s">
        <v>230</v>
      </c>
      <c r="D37" s="62" t="s">
        <v>231</v>
      </c>
      <c r="E37" s="62" t="s">
        <v>232</v>
      </c>
      <c r="F37" s="62"/>
      <c r="G37" s="62"/>
      <c r="H37" s="62" t="s">
        <v>233</v>
      </c>
      <c r="I37" s="101">
        <v>1364</v>
      </c>
      <c r="J37" s="101">
        <v>1364</v>
      </c>
      <c r="K37" s="102"/>
      <c r="L37" s="102"/>
      <c r="M37" s="102"/>
      <c r="N37" s="101">
        <v>595</v>
      </c>
      <c r="O37" s="102"/>
      <c r="P37" s="102">
        <f>I37-N37</f>
        <v>769</v>
      </c>
      <c r="Q37" s="102">
        <f>R37</f>
        <v>769</v>
      </c>
      <c r="R37" s="101">
        <v>769</v>
      </c>
      <c r="S37" s="102"/>
      <c r="T37" s="102">
        <f>R37</f>
        <v>769</v>
      </c>
      <c r="U37" s="102"/>
      <c r="V37" s="102">
        <f>SUM(W37:X37)</f>
        <v>769</v>
      </c>
      <c r="W37" s="102">
        <v>769</v>
      </c>
      <c r="X37" s="102"/>
      <c r="Y37" s="66">
        <f t="shared" si="1"/>
        <v>1</v>
      </c>
      <c r="Z37" s="66">
        <f t="shared" si="2"/>
        <v>1</v>
      </c>
      <c r="AA37" s="102">
        <f>SUM(AB37:AC37)</f>
        <v>769</v>
      </c>
      <c r="AB37" s="102">
        <f>T37</f>
        <v>769</v>
      </c>
      <c r="AC37" s="102"/>
      <c r="AD37" s="67">
        <f t="shared" si="4"/>
        <v>1</v>
      </c>
      <c r="AE37" s="67">
        <f t="shared" si="33"/>
        <v>1</v>
      </c>
      <c r="AF37" s="68"/>
      <c r="AG37" s="60"/>
    </row>
    <row r="38" spans="1:33" ht="35.25" customHeight="1">
      <c r="A38" s="103">
        <v>3</v>
      </c>
      <c r="B38" s="104" t="s">
        <v>234</v>
      </c>
      <c r="C38" s="105"/>
      <c r="D38" s="97"/>
      <c r="E38" s="116"/>
      <c r="F38" s="97"/>
      <c r="G38" s="97"/>
      <c r="H38" s="97"/>
      <c r="I38" s="108">
        <f t="shared" ref="I38:X38" si="54">SUM(I39)</f>
        <v>9302</v>
      </c>
      <c r="J38" s="108">
        <f t="shared" si="54"/>
        <v>9302</v>
      </c>
      <c r="K38" s="108">
        <f t="shared" si="54"/>
        <v>0</v>
      </c>
      <c r="L38" s="108">
        <f t="shared" si="54"/>
        <v>0</v>
      </c>
      <c r="M38" s="108">
        <f t="shared" si="54"/>
        <v>0</v>
      </c>
      <c r="N38" s="108">
        <f t="shared" si="54"/>
        <v>8814</v>
      </c>
      <c r="O38" s="108">
        <f t="shared" si="54"/>
        <v>0</v>
      </c>
      <c r="P38" s="108">
        <f t="shared" si="54"/>
        <v>633.76499999999999</v>
      </c>
      <c r="Q38" s="108">
        <f t="shared" si="54"/>
        <v>342.97800000000001</v>
      </c>
      <c r="R38" s="108">
        <f t="shared" si="54"/>
        <v>342.97800000000001</v>
      </c>
      <c r="S38" s="108">
        <f t="shared" si="54"/>
        <v>0</v>
      </c>
      <c r="T38" s="108">
        <f t="shared" si="54"/>
        <v>342.97800000000001</v>
      </c>
      <c r="U38" s="108">
        <f t="shared" si="54"/>
        <v>0</v>
      </c>
      <c r="V38" s="108">
        <f t="shared" si="54"/>
        <v>342.97800000000001</v>
      </c>
      <c r="W38" s="108">
        <f t="shared" si="54"/>
        <v>342.97800000000001</v>
      </c>
      <c r="X38" s="108">
        <f t="shared" si="54"/>
        <v>0</v>
      </c>
      <c r="Y38" s="109">
        <f t="shared" si="1"/>
        <v>1</v>
      </c>
      <c r="Z38" s="109">
        <f t="shared" si="2"/>
        <v>1</v>
      </c>
      <c r="AA38" s="111">
        <f t="shared" ref="AA38:AB38" si="55">AA39</f>
        <v>342.97800000000001</v>
      </c>
      <c r="AB38" s="111">
        <f t="shared" si="55"/>
        <v>342.97800000000001</v>
      </c>
      <c r="AC38" s="111"/>
      <c r="AD38" s="46">
        <f t="shared" si="4"/>
        <v>1</v>
      </c>
      <c r="AE38" s="112">
        <f t="shared" si="33"/>
        <v>1</v>
      </c>
      <c r="AF38" s="117"/>
      <c r="AG38" s="114"/>
    </row>
    <row r="39" spans="1:33" ht="12.75" customHeight="1">
      <c r="A39" s="99" t="s">
        <v>207</v>
      </c>
      <c r="B39" s="63" t="s">
        <v>235</v>
      </c>
      <c r="C39" s="64">
        <v>7802447</v>
      </c>
      <c r="D39" s="118" t="s">
        <v>231</v>
      </c>
      <c r="E39" s="62" t="s">
        <v>236</v>
      </c>
      <c r="F39" s="62" t="s">
        <v>237</v>
      </c>
      <c r="G39" s="118" t="s">
        <v>110</v>
      </c>
      <c r="H39" s="118" t="s">
        <v>238</v>
      </c>
      <c r="I39" s="101">
        <f>J39+K39</f>
        <v>9302</v>
      </c>
      <c r="J39" s="101">
        <v>9302</v>
      </c>
      <c r="K39" s="102"/>
      <c r="L39" s="102"/>
      <c r="M39" s="102"/>
      <c r="N39" s="101">
        <v>8814</v>
      </c>
      <c r="O39" s="102"/>
      <c r="P39" s="102">
        <v>633.76499999999999</v>
      </c>
      <c r="Q39" s="102">
        <f>R39</f>
        <v>342.97800000000001</v>
      </c>
      <c r="R39" s="102">
        <v>342.97800000000001</v>
      </c>
      <c r="S39" s="102"/>
      <c r="T39" s="102">
        <f>Q39</f>
        <v>342.97800000000001</v>
      </c>
      <c r="U39" s="102"/>
      <c r="V39" s="102">
        <f>SUM(W39:X39)</f>
        <v>342.97800000000001</v>
      </c>
      <c r="W39" s="102">
        <v>342.97800000000001</v>
      </c>
      <c r="X39" s="102"/>
      <c r="Y39" s="66">
        <f t="shared" si="1"/>
        <v>1</v>
      </c>
      <c r="Z39" s="66">
        <f t="shared" si="2"/>
        <v>1</v>
      </c>
      <c r="AA39" s="102">
        <f>SUM(AB39:AC39)</f>
        <v>342.97800000000001</v>
      </c>
      <c r="AB39" s="102">
        <f>W39</f>
        <v>342.97800000000001</v>
      </c>
      <c r="AC39" s="102"/>
      <c r="AD39" s="67">
        <f t="shared" si="4"/>
        <v>1</v>
      </c>
      <c r="AE39" s="67">
        <f t="shared" si="33"/>
        <v>1</v>
      </c>
      <c r="AF39" s="68"/>
      <c r="AG39" s="119"/>
    </row>
    <row r="40" spans="1:33" ht="12.75" customHeight="1">
      <c r="A40" s="120" t="s">
        <v>90</v>
      </c>
      <c r="B40" s="55" t="s">
        <v>179</v>
      </c>
      <c r="C40" s="54"/>
      <c r="D40" s="37"/>
      <c r="E40" s="121"/>
      <c r="F40" s="37"/>
      <c r="G40" s="37"/>
      <c r="H40" s="37"/>
      <c r="I40" s="122">
        <f t="shared" ref="I40:X40" si="56">I41+I44+I46+I48</f>
        <v>22364.548000000003</v>
      </c>
      <c r="J40" s="122">
        <f t="shared" si="56"/>
        <v>22364.548000000003</v>
      </c>
      <c r="K40" s="122" t="e">
        <f t="shared" si="56"/>
        <v>#REF!</v>
      </c>
      <c r="L40" s="122" t="e">
        <f t="shared" si="56"/>
        <v>#REF!</v>
      </c>
      <c r="M40" s="122" t="e">
        <f t="shared" si="56"/>
        <v>#REF!</v>
      </c>
      <c r="N40" s="122">
        <f t="shared" si="56"/>
        <v>0</v>
      </c>
      <c r="O40" s="122" t="e">
        <f t="shared" si="56"/>
        <v>#REF!</v>
      </c>
      <c r="P40" s="122">
        <f t="shared" si="56"/>
        <v>21874.142</v>
      </c>
      <c r="Q40" s="122">
        <f t="shared" si="56"/>
        <v>13086.831</v>
      </c>
      <c r="R40" s="122">
        <f t="shared" si="56"/>
        <v>13086.831</v>
      </c>
      <c r="S40" s="122">
        <f t="shared" si="56"/>
        <v>0</v>
      </c>
      <c r="T40" s="122">
        <f t="shared" si="56"/>
        <v>13086.831</v>
      </c>
      <c r="U40" s="122" t="e">
        <f t="shared" si="56"/>
        <v>#REF!</v>
      </c>
      <c r="V40" s="122">
        <f t="shared" si="56"/>
        <v>13086.831</v>
      </c>
      <c r="W40" s="122">
        <f t="shared" si="56"/>
        <v>13086.831</v>
      </c>
      <c r="X40" s="122">
        <f t="shared" si="56"/>
        <v>0</v>
      </c>
      <c r="Y40" s="57">
        <f t="shared" si="1"/>
        <v>1</v>
      </c>
      <c r="Z40" s="57">
        <f t="shared" si="2"/>
        <v>1</v>
      </c>
      <c r="AA40" s="122">
        <f t="shared" ref="AA40:AC40" si="57">AA41+AA44+AA46+AA48</f>
        <v>13086.831</v>
      </c>
      <c r="AB40" s="122">
        <f t="shared" si="57"/>
        <v>13086.831</v>
      </c>
      <c r="AC40" s="122">
        <f t="shared" si="57"/>
        <v>0</v>
      </c>
      <c r="AD40" s="46">
        <f t="shared" si="4"/>
        <v>1</v>
      </c>
      <c r="AE40" s="67">
        <f t="shared" si="33"/>
        <v>1</v>
      </c>
      <c r="AF40" s="58"/>
      <c r="AG40" s="60"/>
    </row>
    <row r="41" spans="1:33" ht="12.75" customHeight="1">
      <c r="A41" s="39">
        <v>1</v>
      </c>
      <c r="B41" s="97" t="s">
        <v>223</v>
      </c>
      <c r="C41" s="105"/>
      <c r="D41" s="97"/>
      <c r="E41" s="116"/>
      <c r="F41" s="97"/>
      <c r="G41" s="97"/>
      <c r="H41" s="97"/>
      <c r="I41" s="108">
        <f t="shared" ref="I41:X41" si="58">SUM(I42:I43)</f>
        <v>7390.884</v>
      </c>
      <c r="J41" s="108">
        <f t="shared" si="58"/>
        <v>7390.884</v>
      </c>
      <c r="K41" s="108" t="e">
        <f t="shared" si="58"/>
        <v>#REF!</v>
      </c>
      <c r="L41" s="108" t="e">
        <f t="shared" si="58"/>
        <v>#REF!</v>
      </c>
      <c r="M41" s="108" t="e">
        <f t="shared" si="58"/>
        <v>#REF!</v>
      </c>
      <c r="N41" s="108">
        <f t="shared" si="58"/>
        <v>0</v>
      </c>
      <c r="O41" s="108" t="e">
        <f t="shared" si="58"/>
        <v>#REF!</v>
      </c>
      <c r="P41" s="108">
        <f t="shared" si="58"/>
        <v>7390.884</v>
      </c>
      <c r="Q41" s="108">
        <f t="shared" si="58"/>
        <v>4042.8310000000001</v>
      </c>
      <c r="R41" s="108">
        <f t="shared" si="58"/>
        <v>4042.8310000000001</v>
      </c>
      <c r="S41" s="108">
        <f t="shared" si="58"/>
        <v>0</v>
      </c>
      <c r="T41" s="108">
        <f t="shared" si="58"/>
        <v>4042.8310000000001</v>
      </c>
      <c r="U41" s="108" t="e">
        <f t="shared" si="58"/>
        <v>#REF!</v>
      </c>
      <c r="V41" s="108">
        <f t="shared" si="58"/>
        <v>4042.8310000000001</v>
      </c>
      <c r="W41" s="108">
        <f t="shared" si="58"/>
        <v>4042.8310000000001</v>
      </c>
      <c r="X41" s="108">
        <f t="shared" si="58"/>
        <v>0</v>
      </c>
      <c r="Y41" s="57">
        <f t="shared" si="1"/>
        <v>1</v>
      </c>
      <c r="Z41" s="57">
        <f t="shared" si="2"/>
        <v>1</v>
      </c>
      <c r="AA41" s="122">
        <f t="shared" ref="AA41:AC41" si="59">SUM(AA42:AA43)</f>
        <v>4042.8310000000001</v>
      </c>
      <c r="AB41" s="122">
        <f t="shared" si="59"/>
        <v>4042.8310000000001</v>
      </c>
      <c r="AC41" s="122">
        <f t="shared" si="59"/>
        <v>0</v>
      </c>
      <c r="AD41" s="46">
        <f t="shared" si="4"/>
        <v>1</v>
      </c>
      <c r="AE41" s="46">
        <f t="shared" si="33"/>
        <v>1</v>
      </c>
      <c r="AF41" s="53"/>
      <c r="AG41" s="60"/>
    </row>
    <row r="42" spans="1:33" ht="12.75" customHeight="1">
      <c r="A42" s="99" t="s">
        <v>156</v>
      </c>
      <c r="B42" s="63" t="s">
        <v>239</v>
      </c>
      <c r="C42" s="115" t="s">
        <v>240</v>
      </c>
      <c r="D42" s="62" t="s">
        <v>241</v>
      </c>
      <c r="E42" s="62" t="s">
        <v>225</v>
      </c>
      <c r="F42" s="62" t="s">
        <v>242</v>
      </c>
      <c r="G42" s="62">
        <v>2022</v>
      </c>
      <c r="H42" s="62" t="s">
        <v>243</v>
      </c>
      <c r="I42" s="101">
        <f>J42+K42</f>
        <v>3700</v>
      </c>
      <c r="J42" s="101">
        <v>3700</v>
      </c>
      <c r="K42" s="102"/>
      <c r="L42" s="102"/>
      <c r="M42" s="102"/>
      <c r="N42" s="101">
        <v>0</v>
      </c>
      <c r="O42" s="102"/>
      <c r="P42" s="102">
        <f t="shared" ref="P42:P43" si="60">I42</f>
        <v>3700</v>
      </c>
      <c r="Q42" s="102">
        <f t="shared" ref="Q42:Q43" si="61">R42</f>
        <v>2000</v>
      </c>
      <c r="R42" s="101">
        <v>2000</v>
      </c>
      <c r="S42" s="102"/>
      <c r="T42" s="123">
        <f t="shared" ref="T42:T43" si="62">R42</f>
        <v>2000</v>
      </c>
      <c r="U42" s="102"/>
      <c r="V42" s="102">
        <f t="shared" ref="V42:V43" si="63">SUM(W42:X42)</f>
        <v>2000</v>
      </c>
      <c r="W42" s="102">
        <v>2000</v>
      </c>
      <c r="X42" s="102"/>
      <c r="Y42" s="66">
        <f t="shared" si="1"/>
        <v>1</v>
      </c>
      <c r="Z42" s="66">
        <f t="shared" si="2"/>
        <v>1</v>
      </c>
      <c r="AA42" s="102">
        <f t="shared" ref="AA42:AA43" si="64">SUM(AB42:AC42)</f>
        <v>2000</v>
      </c>
      <c r="AB42" s="102">
        <f t="shared" ref="AB42:AB43" si="65">Q42</f>
        <v>2000</v>
      </c>
      <c r="AC42" s="102"/>
      <c r="AD42" s="67">
        <f t="shared" si="4"/>
        <v>1</v>
      </c>
      <c r="AE42" s="67">
        <f t="shared" si="33"/>
        <v>1</v>
      </c>
      <c r="AF42" s="68"/>
      <c r="AG42" s="60"/>
    </row>
    <row r="43" spans="1:33" ht="12.75" customHeight="1">
      <c r="A43" s="99" t="s">
        <v>162</v>
      </c>
      <c r="B43" s="63" t="s">
        <v>244</v>
      </c>
      <c r="C43" s="64">
        <v>7929465</v>
      </c>
      <c r="D43" s="62" t="s">
        <v>241</v>
      </c>
      <c r="E43" s="62" t="s">
        <v>225</v>
      </c>
      <c r="F43" s="62" t="s">
        <v>242</v>
      </c>
      <c r="G43" s="62">
        <v>2022</v>
      </c>
      <c r="H43" s="62" t="s">
        <v>245</v>
      </c>
      <c r="I43" s="101">
        <f>J43</f>
        <v>3690.884</v>
      </c>
      <c r="J43" s="101">
        <v>3690.884</v>
      </c>
      <c r="K43" s="122" t="e">
        <f t="shared" ref="K43:M43" si="66">SUM(K44:K46)</f>
        <v>#REF!</v>
      </c>
      <c r="L43" s="122" t="e">
        <f t="shared" si="66"/>
        <v>#REF!</v>
      </c>
      <c r="M43" s="122" t="e">
        <f t="shared" si="66"/>
        <v>#REF!</v>
      </c>
      <c r="N43" s="101">
        <v>0</v>
      </c>
      <c r="O43" s="122" t="e">
        <f>SUM(O44:O46)</f>
        <v>#REF!</v>
      </c>
      <c r="P43" s="102">
        <f t="shared" si="60"/>
        <v>3690.884</v>
      </c>
      <c r="Q43" s="102">
        <f t="shared" si="61"/>
        <v>2042.8309999999999</v>
      </c>
      <c r="R43" s="101">
        <f>2000+42.831</f>
        <v>2042.8309999999999</v>
      </c>
      <c r="S43" s="122">
        <f>SUM(S44:S46)</f>
        <v>0</v>
      </c>
      <c r="T43" s="102">
        <f t="shared" si="62"/>
        <v>2042.8309999999999</v>
      </c>
      <c r="U43" s="122" t="e">
        <f>SUM(U44:U46)</f>
        <v>#REF!</v>
      </c>
      <c r="V43" s="102">
        <f t="shared" si="63"/>
        <v>2042.8309999999999</v>
      </c>
      <c r="W43" s="101">
        <f>R43</f>
        <v>2042.8309999999999</v>
      </c>
      <c r="X43" s="101"/>
      <c r="Y43" s="66">
        <f t="shared" si="1"/>
        <v>1</v>
      </c>
      <c r="Z43" s="66">
        <f t="shared" si="2"/>
        <v>1</v>
      </c>
      <c r="AA43" s="102">
        <f t="shared" si="64"/>
        <v>2042.8309999999999</v>
      </c>
      <c r="AB43" s="102">
        <f t="shared" si="65"/>
        <v>2042.8309999999999</v>
      </c>
      <c r="AC43" s="124">
        <f>SUM(AC44:AC46)</f>
        <v>0</v>
      </c>
      <c r="AD43" s="67">
        <f t="shared" si="4"/>
        <v>1</v>
      </c>
      <c r="AE43" s="67">
        <f t="shared" si="33"/>
        <v>1</v>
      </c>
      <c r="AF43" s="58"/>
      <c r="AG43" s="60"/>
    </row>
    <row r="44" spans="1:33" ht="39" customHeight="1">
      <c r="A44" s="39">
        <v>2</v>
      </c>
      <c r="B44" s="104" t="s">
        <v>246</v>
      </c>
      <c r="C44" s="105"/>
      <c r="D44" s="106"/>
      <c r="E44" s="106"/>
      <c r="F44" s="106"/>
      <c r="G44" s="106"/>
      <c r="H44" s="106"/>
      <c r="I44" s="108">
        <f t="shared" ref="I44:X44" si="67">I45</f>
        <v>4990.4059999999999</v>
      </c>
      <c r="J44" s="108">
        <f t="shared" si="67"/>
        <v>4990.4059999999999</v>
      </c>
      <c r="K44" s="108">
        <f t="shared" si="67"/>
        <v>0</v>
      </c>
      <c r="L44" s="108">
        <f t="shared" si="67"/>
        <v>0</v>
      </c>
      <c r="M44" s="108">
        <f t="shared" si="67"/>
        <v>0</v>
      </c>
      <c r="N44" s="108">
        <f t="shared" si="67"/>
        <v>0</v>
      </c>
      <c r="O44" s="108">
        <f t="shared" si="67"/>
        <v>0</v>
      </c>
      <c r="P44" s="108">
        <f t="shared" si="67"/>
        <v>4500</v>
      </c>
      <c r="Q44" s="108">
        <f t="shared" si="67"/>
        <v>3000</v>
      </c>
      <c r="R44" s="108">
        <f t="shared" si="67"/>
        <v>3000</v>
      </c>
      <c r="S44" s="108">
        <f t="shared" si="67"/>
        <v>0</v>
      </c>
      <c r="T44" s="108">
        <f t="shared" si="67"/>
        <v>3000</v>
      </c>
      <c r="U44" s="108">
        <f t="shared" si="67"/>
        <v>0</v>
      </c>
      <c r="V44" s="108">
        <f t="shared" si="67"/>
        <v>3000</v>
      </c>
      <c r="W44" s="108">
        <f t="shared" si="67"/>
        <v>3000</v>
      </c>
      <c r="X44" s="108">
        <f t="shared" si="67"/>
        <v>0</v>
      </c>
      <c r="Y44" s="109">
        <f t="shared" si="1"/>
        <v>1</v>
      </c>
      <c r="Z44" s="109">
        <f t="shared" si="2"/>
        <v>1</v>
      </c>
      <c r="AA44" s="108">
        <f t="shared" ref="AA44:AC44" si="68">AA45</f>
        <v>3000</v>
      </c>
      <c r="AB44" s="108">
        <f t="shared" si="68"/>
        <v>3000</v>
      </c>
      <c r="AC44" s="108">
        <f t="shared" si="68"/>
        <v>0</v>
      </c>
      <c r="AD44" s="112">
        <f t="shared" si="4"/>
        <v>1</v>
      </c>
      <c r="AE44" s="112">
        <f t="shared" si="33"/>
        <v>1</v>
      </c>
      <c r="AF44" s="58"/>
      <c r="AG44" s="60"/>
    </row>
    <row r="45" spans="1:33" ht="43.5" customHeight="1">
      <c r="A45" s="99" t="s">
        <v>180</v>
      </c>
      <c r="B45" s="63" t="s">
        <v>247</v>
      </c>
      <c r="C45" s="115" t="s">
        <v>248</v>
      </c>
      <c r="D45" s="62" t="s">
        <v>249</v>
      </c>
      <c r="E45" s="62" t="s">
        <v>177</v>
      </c>
      <c r="F45" s="62" t="s">
        <v>250</v>
      </c>
      <c r="G45" s="62">
        <v>2022</v>
      </c>
      <c r="H45" s="125" t="s">
        <v>251</v>
      </c>
      <c r="I45" s="101">
        <f>J45+K45</f>
        <v>4990.4059999999999</v>
      </c>
      <c r="J45" s="101">
        <v>4990.4059999999999</v>
      </c>
      <c r="K45" s="102"/>
      <c r="L45" s="102"/>
      <c r="M45" s="102"/>
      <c r="N45" s="101"/>
      <c r="O45" s="102"/>
      <c r="P45" s="102">
        <v>4500</v>
      </c>
      <c r="Q45" s="102">
        <f>R45</f>
        <v>3000</v>
      </c>
      <c r="R45" s="101">
        <v>3000</v>
      </c>
      <c r="S45" s="102"/>
      <c r="T45" s="102">
        <f>Q45</f>
        <v>3000</v>
      </c>
      <c r="U45" s="102"/>
      <c r="V45" s="102">
        <f>W45+X45</f>
        <v>3000</v>
      </c>
      <c r="W45" s="102">
        <v>3000</v>
      </c>
      <c r="X45" s="102"/>
      <c r="Y45" s="66">
        <f t="shared" si="1"/>
        <v>1</v>
      </c>
      <c r="Z45" s="66">
        <f t="shared" si="2"/>
        <v>1</v>
      </c>
      <c r="AA45" s="102">
        <f>AB45</f>
        <v>3000</v>
      </c>
      <c r="AB45" s="102">
        <f>Q45</f>
        <v>3000</v>
      </c>
      <c r="AC45" s="102"/>
      <c r="AD45" s="67">
        <f t="shared" si="4"/>
        <v>1</v>
      </c>
      <c r="AE45" s="67">
        <f t="shared" si="33"/>
        <v>1</v>
      </c>
      <c r="AF45" s="58"/>
      <c r="AG45" s="60"/>
    </row>
    <row r="46" spans="1:33" ht="48" customHeight="1">
      <c r="A46" s="103">
        <v>3</v>
      </c>
      <c r="B46" s="97" t="s">
        <v>252</v>
      </c>
      <c r="C46" s="105"/>
      <c r="D46" s="97"/>
      <c r="E46" s="116"/>
      <c r="F46" s="97"/>
      <c r="G46" s="97"/>
      <c r="H46" s="97"/>
      <c r="I46" s="108">
        <f t="shared" ref="I46:X46" si="69">I47</f>
        <v>4995.8980000000001</v>
      </c>
      <c r="J46" s="108">
        <f t="shared" si="69"/>
        <v>4995.8980000000001</v>
      </c>
      <c r="K46" s="108" t="e">
        <f t="shared" si="69"/>
        <v>#REF!</v>
      </c>
      <c r="L46" s="108" t="e">
        <f t="shared" si="69"/>
        <v>#REF!</v>
      </c>
      <c r="M46" s="108" t="e">
        <f t="shared" si="69"/>
        <v>#REF!</v>
      </c>
      <c r="N46" s="108">
        <f t="shared" si="69"/>
        <v>0</v>
      </c>
      <c r="O46" s="108" t="e">
        <f t="shared" si="69"/>
        <v>#REF!</v>
      </c>
      <c r="P46" s="108">
        <f t="shared" si="69"/>
        <v>4995.8980000000001</v>
      </c>
      <c r="Q46" s="108">
        <f t="shared" si="69"/>
        <v>3144</v>
      </c>
      <c r="R46" s="108">
        <f t="shared" si="69"/>
        <v>3144</v>
      </c>
      <c r="S46" s="108">
        <f t="shared" si="69"/>
        <v>0</v>
      </c>
      <c r="T46" s="108">
        <f t="shared" si="69"/>
        <v>3144</v>
      </c>
      <c r="U46" s="108" t="e">
        <f t="shared" si="69"/>
        <v>#REF!</v>
      </c>
      <c r="V46" s="108">
        <f t="shared" si="69"/>
        <v>3144</v>
      </c>
      <c r="W46" s="108">
        <f t="shared" si="69"/>
        <v>3144</v>
      </c>
      <c r="X46" s="108">
        <f t="shared" si="69"/>
        <v>0</v>
      </c>
      <c r="Y46" s="109">
        <f t="shared" si="1"/>
        <v>1</v>
      </c>
      <c r="Z46" s="109">
        <f t="shared" si="2"/>
        <v>1</v>
      </c>
      <c r="AA46" s="108">
        <f t="shared" ref="AA46:AC46" si="70">AA47</f>
        <v>3144</v>
      </c>
      <c r="AB46" s="108">
        <f t="shared" si="70"/>
        <v>3144</v>
      </c>
      <c r="AC46" s="108">
        <f t="shared" si="70"/>
        <v>0</v>
      </c>
      <c r="AD46" s="112">
        <f t="shared" si="4"/>
        <v>1</v>
      </c>
      <c r="AE46" s="112">
        <f t="shared" si="33"/>
        <v>1</v>
      </c>
      <c r="AF46" s="58"/>
      <c r="AG46" s="60"/>
    </row>
    <row r="47" spans="1:33" ht="12.75" customHeight="1">
      <c r="A47" s="39" t="s">
        <v>207</v>
      </c>
      <c r="B47" s="63" t="s">
        <v>253</v>
      </c>
      <c r="C47" s="115" t="s">
        <v>254</v>
      </c>
      <c r="D47" s="62" t="s">
        <v>249</v>
      </c>
      <c r="E47" s="62" t="s">
        <v>232</v>
      </c>
      <c r="F47" s="62" t="s">
        <v>255</v>
      </c>
      <c r="G47" s="62">
        <v>2022</v>
      </c>
      <c r="H47" s="62" t="s">
        <v>256</v>
      </c>
      <c r="I47" s="101">
        <f>J47</f>
        <v>4995.8980000000001</v>
      </c>
      <c r="J47" s="101">
        <v>4995.8980000000001</v>
      </c>
      <c r="K47" s="126" t="e">
        <f t="shared" ref="K47:M47" si="71">K48</f>
        <v>#REF!</v>
      </c>
      <c r="L47" s="126" t="e">
        <f t="shared" si="71"/>
        <v>#REF!</v>
      </c>
      <c r="M47" s="126" t="e">
        <f t="shared" si="71"/>
        <v>#REF!</v>
      </c>
      <c r="N47" s="101">
        <v>0</v>
      </c>
      <c r="O47" s="126" t="e">
        <f>O48</f>
        <v>#REF!</v>
      </c>
      <c r="P47" s="127">
        <f>I47</f>
        <v>4995.8980000000001</v>
      </c>
      <c r="Q47" s="127">
        <f>R47+S47</f>
        <v>3144</v>
      </c>
      <c r="R47" s="101">
        <v>3144</v>
      </c>
      <c r="S47" s="127">
        <f>S48</f>
        <v>0</v>
      </c>
      <c r="T47" s="127">
        <f>Q47</f>
        <v>3144</v>
      </c>
      <c r="U47" s="127" t="e">
        <f>U48</f>
        <v>#REF!</v>
      </c>
      <c r="V47" s="127">
        <f>W47+X47</f>
        <v>3144</v>
      </c>
      <c r="W47" s="128">
        <v>3144</v>
      </c>
      <c r="X47" s="127"/>
      <c r="Y47" s="66">
        <f t="shared" si="1"/>
        <v>1</v>
      </c>
      <c r="Z47" s="66">
        <f t="shared" si="2"/>
        <v>1</v>
      </c>
      <c r="AA47" s="126">
        <f>AB47+AC47</f>
        <v>3144</v>
      </c>
      <c r="AB47" s="126">
        <f>Q47</f>
        <v>3144</v>
      </c>
      <c r="AC47" s="126">
        <f>AC48</f>
        <v>0</v>
      </c>
      <c r="AD47" s="67">
        <f t="shared" si="4"/>
        <v>1</v>
      </c>
      <c r="AE47" s="67">
        <f t="shared" si="33"/>
        <v>1</v>
      </c>
      <c r="AF47" s="71"/>
      <c r="AG47" s="129"/>
    </row>
    <row r="48" spans="1:33" ht="24" customHeight="1">
      <c r="A48" s="103">
        <v>4</v>
      </c>
      <c r="B48" s="104" t="s">
        <v>257</v>
      </c>
      <c r="C48" s="105"/>
      <c r="D48" s="106"/>
      <c r="E48" s="130"/>
      <c r="F48" s="106"/>
      <c r="G48" s="106"/>
      <c r="H48" s="106"/>
      <c r="I48" s="108">
        <f t="shared" ref="I48:X48" si="72">SUM(I49:I51)</f>
        <v>4987.3599999999997</v>
      </c>
      <c r="J48" s="108">
        <f t="shared" si="72"/>
        <v>4987.3599999999997</v>
      </c>
      <c r="K48" s="108" t="e">
        <f t="shared" si="72"/>
        <v>#REF!</v>
      </c>
      <c r="L48" s="108" t="e">
        <f t="shared" si="72"/>
        <v>#REF!</v>
      </c>
      <c r="M48" s="108" t="e">
        <f t="shared" si="72"/>
        <v>#REF!</v>
      </c>
      <c r="N48" s="108">
        <f t="shared" si="72"/>
        <v>0</v>
      </c>
      <c r="O48" s="108" t="e">
        <f t="shared" si="72"/>
        <v>#REF!</v>
      </c>
      <c r="P48" s="108">
        <f t="shared" si="72"/>
        <v>4987.3599999999997</v>
      </c>
      <c r="Q48" s="108">
        <f t="shared" si="72"/>
        <v>2900</v>
      </c>
      <c r="R48" s="108">
        <f t="shared" si="72"/>
        <v>2900</v>
      </c>
      <c r="S48" s="108">
        <f t="shared" si="72"/>
        <v>0</v>
      </c>
      <c r="T48" s="108">
        <f t="shared" si="72"/>
        <v>2900</v>
      </c>
      <c r="U48" s="108" t="e">
        <f t="shared" si="72"/>
        <v>#REF!</v>
      </c>
      <c r="V48" s="108">
        <f t="shared" si="72"/>
        <v>2900</v>
      </c>
      <c r="W48" s="108">
        <f t="shared" si="72"/>
        <v>2900</v>
      </c>
      <c r="X48" s="108">
        <f t="shared" si="72"/>
        <v>0</v>
      </c>
      <c r="Y48" s="57">
        <f t="shared" si="1"/>
        <v>1</v>
      </c>
      <c r="Z48" s="57">
        <f t="shared" si="2"/>
        <v>1</v>
      </c>
      <c r="AA48" s="108">
        <f t="shared" ref="AA48:AC48" si="73">SUM(AA49:AA51)</f>
        <v>2900</v>
      </c>
      <c r="AB48" s="108">
        <f t="shared" si="73"/>
        <v>2900</v>
      </c>
      <c r="AC48" s="108">
        <f t="shared" si="73"/>
        <v>0</v>
      </c>
      <c r="AD48" s="46">
        <f t="shared" si="4"/>
        <v>1</v>
      </c>
      <c r="AE48" s="46">
        <f t="shared" si="33"/>
        <v>1</v>
      </c>
      <c r="AF48" s="58"/>
      <c r="AG48" s="131"/>
    </row>
    <row r="49" spans="1:33" ht="12.75" customHeight="1">
      <c r="A49" s="99" t="s">
        <v>258</v>
      </c>
      <c r="B49" s="63" t="s">
        <v>259</v>
      </c>
      <c r="C49" s="115" t="s">
        <v>260</v>
      </c>
      <c r="D49" s="62" t="s">
        <v>261</v>
      </c>
      <c r="E49" s="62" t="s">
        <v>262</v>
      </c>
      <c r="F49" s="62" t="s">
        <v>263</v>
      </c>
      <c r="G49" s="62">
        <v>2022</v>
      </c>
      <c r="H49" s="87" t="s">
        <v>264</v>
      </c>
      <c r="I49" s="101">
        <f>J49</f>
        <v>2000</v>
      </c>
      <c r="J49" s="101">
        <v>2000</v>
      </c>
      <c r="K49" s="132" t="e">
        <f t="shared" ref="K49:M49" si="74">SUM(K50:K56)</f>
        <v>#REF!</v>
      </c>
      <c r="L49" s="132" t="e">
        <f t="shared" si="74"/>
        <v>#REF!</v>
      </c>
      <c r="M49" s="132" t="e">
        <f t="shared" si="74"/>
        <v>#REF!</v>
      </c>
      <c r="N49" s="101"/>
      <c r="O49" s="132" t="e">
        <f>SUM(O50:O56)</f>
        <v>#REF!</v>
      </c>
      <c r="P49" s="133">
        <f t="shared" ref="P49:P51" si="75">J49</f>
        <v>2000</v>
      </c>
      <c r="Q49" s="133">
        <f t="shared" ref="Q49:Q51" si="76">R49+S49</f>
        <v>1000</v>
      </c>
      <c r="R49" s="101">
        <v>1000</v>
      </c>
      <c r="S49" s="132">
        <f>SUM(S50:S56)</f>
        <v>0</v>
      </c>
      <c r="T49" s="133">
        <f t="shared" ref="T49:T51" si="77">Q49</f>
        <v>1000</v>
      </c>
      <c r="U49" s="132" t="e">
        <f>SUM(U50:U56)</f>
        <v>#REF!</v>
      </c>
      <c r="V49" s="65">
        <f t="shared" ref="V49:V51" si="78">SUM(W49:X49)</f>
        <v>1000</v>
      </c>
      <c r="W49" s="102">
        <v>1000</v>
      </c>
      <c r="X49" s="132"/>
      <c r="Y49" s="66">
        <f t="shared" si="1"/>
        <v>1</v>
      </c>
      <c r="Z49" s="66">
        <f t="shared" si="2"/>
        <v>1</v>
      </c>
      <c r="AA49" s="65">
        <f t="shared" ref="AA49:AA51" si="79">SUM(AB49:AC49)</f>
        <v>1000</v>
      </c>
      <c r="AB49" s="102">
        <f t="shared" ref="AB49:AB51" si="80">T49</f>
        <v>1000</v>
      </c>
      <c r="AC49" s="102"/>
      <c r="AD49" s="67">
        <f t="shared" si="4"/>
        <v>1</v>
      </c>
      <c r="AE49" s="67">
        <f t="shared" si="33"/>
        <v>1</v>
      </c>
      <c r="AF49" s="58"/>
      <c r="AG49" s="61">
        <f>Q49-V49</f>
        <v>0</v>
      </c>
    </row>
    <row r="50" spans="1:33" ht="12.75" customHeight="1">
      <c r="A50" s="99" t="s">
        <v>265</v>
      </c>
      <c r="B50" s="63" t="s">
        <v>266</v>
      </c>
      <c r="C50" s="64">
        <v>7926931</v>
      </c>
      <c r="D50" s="62" t="s">
        <v>241</v>
      </c>
      <c r="E50" s="62" t="s">
        <v>267</v>
      </c>
      <c r="F50" s="62" t="s">
        <v>263</v>
      </c>
      <c r="G50" s="62">
        <v>2022</v>
      </c>
      <c r="H50" s="62" t="s">
        <v>268</v>
      </c>
      <c r="I50" s="101">
        <f t="shared" ref="I50:I51" si="81">J50+K50</f>
        <v>2000</v>
      </c>
      <c r="J50" s="101">
        <v>2000</v>
      </c>
      <c r="K50" s="102"/>
      <c r="L50" s="102"/>
      <c r="M50" s="102"/>
      <c r="N50" s="101"/>
      <c r="O50" s="102"/>
      <c r="P50" s="133">
        <f t="shared" si="75"/>
        <v>2000</v>
      </c>
      <c r="Q50" s="133">
        <f t="shared" si="76"/>
        <v>1000</v>
      </c>
      <c r="R50" s="101">
        <v>1000</v>
      </c>
      <c r="S50" s="102"/>
      <c r="T50" s="133">
        <f t="shared" si="77"/>
        <v>1000</v>
      </c>
      <c r="U50" s="102"/>
      <c r="V50" s="65">
        <f t="shared" si="78"/>
        <v>1000</v>
      </c>
      <c r="W50" s="102">
        <v>1000</v>
      </c>
      <c r="X50" s="102"/>
      <c r="Y50" s="66">
        <f t="shared" si="1"/>
        <v>1</v>
      </c>
      <c r="Z50" s="66">
        <f t="shared" si="2"/>
        <v>1</v>
      </c>
      <c r="AA50" s="65">
        <f t="shared" si="79"/>
        <v>1000</v>
      </c>
      <c r="AB50" s="102">
        <f t="shared" si="80"/>
        <v>1000</v>
      </c>
      <c r="AC50" s="102"/>
      <c r="AD50" s="67">
        <f t="shared" si="4"/>
        <v>1</v>
      </c>
      <c r="AE50" s="67">
        <f t="shared" si="33"/>
        <v>1</v>
      </c>
      <c r="AF50" s="58"/>
      <c r="AG50" s="60"/>
    </row>
    <row r="51" spans="1:33" ht="12.75" customHeight="1">
      <c r="A51" s="99" t="s">
        <v>269</v>
      </c>
      <c r="B51" s="63" t="s">
        <v>270</v>
      </c>
      <c r="C51" s="115" t="s">
        <v>271</v>
      </c>
      <c r="D51" s="62" t="s">
        <v>272</v>
      </c>
      <c r="E51" s="62" t="s">
        <v>267</v>
      </c>
      <c r="F51" s="62" t="s">
        <v>273</v>
      </c>
      <c r="G51" s="62">
        <v>2022</v>
      </c>
      <c r="H51" s="62" t="s">
        <v>274</v>
      </c>
      <c r="I51" s="101">
        <f t="shared" si="81"/>
        <v>987.36</v>
      </c>
      <c r="J51" s="101">
        <v>987.36</v>
      </c>
      <c r="K51" s="102"/>
      <c r="L51" s="102"/>
      <c r="M51" s="102"/>
      <c r="N51" s="101"/>
      <c r="O51" s="102"/>
      <c r="P51" s="133">
        <f t="shared" si="75"/>
        <v>987.36</v>
      </c>
      <c r="Q51" s="133">
        <f t="shared" si="76"/>
        <v>900</v>
      </c>
      <c r="R51" s="101">
        <v>900</v>
      </c>
      <c r="S51" s="102"/>
      <c r="T51" s="133">
        <f t="shared" si="77"/>
        <v>900</v>
      </c>
      <c r="U51" s="102"/>
      <c r="V51" s="134">
        <f t="shared" si="78"/>
        <v>900</v>
      </c>
      <c r="W51" s="102">
        <v>900</v>
      </c>
      <c r="X51" s="102"/>
      <c r="Y51" s="66">
        <f t="shared" si="1"/>
        <v>1</v>
      </c>
      <c r="Z51" s="66">
        <f t="shared" si="2"/>
        <v>1</v>
      </c>
      <c r="AA51" s="65">
        <f t="shared" si="79"/>
        <v>900</v>
      </c>
      <c r="AB51" s="102">
        <f t="shared" si="80"/>
        <v>900</v>
      </c>
      <c r="AC51" s="102"/>
      <c r="AD51" s="67">
        <f t="shared" si="4"/>
        <v>1</v>
      </c>
      <c r="AE51" s="67">
        <f t="shared" si="33"/>
        <v>1</v>
      </c>
      <c r="AF51" s="58"/>
      <c r="AG51" s="60"/>
    </row>
    <row r="52" spans="1:33" ht="12.75" customHeight="1">
      <c r="A52" s="120" t="s">
        <v>275</v>
      </c>
      <c r="B52" s="53" t="s">
        <v>276</v>
      </c>
      <c r="C52" s="54"/>
      <c r="D52" s="38"/>
      <c r="E52" s="40"/>
      <c r="F52" s="38"/>
      <c r="G52" s="38"/>
      <c r="H52" s="38"/>
      <c r="I52" s="122">
        <f t="shared" ref="I52:X52" si="82">I53+I75</f>
        <v>98316.228999999992</v>
      </c>
      <c r="J52" s="122">
        <f t="shared" si="82"/>
        <v>78216.228999999992</v>
      </c>
      <c r="K52" s="122" t="e">
        <f t="shared" si="82"/>
        <v>#REF!</v>
      </c>
      <c r="L52" s="122" t="e">
        <f t="shared" si="82"/>
        <v>#REF!</v>
      </c>
      <c r="M52" s="122" t="e">
        <f t="shared" si="82"/>
        <v>#REF!</v>
      </c>
      <c r="N52" s="122">
        <f t="shared" si="82"/>
        <v>31043.271000000001</v>
      </c>
      <c r="O52" s="122" t="e">
        <f t="shared" si="82"/>
        <v>#REF!</v>
      </c>
      <c r="P52" s="122">
        <f t="shared" si="82"/>
        <v>8548.3079999999991</v>
      </c>
      <c r="Q52" s="122">
        <f t="shared" si="82"/>
        <v>26104.279000000002</v>
      </c>
      <c r="R52" s="122">
        <f t="shared" si="82"/>
        <v>26104.279000000002</v>
      </c>
      <c r="S52" s="122">
        <f t="shared" si="82"/>
        <v>0</v>
      </c>
      <c r="T52" s="122">
        <f t="shared" si="82"/>
        <v>26104.279000000002</v>
      </c>
      <c r="U52" s="122" t="e">
        <f t="shared" si="82"/>
        <v>#REF!</v>
      </c>
      <c r="V52" s="122">
        <f t="shared" si="82"/>
        <v>25680.429799999998</v>
      </c>
      <c r="W52" s="122">
        <f t="shared" si="82"/>
        <v>24782.913800000002</v>
      </c>
      <c r="X52" s="122">
        <f t="shared" si="82"/>
        <v>897.51599999999996</v>
      </c>
      <c r="Y52" s="57">
        <f t="shared" si="1"/>
        <v>0.98376322900931279</v>
      </c>
      <c r="Z52" s="57">
        <f t="shared" si="2"/>
        <v>0.98376322900931279</v>
      </c>
      <c r="AA52" s="122" t="e">
        <f t="shared" ref="AA52:AC52" si="83">AA53+AA75</f>
        <v>#REF!</v>
      </c>
      <c r="AB52" s="122" t="e">
        <f t="shared" si="83"/>
        <v>#REF!</v>
      </c>
      <c r="AC52" s="122" t="e">
        <f t="shared" si="83"/>
        <v>#REF!</v>
      </c>
      <c r="AD52" s="46" t="e">
        <f t="shared" si="4"/>
        <v>#REF!</v>
      </c>
      <c r="AE52" s="46" t="e">
        <f t="shared" si="33"/>
        <v>#REF!</v>
      </c>
      <c r="AF52" s="71"/>
      <c r="AG52" s="129"/>
    </row>
    <row r="53" spans="1:33" ht="12.75" customHeight="1">
      <c r="A53" s="99" t="s">
        <v>277</v>
      </c>
      <c r="B53" s="93" t="s">
        <v>278</v>
      </c>
      <c r="C53" s="54"/>
      <c r="D53" s="37"/>
      <c r="E53" s="121"/>
      <c r="F53" s="37"/>
      <c r="G53" s="37"/>
      <c r="H53" s="37"/>
      <c r="I53" s="122">
        <f t="shared" ref="I53:X53" si="84">I54+I63</f>
        <v>82816.228999999992</v>
      </c>
      <c r="J53" s="122">
        <f t="shared" si="84"/>
        <v>63916.228999999999</v>
      </c>
      <c r="K53" s="122" t="e">
        <f t="shared" si="84"/>
        <v>#REF!</v>
      </c>
      <c r="L53" s="122" t="e">
        <f t="shared" si="84"/>
        <v>#REF!</v>
      </c>
      <c r="M53" s="122" t="e">
        <f t="shared" si="84"/>
        <v>#REF!</v>
      </c>
      <c r="N53" s="122">
        <f t="shared" si="84"/>
        <v>31043.271000000001</v>
      </c>
      <c r="O53" s="122" t="e">
        <f t="shared" si="84"/>
        <v>#REF!</v>
      </c>
      <c r="P53" s="122">
        <f t="shared" si="84"/>
        <v>8548.3079999999991</v>
      </c>
      <c r="Q53" s="122">
        <f t="shared" si="84"/>
        <v>18200</v>
      </c>
      <c r="R53" s="122">
        <f t="shared" si="84"/>
        <v>18200</v>
      </c>
      <c r="S53" s="122">
        <f t="shared" si="84"/>
        <v>0</v>
      </c>
      <c r="T53" s="122">
        <f t="shared" si="84"/>
        <v>18200</v>
      </c>
      <c r="U53" s="122" t="e">
        <f t="shared" si="84"/>
        <v>#REF!</v>
      </c>
      <c r="V53" s="122">
        <f t="shared" si="84"/>
        <v>17824.1358</v>
      </c>
      <c r="W53" s="122">
        <f t="shared" si="84"/>
        <v>17226.6198</v>
      </c>
      <c r="X53" s="122">
        <f t="shared" si="84"/>
        <v>597.51599999999996</v>
      </c>
      <c r="Y53" s="57">
        <f t="shared" si="1"/>
        <v>0.97934812087912093</v>
      </c>
      <c r="Z53" s="57">
        <f t="shared" si="2"/>
        <v>0.97934812087912093</v>
      </c>
      <c r="AA53" s="122" t="e">
        <f t="shared" ref="AA53:AC53" si="85">AA54+AA63+#REF!</f>
        <v>#REF!</v>
      </c>
      <c r="AB53" s="122" t="e">
        <f t="shared" si="85"/>
        <v>#REF!</v>
      </c>
      <c r="AC53" s="122" t="e">
        <f t="shared" si="85"/>
        <v>#REF!</v>
      </c>
      <c r="AD53" s="46" t="e">
        <f t="shared" si="4"/>
        <v>#REF!</v>
      </c>
      <c r="AE53" s="46" t="e">
        <f t="shared" si="33"/>
        <v>#REF!</v>
      </c>
      <c r="AF53" s="58"/>
      <c r="AG53" s="60"/>
    </row>
    <row r="54" spans="1:33" ht="12.75" customHeight="1">
      <c r="A54" s="120" t="s">
        <v>32</v>
      </c>
      <c r="B54" s="55" t="s">
        <v>222</v>
      </c>
      <c r="C54" s="54"/>
      <c r="D54" s="37"/>
      <c r="E54" s="121"/>
      <c r="F54" s="37"/>
      <c r="G54" s="37"/>
      <c r="H54" s="37"/>
      <c r="I54" s="122">
        <f t="shared" ref="I54:X54" si="86">I55+I57+I61</f>
        <v>52044.43</v>
      </c>
      <c r="J54" s="122">
        <f t="shared" si="86"/>
        <v>33144.43</v>
      </c>
      <c r="K54" s="122" t="e">
        <f t="shared" si="86"/>
        <v>#REF!</v>
      </c>
      <c r="L54" s="122" t="e">
        <f t="shared" si="86"/>
        <v>#REF!</v>
      </c>
      <c r="M54" s="122" t="e">
        <f t="shared" si="86"/>
        <v>#REF!</v>
      </c>
      <c r="N54" s="122">
        <f t="shared" si="86"/>
        <v>28613.266</v>
      </c>
      <c r="O54" s="122" t="e">
        <f t="shared" si="86"/>
        <v>#REF!</v>
      </c>
      <c r="P54" s="122">
        <f t="shared" si="86"/>
        <v>6035.9619999999995</v>
      </c>
      <c r="Q54" s="122">
        <f t="shared" si="86"/>
        <v>3235.5640000000003</v>
      </c>
      <c r="R54" s="122">
        <f t="shared" si="86"/>
        <v>3235.5640000000003</v>
      </c>
      <c r="S54" s="122">
        <f t="shared" si="86"/>
        <v>0</v>
      </c>
      <c r="T54" s="122">
        <f t="shared" si="86"/>
        <v>3235.5640000000003</v>
      </c>
      <c r="U54" s="122" t="e">
        <f t="shared" si="86"/>
        <v>#REF!</v>
      </c>
      <c r="V54" s="122">
        <f t="shared" si="86"/>
        <v>2996.1557999999995</v>
      </c>
      <c r="W54" s="122">
        <f t="shared" si="86"/>
        <v>2398.6397999999999</v>
      </c>
      <c r="X54" s="122">
        <f t="shared" si="86"/>
        <v>597.51599999999996</v>
      </c>
      <c r="Y54" s="57">
        <f t="shared" si="1"/>
        <v>0.92600727415683914</v>
      </c>
      <c r="Z54" s="57">
        <f t="shared" si="2"/>
        <v>0.92600727415683914</v>
      </c>
      <c r="AA54" s="122">
        <f t="shared" ref="AA54:AC54" si="87">AA55+AA57+AA61</f>
        <v>3235.5640000000003</v>
      </c>
      <c r="AB54" s="122">
        <f t="shared" si="87"/>
        <v>3235.5640000000003</v>
      </c>
      <c r="AC54" s="122">
        <f t="shared" si="87"/>
        <v>0</v>
      </c>
      <c r="AD54" s="46">
        <f t="shared" si="4"/>
        <v>1</v>
      </c>
      <c r="AE54" s="46">
        <f t="shared" si="33"/>
        <v>1</v>
      </c>
      <c r="AF54" s="71"/>
      <c r="AG54" s="72"/>
    </row>
    <row r="55" spans="1:33" ht="12.75" customHeight="1">
      <c r="A55" s="103">
        <v>1</v>
      </c>
      <c r="B55" s="97" t="s">
        <v>223</v>
      </c>
      <c r="C55" s="105"/>
      <c r="D55" s="97"/>
      <c r="E55" s="116"/>
      <c r="F55" s="97"/>
      <c r="G55" s="97"/>
      <c r="H55" s="97"/>
      <c r="I55" s="108">
        <f t="shared" ref="I55:J55" si="88">SUM(I56)</f>
        <v>4500</v>
      </c>
      <c r="J55" s="108">
        <f t="shared" si="88"/>
        <v>4500</v>
      </c>
      <c r="K55" s="135"/>
      <c r="L55" s="135"/>
      <c r="M55" s="136">
        <v>1128494400</v>
      </c>
      <c r="N55" s="108">
        <v>4259.6040000000003</v>
      </c>
      <c r="O55" s="111"/>
      <c r="P55" s="111">
        <v>18.007999999999999</v>
      </c>
      <c r="Q55" s="111">
        <f t="shared" ref="Q55:Q56" si="89">R55</f>
        <v>191</v>
      </c>
      <c r="R55" s="108">
        <f>SUM(R56)</f>
        <v>191</v>
      </c>
      <c r="S55" s="111"/>
      <c r="T55" s="111">
        <f t="shared" ref="T55:U55" si="90">Q55</f>
        <v>191</v>
      </c>
      <c r="U55" s="111">
        <f t="shared" si="90"/>
        <v>191</v>
      </c>
      <c r="V55" s="111">
        <f t="shared" ref="V55:X55" si="91">V56</f>
        <v>185.35480000000001</v>
      </c>
      <c r="W55" s="111">
        <f t="shared" si="91"/>
        <v>185.35480000000001</v>
      </c>
      <c r="X55" s="111">
        <f t="shared" si="91"/>
        <v>0</v>
      </c>
      <c r="Y55" s="66">
        <f t="shared" si="1"/>
        <v>0.97044397905759172</v>
      </c>
      <c r="Z55" s="66">
        <f t="shared" si="2"/>
        <v>0.97044397905759172</v>
      </c>
      <c r="AA55" s="111">
        <f t="shared" ref="AA55:AC55" si="92">AA56</f>
        <v>191</v>
      </c>
      <c r="AB55" s="111">
        <f t="shared" si="92"/>
        <v>191</v>
      </c>
      <c r="AC55" s="111">
        <f t="shared" si="92"/>
        <v>0</v>
      </c>
      <c r="AD55" s="46">
        <f t="shared" si="4"/>
        <v>1</v>
      </c>
      <c r="AE55" s="46">
        <f t="shared" si="33"/>
        <v>1</v>
      </c>
      <c r="AF55" s="113"/>
      <c r="AG55" s="114"/>
    </row>
    <row r="56" spans="1:33" ht="43.5" customHeight="1">
      <c r="A56" s="99" t="s">
        <v>156</v>
      </c>
      <c r="B56" s="63" t="s">
        <v>279</v>
      </c>
      <c r="C56" s="64">
        <v>7872541</v>
      </c>
      <c r="D56" s="62" t="s">
        <v>280</v>
      </c>
      <c r="E56" s="62" t="s">
        <v>281</v>
      </c>
      <c r="F56" s="62" t="s">
        <v>226</v>
      </c>
      <c r="G56" s="62">
        <v>2021</v>
      </c>
      <c r="H56" s="62" t="s">
        <v>282</v>
      </c>
      <c r="I56" s="101">
        <f>J56+K56</f>
        <v>4500</v>
      </c>
      <c r="J56" s="101">
        <f>4500</f>
        <v>4500</v>
      </c>
      <c r="K56" s="102"/>
      <c r="L56" s="102"/>
      <c r="M56" s="102"/>
      <c r="N56" s="101">
        <v>4259.6040000000003</v>
      </c>
      <c r="O56" s="102"/>
      <c r="P56" s="133">
        <v>61.768999999999998</v>
      </c>
      <c r="Q56" s="102">
        <f t="shared" si="89"/>
        <v>191</v>
      </c>
      <c r="R56" s="101">
        <v>191</v>
      </c>
      <c r="S56" s="102"/>
      <c r="T56" s="102">
        <f>Q56</f>
        <v>191</v>
      </c>
      <c r="U56" s="102"/>
      <c r="V56" s="65">
        <f>SUM(W56:X56)</f>
        <v>185.35480000000001</v>
      </c>
      <c r="W56" s="102">
        <v>185.35480000000001</v>
      </c>
      <c r="X56" s="102"/>
      <c r="Y56" s="66">
        <f t="shared" si="1"/>
        <v>0.97044397905759172</v>
      </c>
      <c r="Z56" s="66">
        <f t="shared" si="2"/>
        <v>0.97044397905759172</v>
      </c>
      <c r="AA56" s="65">
        <f>AB56+AC56</f>
        <v>191</v>
      </c>
      <c r="AB56" s="102">
        <f>T56</f>
        <v>191</v>
      </c>
      <c r="AC56" s="102"/>
      <c r="AD56" s="46">
        <f t="shared" si="4"/>
        <v>1</v>
      </c>
      <c r="AE56" s="46">
        <f t="shared" si="33"/>
        <v>1</v>
      </c>
      <c r="AF56" s="58"/>
      <c r="AG56" s="60"/>
    </row>
    <row r="57" spans="1:33" ht="22.5" customHeight="1">
      <c r="A57" s="39">
        <v>2</v>
      </c>
      <c r="B57" s="37" t="s">
        <v>246</v>
      </c>
      <c r="C57" s="54"/>
      <c r="D57" s="37"/>
      <c r="E57" s="121"/>
      <c r="F57" s="37"/>
      <c r="G57" s="37"/>
      <c r="H57" s="37"/>
      <c r="I57" s="122">
        <f t="shared" ref="I57:X57" si="93">SUM(I58:I60)</f>
        <v>45633.275999999998</v>
      </c>
      <c r="J57" s="122">
        <f t="shared" si="93"/>
        <v>26733.275999999998</v>
      </c>
      <c r="K57" s="122" t="e">
        <f t="shared" si="93"/>
        <v>#REF!</v>
      </c>
      <c r="L57" s="122" t="e">
        <f t="shared" si="93"/>
        <v>#REF!</v>
      </c>
      <c r="M57" s="122" t="e">
        <f t="shared" si="93"/>
        <v>#REF!</v>
      </c>
      <c r="N57" s="122">
        <f t="shared" si="93"/>
        <v>23353.662</v>
      </c>
      <c r="O57" s="122" t="e">
        <f t="shared" si="93"/>
        <v>#REF!</v>
      </c>
      <c r="P57" s="122">
        <f t="shared" si="93"/>
        <v>4106.8</v>
      </c>
      <c r="Q57" s="122">
        <f t="shared" si="93"/>
        <v>2133.5640000000003</v>
      </c>
      <c r="R57" s="122">
        <f t="shared" si="93"/>
        <v>2133.5640000000003</v>
      </c>
      <c r="S57" s="122">
        <f t="shared" si="93"/>
        <v>0</v>
      </c>
      <c r="T57" s="122">
        <f t="shared" si="93"/>
        <v>2133.5640000000003</v>
      </c>
      <c r="U57" s="122" t="e">
        <f t="shared" si="93"/>
        <v>#REF!</v>
      </c>
      <c r="V57" s="122">
        <f t="shared" si="93"/>
        <v>2033.472</v>
      </c>
      <c r="W57" s="122">
        <f t="shared" si="93"/>
        <v>1435.9560000000001</v>
      </c>
      <c r="X57" s="122">
        <f t="shared" si="93"/>
        <v>597.51599999999996</v>
      </c>
      <c r="Y57" s="57">
        <f t="shared" si="1"/>
        <v>0.95308694747380429</v>
      </c>
      <c r="Z57" s="57">
        <f t="shared" si="2"/>
        <v>0.95308694747380429</v>
      </c>
      <c r="AA57" s="122">
        <f t="shared" ref="AA57:AC57" si="94">SUM(AA58:AA60)</f>
        <v>2133.5640000000003</v>
      </c>
      <c r="AB57" s="122">
        <f t="shared" si="94"/>
        <v>2133.5640000000003</v>
      </c>
      <c r="AC57" s="122">
        <f t="shared" si="94"/>
        <v>0</v>
      </c>
      <c r="AD57" s="46">
        <f t="shared" si="4"/>
        <v>1</v>
      </c>
      <c r="AE57" s="46">
        <f t="shared" si="33"/>
        <v>1</v>
      </c>
      <c r="AF57" s="58"/>
      <c r="AG57" s="60"/>
    </row>
    <row r="58" spans="1:33" ht="12.75" customHeight="1">
      <c r="A58" s="137" t="s">
        <v>180</v>
      </c>
      <c r="B58" s="63" t="s">
        <v>283</v>
      </c>
      <c r="C58" s="64">
        <v>7804477</v>
      </c>
      <c r="D58" s="62" t="s">
        <v>182</v>
      </c>
      <c r="E58" s="62" t="s">
        <v>236</v>
      </c>
      <c r="F58" s="62" t="s">
        <v>284</v>
      </c>
      <c r="G58" s="62" t="s">
        <v>285</v>
      </c>
      <c r="H58" s="62" t="s">
        <v>286</v>
      </c>
      <c r="I58" s="101">
        <f>J58</f>
        <v>4633.2759999999998</v>
      </c>
      <c r="J58" s="101">
        <v>4633.2759999999998</v>
      </c>
      <c r="K58" s="69" t="e">
        <f t="shared" ref="K58:M58" si="95">#REF!+#REF!</f>
        <v>#REF!</v>
      </c>
      <c r="L58" s="69" t="e">
        <f t="shared" si="95"/>
        <v>#REF!</v>
      </c>
      <c r="M58" s="69" t="e">
        <f t="shared" si="95"/>
        <v>#REF!</v>
      </c>
      <c r="N58" s="138">
        <v>4353.6620000000003</v>
      </c>
      <c r="O58" s="69" t="e">
        <f>#REF!+#REF!</f>
        <v>#REF!</v>
      </c>
      <c r="P58" s="102">
        <v>4106.8</v>
      </c>
      <c r="Q58" s="139">
        <f t="shared" ref="Q58:Q60" si="96">R58+S58</f>
        <v>77.703000000000003</v>
      </c>
      <c r="R58" s="101">
        <v>77.703000000000003</v>
      </c>
      <c r="S58" s="102"/>
      <c r="T58" s="102">
        <f t="shared" ref="T58:T60" si="97">Q58</f>
        <v>77.703000000000003</v>
      </c>
      <c r="U58" s="102" t="e">
        <f>#REF!+#REF!</f>
        <v>#REF!</v>
      </c>
      <c r="V58" s="102">
        <f t="shared" ref="V58:V60" si="98">W58+X58</f>
        <v>77.703000000000003</v>
      </c>
      <c r="W58" s="102">
        <v>77.703000000000003</v>
      </c>
      <c r="X58" s="102"/>
      <c r="Y58" s="66">
        <f t="shared" si="1"/>
        <v>1</v>
      </c>
      <c r="Z58" s="66">
        <f t="shared" si="2"/>
        <v>1</v>
      </c>
      <c r="AA58" s="102">
        <f t="shared" ref="AA58:AA60" si="99">AB58+AC58</f>
        <v>77.703000000000003</v>
      </c>
      <c r="AB58" s="102">
        <f t="shared" ref="AB58:AB60" si="100">Q58</f>
        <v>77.703000000000003</v>
      </c>
      <c r="AC58" s="102"/>
      <c r="AD58" s="46">
        <f t="shared" si="4"/>
        <v>1</v>
      </c>
      <c r="AE58" s="67">
        <f t="shared" si="33"/>
        <v>1</v>
      </c>
      <c r="AF58" s="71"/>
      <c r="AG58" s="72"/>
    </row>
    <row r="59" spans="1:33" ht="12.75" customHeight="1">
      <c r="A59" s="137" t="s">
        <v>184</v>
      </c>
      <c r="B59" s="63" t="s">
        <v>287</v>
      </c>
      <c r="C59" s="64">
        <v>7726326</v>
      </c>
      <c r="D59" s="62" t="s">
        <v>231</v>
      </c>
      <c r="E59" s="62" t="s">
        <v>159</v>
      </c>
      <c r="F59" s="62"/>
      <c r="G59" s="62" t="s">
        <v>160</v>
      </c>
      <c r="H59" s="62" t="s">
        <v>288</v>
      </c>
      <c r="I59" s="138">
        <v>21000</v>
      </c>
      <c r="J59" s="101">
        <v>2100</v>
      </c>
      <c r="K59" s="122"/>
      <c r="L59" s="122"/>
      <c r="M59" s="122"/>
      <c r="N59" s="140">
        <v>15000</v>
      </c>
      <c r="O59" s="122"/>
      <c r="P59" s="101"/>
      <c r="Q59" s="101">
        <f t="shared" si="96"/>
        <v>1364.3440000000001</v>
      </c>
      <c r="R59" s="133">
        <v>1364.3440000000001</v>
      </c>
      <c r="S59" s="101"/>
      <c r="T59" s="101">
        <f t="shared" si="97"/>
        <v>1364.3440000000001</v>
      </c>
      <c r="U59" s="101"/>
      <c r="V59" s="101">
        <f t="shared" si="98"/>
        <v>1291.575</v>
      </c>
      <c r="W59" s="101">
        <v>1291.575</v>
      </c>
      <c r="X59" s="101"/>
      <c r="Y59" s="66">
        <f t="shared" si="1"/>
        <v>0.94666374462745462</v>
      </c>
      <c r="Z59" s="66">
        <f t="shared" si="2"/>
        <v>0.94666374462745462</v>
      </c>
      <c r="AA59" s="102">
        <f t="shared" si="99"/>
        <v>1364.3440000000001</v>
      </c>
      <c r="AB59" s="102">
        <f t="shared" si="100"/>
        <v>1364.3440000000001</v>
      </c>
      <c r="AC59" s="101"/>
      <c r="AD59" s="67">
        <f t="shared" si="4"/>
        <v>1</v>
      </c>
      <c r="AE59" s="67">
        <f t="shared" si="33"/>
        <v>1</v>
      </c>
      <c r="AF59" s="68" t="s">
        <v>206</v>
      </c>
      <c r="AG59" s="60"/>
    </row>
    <row r="60" spans="1:33" ht="12.75" customHeight="1">
      <c r="A60" s="137" t="s">
        <v>188</v>
      </c>
      <c r="B60" s="141" t="s">
        <v>289</v>
      </c>
      <c r="C60" s="141">
        <v>7865917</v>
      </c>
      <c r="D60" s="68" t="s">
        <v>164</v>
      </c>
      <c r="E60" s="142" t="s">
        <v>225</v>
      </c>
      <c r="F60" s="142"/>
      <c r="G60" s="142" t="s">
        <v>82</v>
      </c>
      <c r="H60" s="142" t="s">
        <v>165</v>
      </c>
      <c r="I60" s="138">
        <v>20000</v>
      </c>
      <c r="J60" s="101">
        <v>20000</v>
      </c>
      <c r="K60" s="122"/>
      <c r="L60" s="122"/>
      <c r="M60" s="122"/>
      <c r="N60" s="140">
        <v>4000</v>
      </c>
      <c r="O60" s="122"/>
      <c r="P60" s="101"/>
      <c r="Q60" s="101">
        <f t="shared" si="96"/>
        <v>691.51700000000005</v>
      </c>
      <c r="R60" s="133">
        <v>691.51700000000005</v>
      </c>
      <c r="S60" s="101"/>
      <c r="T60" s="101">
        <f t="shared" si="97"/>
        <v>691.51700000000005</v>
      </c>
      <c r="U60" s="101"/>
      <c r="V60" s="101">
        <f t="shared" si="98"/>
        <v>664.19399999999996</v>
      </c>
      <c r="W60" s="101">
        <v>66.677999999999997</v>
      </c>
      <c r="X60" s="101">
        <v>597.51599999999996</v>
      </c>
      <c r="Y60" s="66">
        <f t="shared" si="1"/>
        <v>0.96048831771308574</v>
      </c>
      <c r="Z60" s="66">
        <f t="shared" si="2"/>
        <v>0.96048831771308574</v>
      </c>
      <c r="AA60" s="102">
        <f t="shared" si="99"/>
        <v>691.51700000000005</v>
      </c>
      <c r="AB60" s="102">
        <f t="shared" si="100"/>
        <v>691.51700000000005</v>
      </c>
      <c r="AC60" s="101"/>
      <c r="AD60" s="67">
        <f t="shared" si="4"/>
        <v>1</v>
      </c>
      <c r="AE60" s="67">
        <f t="shared" si="33"/>
        <v>1</v>
      </c>
      <c r="AF60" s="68" t="s">
        <v>206</v>
      </c>
      <c r="AG60" s="60"/>
    </row>
    <row r="61" spans="1:33" ht="21" customHeight="1">
      <c r="A61" s="39">
        <v>3</v>
      </c>
      <c r="B61" s="97" t="s">
        <v>290</v>
      </c>
      <c r="C61" s="105"/>
      <c r="D61" s="97"/>
      <c r="E61" s="116"/>
      <c r="F61" s="97"/>
      <c r="G61" s="97"/>
      <c r="H61" s="97"/>
      <c r="I61" s="108">
        <f t="shared" ref="I61:X61" si="101">I62</f>
        <v>1911.154</v>
      </c>
      <c r="J61" s="108">
        <f t="shared" si="101"/>
        <v>1911.154</v>
      </c>
      <c r="K61" s="108">
        <f t="shared" si="101"/>
        <v>0</v>
      </c>
      <c r="L61" s="108">
        <f t="shared" si="101"/>
        <v>0</v>
      </c>
      <c r="M61" s="108">
        <f t="shared" si="101"/>
        <v>0</v>
      </c>
      <c r="N61" s="108">
        <f t="shared" si="101"/>
        <v>1000</v>
      </c>
      <c r="O61" s="108">
        <f t="shared" si="101"/>
        <v>0</v>
      </c>
      <c r="P61" s="108">
        <f t="shared" si="101"/>
        <v>1911.154</v>
      </c>
      <c r="Q61" s="108">
        <f t="shared" si="101"/>
        <v>911</v>
      </c>
      <c r="R61" s="108">
        <f t="shared" si="101"/>
        <v>911</v>
      </c>
      <c r="S61" s="108">
        <f t="shared" si="101"/>
        <v>0</v>
      </c>
      <c r="T61" s="108">
        <f t="shared" si="101"/>
        <v>911</v>
      </c>
      <c r="U61" s="108">
        <f t="shared" si="101"/>
        <v>0</v>
      </c>
      <c r="V61" s="108">
        <f t="shared" si="101"/>
        <v>777.32899999999995</v>
      </c>
      <c r="W61" s="108">
        <f t="shared" si="101"/>
        <v>777.32899999999995</v>
      </c>
      <c r="X61" s="108">
        <f t="shared" si="101"/>
        <v>0</v>
      </c>
      <c r="Y61" s="57">
        <f t="shared" si="1"/>
        <v>0.85327003293084513</v>
      </c>
      <c r="Z61" s="57">
        <f t="shared" si="2"/>
        <v>0.85327003293084513</v>
      </c>
      <c r="AA61" s="124">
        <f t="shared" ref="AA61:AC61" si="102">SUM(AA62)</f>
        <v>911</v>
      </c>
      <c r="AB61" s="124">
        <f t="shared" si="102"/>
        <v>911</v>
      </c>
      <c r="AC61" s="124">
        <f t="shared" si="102"/>
        <v>0</v>
      </c>
      <c r="AD61" s="46">
        <f t="shared" si="4"/>
        <v>1</v>
      </c>
      <c r="AE61" s="46">
        <f t="shared" si="33"/>
        <v>1</v>
      </c>
      <c r="AF61" s="71"/>
      <c r="AG61" s="72"/>
    </row>
    <row r="62" spans="1:33" ht="12.75" customHeight="1">
      <c r="A62" s="99" t="s">
        <v>207</v>
      </c>
      <c r="B62" s="63" t="s">
        <v>291</v>
      </c>
      <c r="C62" s="64">
        <v>7867063</v>
      </c>
      <c r="D62" s="62" t="s">
        <v>292</v>
      </c>
      <c r="E62" s="62" t="s">
        <v>293</v>
      </c>
      <c r="F62" s="62" t="s">
        <v>294</v>
      </c>
      <c r="G62" s="62" t="s">
        <v>113</v>
      </c>
      <c r="H62" s="62" t="s">
        <v>295</v>
      </c>
      <c r="I62" s="101">
        <f>J62+K62</f>
        <v>1911.154</v>
      </c>
      <c r="J62" s="101">
        <v>1911.154</v>
      </c>
      <c r="K62" s="102"/>
      <c r="L62" s="102"/>
      <c r="M62" s="102"/>
      <c r="N62" s="101">
        <v>1000</v>
      </c>
      <c r="O62" s="102"/>
      <c r="P62" s="102">
        <f>J62</f>
        <v>1911.154</v>
      </c>
      <c r="Q62" s="70">
        <f>SUM(R62:S62)</f>
        <v>911</v>
      </c>
      <c r="R62" s="101">
        <v>911</v>
      </c>
      <c r="S62" s="102"/>
      <c r="T62" s="70">
        <f>Q62</f>
        <v>911</v>
      </c>
      <c r="U62" s="70"/>
      <c r="V62" s="70">
        <f>SUM(W62:X62)</f>
        <v>777.32899999999995</v>
      </c>
      <c r="W62" s="143">
        <v>777.32899999999995</v>
      </c>
      <c r="X62" s="143"/>
      <c r="Y62" s="66">
        <f t="shared" si="1"/>
        <v>0.85327003293084513</v>
      </c>
      <c r="Z62" s="66">
        <f t="shared" si="2"/>
        <v>0.85327003293084513</v>
      </c>
      <c r="AA62" s="70">
        <f>AB62+AC62</f>
        <v>911</v>
      </c>
      <c r="AB62" s="102">
        <f>T62</f>
        <v>911</v>
      </c>
      <c r="AC62" s="102"/>
      <c r="AD62" s="67">
        <f t="shared" si="4"/>
        <v>1</v>
      </c>
      <c r="AE62" s="67">
        <f t="shared" si="33"/>
        <v>1</v>
      </c>
      <c r="AF62" s="58"/>
      <c r="AG62" s="60"/>
    </row>
    <row r="63" spans="1:33" ht="16.5" customHeight="1">
      <c r="A63" s="120" t="s">
        <v>90</v>
      </c>
      <c r="B63" s="55" t="s">
        <v>179</v>
      </c>
      <c r="C63" s="54"/>
      <c r="D63" s="37"/>
      <c r="E63" s="121"/>
      <c r="F63" s="37"/>
      <c r="G63" s="37"/>
      <c r="H63" s="37"/>
      <c r="I63" s="122">
        <f t="shared" ref="I63:X63" si="103">I64+I68+I71</f>
        <v>30771.798999999999</v>
      </c>
      <c r="J63" s="122">
        <f t="shared" si="103"/>
        <v>30771.798999999999</v>
      </c>
      <c r="K63" s="122" t="e">
        <f t="shared" si="103"/>
        <v>#REF!</v>
      </c>
      <c r="L63" s="122" t="e">
        <f t="shared" si="103"/>
        <v>#REF!</v>
      </c>
      <c r="M63" s="122" t="e">
        <f t="shared" si="103"/>
        <v>#REF!</v>
      </c>
      <c r="N63" s="122">
        <f t="shared" si="103"/>
        <v>2430.0050000000001</v>
      </c>
      <c r="O63" s="122" t="e">
        <f t="shared" si="103"/>
        <v>#REF!</v>
      </c>
      <c r="P63" s="122">
        <f t="shared" si="103"/>
        <v>2512.346</v>
      </c>
      <c r="Q63" s="122">
        <f t="shared" si="103"/>
        <v>14964.435999999998</v>
      </c>
      <c r="R63" s="122">
        <f t="shared" si="103"/>
        <v>14964.435999999998</v>
      </c>
      <c r="S63" s="122">
        <f t="shared" si="103"/>
        <v>0</v>
      </c>
      <c r="T63" s="122">
        <f t="shared" si="103"/>
        <v>14964.435999999998</v>
      </c>
      <c r="U63" s="122" t="e">
        <f t="shared" si="103"/>
        <v>#REF!</v>
      </c>
      <c r="V63" s="122">
        <f t="shared" si="103"/>
        <v>14827.98</v>
      </c>
      <c r="W63" s="122">
        <f t="shared" si="103"/>
        <v>14827.98</v>
      </c>
      <c r="X63" s="122">
        <f t="shared" si="103"/>
        <v>0</v>
      </c>
      <c r="Y63" s="109">
        <f t="shared" si="1"/>
        <v>0.99088131353563891</v>
      </c>
      <c r="Z63" s="109">
        <f t="shared" si="2"/>
        <v>0.99088131353563891</v>
      </c>
      <c r="AA63" s="122" t="e">
        <f t="shared" ref="AA63:AC63" si="104">AA64+AA68+AA71</f>
        <v>#REF!</v>
      </c>
      <c r="AB63" s="122">
        <f t="shared" si="104"/>
        <v>14964.435999999998</v>
      </c>
      <c r="AC63" s="122" t="e">
        <f t="shared" si="104"/>
        <v>#REF!</v>
      </c>
      <c r="AD63" s="46" t="e">
        <f t="shared" si="4"/>
        <v>#REF!</v>
      </c>
      <c r="AE63" s="46" t="e">
        <f t="shared" si="33"/>
        <v>#REF!</v>
      </c>
      <c r="AF63" s="58"/>
      <c r="AG63" s="60"/>
    </row>
    <row r="64" spans="1:33" ht="27.75" customHeight="1">
      <c r="A64" s="103">
        <v>1</v>
      </c>
      <c r="B64" s="97" t="s">
        <v>223</v>
      </c>
      <c r="C64" s="105"/>
      <c r="D64" s="97"/>
      <c r="E64" s="116"/>
      <c r="F64" s="97"/>
      <c r="G64" s="97"/>
      <c r="H64" s="97"/>
      <c r="I64" s="108">
        <f t="shared" ref="I64:X64" si="105">SUM(I65:I67)</f>
        <v>10984.266</v>
      </c>
      <c r="J64" s="108">
        <f t="shared" si="105"/>
        <v>10984.266</v>
      </c>
      <c r="K64" s="108">
        <f t="shared" si="105"/>
        <v>0</v>
      </c>
      <c r="L64" s="108">
        <f t="shared" si="105"/>
        <v>0</v>
      </c>
      <c r="M64" s="108">
        <f t="shared" si="105"/>
        <v>0</v>
      </c>
      <c r="N64" s="108">
        <f t="shared" si="105"/>
        <v>0</v>
      </c>
      <c r="O64" s="108">
        <f t="shared" si="105"/>
        <v>0</v>
      </c>
      <c r="P64" s="108">
        <f t="shared" si="105"/>
        <v>2512.346</v>
      </c>
      <c r="Q64" s="108">
        <f t="shared" si="105"/>
        <v>6648.4529999999995</v>
      </c>
      <c r="R64" s="108">
        <f t="shared" si="105"/>
        <v>6648.4529999999995</v>
      </c>
      <c r="S64" s="108">
        <f t="shared" si="105"/>
        <v>0</v>
      </c>
      <c r="T64" s="108">
        <f t="shared" si="105"/>
        <v>6648.4529999999995</v>
      </c>
      <c r="U64" s="108">
        <f t="shared" si="105"/>
        <v>0</v>
      </c>
      <c r="V64" s="108">
        <f t="shared" si="105"/>
        <v>6596.6810000000005</v>
      </c>
      <c r="W64" s="108">
        <f t="shared" si="105"/>
        <v>6596.6810000000005</v>
      </c>
      <c r="X64" s="108">
        <f t="shared" si="105"/>
        <v>0</v>
      </c>
      <c r="Y64" s="109">
        <f t="shared" si="1"/>
        <v>0.99221292532262784</v>
      </c>
      <c r="Z64" s="109">
        <f t="shared" si="2"/>
        <v>0.99221292532262784</v>
      </c>
      <c r="AA64" s="111">
        <f t="shared" ref="AA64:AC64" si="106">SUM(AA65:AA67)</f>
        <v>6648.4529999999995</v>
      </c>
      <c r="AB64" s="111">
        <f t="shared" si="106"/>
        <v>6648.4529999999995</v>
      </c>
      <c r="AC64" s="111">
        <f t="shared" si="106"/>
        <v>0</v>
      </c>
      <c r="AD64" s="46">
        <f t="shared" si="4"/>
        <v>1</v>
      </c>
      <c r="AE64" s="112">
        <f t="shared" si="33"/>
        <v>1</v>
      </c>
      <c r="AF64" s="144"/>
      <c r="AG64" s="145"/>
    </row>
    <row r="65" spans="1:33" ht="43.5" customHeight="1">
      <c r="A65" s="99" t="s">
        <v>156</v>
      </c>
      <c r="B65" s="63" t="s">
        <v>296</v>
      </c>
      <c r="C65" s="115" t="s">
        <v>297</v>
      </c>
      <c r="D65" s="62" t="s">
        <v>241</v>
      </c>
      <c r="E65" s="62" t="s">
        <v>281</v>
      </c>
      <c r="F65" s="62" t="s">
        <v>298</v>
      </c>
      <c r="G65" s="62">
        <v>2022</v>
      </c>
      <c r="H65" s="146" t="s">
        <v>299</v>
      </c>
      <c r="I65" s="101">
        <f t="shared" ref="I65:I66" si="107">J65+K65</f>
        <v>2484.2660000000001</v>
      </c>
      <c r="J65" s="101">
        <v>2484.2660000000001</v>
      </c>
      <c r="K65" s="102"/>
      <c r="L65" s="102"/>
      <c r="M65" s="102"/>
      <c r="N65" s="101"/>
      <c r="O65" s="102"/>
      <c r="P65" s="127">
        <v>2512.346</v>
      </c>
      <c r="Q65" s="70">
        <f>SUM(R65:S65)</f>
        <v>2474</v>
      </c>
      <c r="R65" s="101">
        <f>2135+339</f>
        <v>2474</v>
      </c>
      <c r="S65" s="102"/>
      <c r="T65" s="70">
        <f t="shared" ref="T65:T67" si="108">Q65</f>
        <v>2474</v>
      </c>
      <c r="U65" s="70"/>
      <c r="V65" s="70">
        <f t="shared" ref="V65:V67" si="109">SUM(W65:X65)</f>
        <v>2422.328</v>
      </c>
      <c r="W65" s="102">
        <v>2422.328</v>
      </c>
      <c r="X65" s="102"/>
      <c r="Y65" s="66">
        <f t="shared" si="1"/>
        <v>0.97911398544866612</v>
      </c>
      <c r="Z65" s="66">
        <f t="shared" si="2"/>
        <v>0.97911398544866612</v>
      </c>
      <c r="AA65" s="70">
        <f t="shared" ref="AA65:AA67" si="110">AB65+AC65</f>
        <v>2474</v>
      </c>
      <c r="AB65" s="102">
        <f t="shared" ref="AB65:AB67" si="111">Q65</f>
        <v>2474</v>
      </c>
      <c r="AC65" s="102"/>
      <c r="AD65" s="67">
        <f t="shared" si="4"/>
        <v>1</v>
      </c>
      <c r="AE65" s="147">
        <f t="shared" si="33"/>
        <v>1</v>
      </c>
      <c r="AF65" s="68" t="s">
        <v>206</v>
      </c>
      <c r="AG65" s="60"/>
    </row>
    <row r="66" spans="1:33" ht="61.5" customHeight="1">
      <c r="A66" s="99" t="s">
        <v>162</v>
      </c>
      <c r="B66" s="63" t="s">
        <v>300</v>
      </c>
      <c r="C66" s="64">
        <v>7929463</v>
      </c>
      <c r="D66" s="62" t="s">
        <v>249</v>
      </c>
      <c r="E66" s="148" t="s">
        <v>225</v>
      </c>
      <c r="F66" s="62" t="s">
        <v>301</v>
      </c>
      <c r="G66" s="62">
        <v>2022</v>
      </c>
      <c r="H66" s="62" t="s">
        <v>302</v>
      </c>
      <c r="I66" s="101">
        <f t="shared" si="107"/>
        <v>3500</v>
      </c>
      <c r="J66" s="101">
        <v>3500</v>
      </c>
      <c r="K66" s="69"/>
      <c r="L66" s="69"/>
      <c r="M66" s="69"/>
      <c r="N66" s="101"/>
      <c r="O66" s="69"/>
      <c r="P66" s="69"/>
      <c r="Q66" s="70">
        <f t="shared" ref="Q66:Q67" si="112">R66</f>
        <v>3389</v>
      </c>
      <c r="R66" s="101">
        <f>3000+389</f>
        <v>3389</v>
      </c>
      <c r="S66" s="124">
        <f>SUM(S68:S69)</f>
        <v>0</v>
      </c>
      <c r="T66" s="70">
        <f t="shared" si="108"/>
        <v>3389</v>
      </c>
      <c r="U66" s="124">
        <f>SUM(U68:U69)</f>
        <v>0</v>
      </c>
      <c r="V66" s="70">
        <f t="shared" si="109"/>
        <v>3388.9</v>
      </c>
      <c r="W66" s="102">
        <v>3388.9</v>
      </c>
      <c r="X66" s="102"/>
      <c r="Y66" s="66">
        <f t="shared" si="1"/>
        <v>0.9999704927707288</v>
      </c>
      <c r="Z66" s="66">
        <f t="shared" si="2"/>
        <v>0.9999704927707288</v>
      </c>
      <c r="AA66" s="70">
        <f t="shared" si="110"/>
        <v>3389</v>
      </c>
      <c r="AB66" s="102">
        <f t="shared" si="111"/>
        <v>3389</v>
      </c>
      <c r="AC66" s="69"/>
      <c r="AD66" s="67">
        <f t="shared" si="4"/>
        <v>1</v>
      </c>
      <c r="AE66" s="67">
        <f t="shared" si="33"/>
        <v>1</v>
      </c>
      <c r="AF66" s="71"/>
      <c r="AG66" s="72"/>
    </row>
    <row r="67" spans="1:33" ht="61.5" customHeight="1">
      <c r="A67" s="99" t="s">
        <v>166</v>
      </c>
      <c r="B67" s="149" t="s">
        <v>303</v>
      </c>
      <c r="C67" s="141">
        <v>7961467</v>
      </c>
      <c r="D67" s="149" t="s">
        <v>304</v>
      </c>
      <c r="E67" s="142" t="s">
        <v>305</v>
      </c>
      <c r="F67" s="141" t="s">
        <v>306</v>
      </c>
      <c r="G67" s="150" t="s">
        <v>203</v>
      </c>
      <c r="H67" s="142" t="s">
        <v>307</v>
      </c>
      <c r="I67" s="151">
        <v>5000</v>
      </c>
      <c r="J67" s="101">
        <v>5000</v>
      </c>
      <c r="K67" s="69"/>
      <c r="L67" s="69"/>
      <c r="M67" s="69"/>
      <c r="N67" s="101"/>
      <c r="O67" s="69"/>
      <c r="P67" s="69"/>
      <c r="Q67" s="70">
        <f t="shared" si="112"/>
        <v>785.45299999999997</v>
      </c>
      <c r="R67" s="101">
        <v>785.45299999999997</v>
      </c>
      <c r="S67" s="124"/>
      <c r="T67" s="70">
        <f t="shared" si="108"/>
        <v>785.45299999999997</v>
      </c>
      <c r="U67" s="124"/>
      <c r="V67" s="70">
        <f t="shared" si="109"/>
        <v>785.45299999999997</v>
      </c>
      <c r="W67" s="102">
        <f>R67</f>
        <v>785.45299999999997</v>
      </c>
      <c r="X67" s="102"/>
      <c r="Y67" s="66">
        <f t="shared" si="1"/>
        <v>1</v>
      </c>
      <c r="Z67" s="66"/>
      <c r="AA67" s="70">
        <f t="shared" si="110"/>
        <v>785.45299999999997</v>
      </c>
      <c r="AB67" s="102">
        <f t="shared" si="111"/>
        <v>785.45299999999997</v>
      </c>
      <c r="AC67" s="69"/>
      <c r="AD67" s="67">
        <f t="shared" si="4"/>
        <v>1</v>
      </c>
      <c r="AE67" s="67">
        <f t="shared" si="33"/>
        <v>1</v>
      </c>
      <c r="AF67" s="71"/>
      <c r="AG67" s="72"/>
    </row>
    <row r="68" spans="1:33" ht="31.5" customHeight="1">
      <c r="A68" s="103">
        <v>2</v>
      </c>
      <c r="B68" s="97" t="s">
        <v>228</v>
      </c>
      <c r="C68" s="105"/>
      <c r="D68" s="97"/>
      <c r="E68" s="116"/>
      <c r="F68" s="97"/>
      <c r="G68" s="97"/>
      <c r="H68" s="97"/>
      <c r="I68" s="108">
        <f t="shared" ref="I68:X68" si="113">SUM(I69:I70)</f>
        <v>12841.578</v>
      </c>
      <c r="J68" s="108">
        <f t="shared" si="113"/>
        <v>12841.578</v>
      </c>
      <c r="K68" s="108">
        <f t="shared" si="113"/>
        <v>0</v>
      </c>
      <c r="L68" s="108">
        <f t="shared" si="113"/>
        <v>0</v>
      </c>
      <c r="M68" s="108">
        <f t="shared" si="113"/>
        <v>0</v>
      </c>
      <c r="N68" s="108">
        <f t="shared" si="113"/>
        <v>0</v>
      </c>
      <c r="O68" s="108">
        <f t="shared" si="113"/>
        <v>0</v>
      </c>
      <c r="P68" s="108">
        <f t="shared" si="113"/>
        <v>0</v>
      </c>
      <c r="Q68" s="108">
        <f t="shared" si="113"/>
        <v>3739.2359999999999</v>
      </c>
      <c r="R68" s="108">
        <f t="shared" si="113"/>
        <v>3739.2359999999999</v>
      </c>
      <c r="S68" s="108">
        <f t="shared" si="113"/>
        <v>0</v>
      </c>
      <c r="T68" s="108">
        <f t="shared" si="113"/>
        <v>3739.2359999999999</v>
      </c>
      <c r="U68" s="108">
        <f t="shared" si="113"/>
        <v>0</v>
      </c>
      <c r="V68" s="108">
        <f t="shared" si="113"/>
        <v>3723.893</v>
      </c>
      <c r="W68" s="108">
        <f t="shared" si="113"/>
        <v>3723.893</v>
      </c>
      <c r="X68" s="108">
        <f t="shared" si="113"/>
        <v>0</v>
      </c>
      <c r="Y68" s="109">
        <f t="shared" si="1"/>
        <v>0.99589675537997602</v>
      </c>
      <c r="Z68" s="109">
        <f t="shared" ref="Z68:Z88" si="114">V68/T68</f>
        <v>0.99589675537997602</v>
      </c>
      <c r="AA68" s="110">
        <f t="shared" ref="AA68:AC68" si="115">SUM(AA69:AA70)</f>
        <v>3739.2359999999999</v>
      </c>
      <c r="AB68" s="110">
        <f t="shared" si="115"/>
        <v>3739.2359999999999</v>
      </c>
      <c r="AC68" s="110">
        <f t="shared" si="115"/>
        <v>0</v>
      </c>
      <c r="AD68" s="46">
        <f t="shared" si="4"/>
        <v>1</v>
      </c>
      <c r="AE68" s="112">
        <f t="shared" si="33"/>
        <v>1</v>
      </c>
      <c r="AF68" s="113"/>
      <c r="AG68" s="152">
        <f>Q68-T55-T56</f>
        <v>3357.2359999999999</v>
      </c>
    </row>
    <row r="69" spans="1:33" ht="36" customHeight="1">
      <c r="A69" s="99" t="s">
        <v>180</v>
      </c>
      <c r="B69" s="63" t="s">
        <v>308</v>
      </c>
      <c r="C69" s="115" t="s">
        <v>309</v>
      </c>
      <c r="D69" s="62" t="s">
        <v>261</v>
      </c>
      <c r="E69" s="62" t="s">
        <v>232</v>
      </c>
      <c r="F69" s="62" t="s">
        <v>310</v>
      </c>
      <c r="G69" s="62">
        <v>2022</v>
      </c>
      <c r="H69" s="62" t="s">
        <v>311</v>
      </c>
      <c r="I69" s="101">
        <f>J69+K69</f>
        <v>3404.027</v>
      </c>
      <c r="J69" s="101">
        <v>3404.027</v>
      </c>
      <c r="K69" s="153"/>
      <c r="L69" s="153"/>
      <c r="M69" s="153"/>
      <c r="N69" s="101">
        <v>0</v>
      </c>
      <c r="O69" s="153"/>
      <c r="P69" s="153"/>
      <c r="Q69" s="70">
        <f t="shared" ref="Q69:Q70" si="116">SUM(R69:S69)</f>
        <v>3064.2359999999999</v>
      </c>
      <c r="R69" s="101">
        <f>3000+64.236</f>
        <v>3064.2359999999999</v>
      </c>
      <c r="S69" s="153"/>
      <c r="T69" s="154">
        <f t="shared" ref="T69:T70" si="117">Q69</f>
        <v>3064.2359999999999</v>
      </c>
      <c r="U69" s="153"/>
      <c r="V69" s="70">
        <f t="shared" ref="V69:V70" si="118">SUM(W69:X69)</f>
        <v>3058.5320000000002</v>
      </c>
      <c r="W69" s="128">
        <v>3058.5320000000002</v>
      </c>
      <c r="X69" s="153"/>
      <c r="Y69" s="109">
        <f t="shared" si="1"/>
        <v>0.99813852457839414</v>
      </c>
      <c r="Z69" s="109">
        <f t="shared" si="114"/>
        <v>0.99813852457839414</v>
      </c>
      <c r="AA69" s="154">
        <f t="shared" ref="AA69:AA70" si="119">AB69+AC69</f>
        <v>3064.2359999999999</v>
      </c>
      <c r="AB69" s="154">
        <f t="shared" ref="AB69:AB70" si="120">T69</f>
        <v>3064.2359999999999</v>
      </c>
      <c r="AC69" s="153"/>
      <c r="AD69" s="46">
        <f t="shared" si="4"/>
        <v>1</v>
      </c>
      <c r="AE69" s="67">
        <f t="shared" si="33"/>
        <v>1</v>
      </c>
      <c r="AF69" s="153"/>
      <c r="AG69" s="31"/>
    </row>
    <row r="70" spans="1:33" ht="36" customHeight="1">
      <c r="A70" s="99" t="s">
        <v>184</v>
      </c>
      <c r="B70" s="141" t="s">
        <v>312</v>
      </c>
      <c r="C70" s="141">
        <v>7892402</v>
      </c>
      <c r="D70" s="142" t="s">
        <v>195</v>
      </c>
      <c r="E70" s="142" t="s">
        <v>225</v>
      </c>
      <c r="F70" s="62"/>
      <c r="G70" s="142">
        <v>2021</v>
      </c>
      <c r="H70" s="142" t="s">
        <v>313</v>
      </c>
      <c r="I70" s="155">
        <v>9437.5509999999995</v>
      </c>
      <c r="J70" s="155">
        <v>9437.5509999999995</v>
      </c>
      <c r="K70" s="153"/>
      <c r="L70" s="153"/>
      <c r="M70" s="153"/>
      <c r="N70" s="101"/>
      <c r="O70" s="153"/>
      <c r="P70" s="153"/>
      <c r="Q70" s="70">
        <f t="shared" si="116"/>
        <v>675</v>
      </c>
      <c r="R70" s="101">
        <v>675</v>
      </c>
      <c r="S70" s="153"/>
      <c r="T70" s="154">
        <f t="shared" si="117"/>
        <v>675</v>
      </c>
      <c r="U70" s="153"/>
      <c r="V70" s="70">
        <f t="shared" si="118"/>
        <v>665.36099999999999</v>
      </c>
      <c r="W70" s="153">
        <v>665.36099999999999</v>
      </c>
      <c r="X70" s="153"/>
      <c r="Y70" s="109">
        <f t="shared" si="1"/>
        <v>0.98572000000000004</v>
      </c>
      <c r="Z70" s="109">
        <f t="shared" si="114"/>
        <v>0.98572000000000004</v>
      </c>
      <c r="AA70" s="154">
        <f t="shared" si="119"/>
        <v>675</v>
      </c>
      <c r="AB70" s="154">
        <f t="shared" si="120"/>
        <v>675</v>
      </c>
      <c r="AC70" s="153"/>
      <c r="AD70" s="46">
        <f t="shared" si="4"/>
        <v>1</v>
      </c>
      <c r="AE70" s="67">
        <f t="shared" si="33"/>
        <v>1</v>
      </c>
      <c r="AF70" s="156" t="s">
        <v>206</v>
      </c>
      <c r="AG70" s="31"/>
    </row>
    <row r="71" spans="1:33" ht="12.75" customHeight="1">
      <c r="A71" s="157">
        <v>3</v>
      </c>
      <c r="B71" s="97" t="s">
        <v>314</v>
      </c>
      <c r="C71" s="105"/>
      <c r="D71" s="97"/>
      <c r="E71" s="116"/>
      <c r="F71" s="97"/>
      <c r="G71" s="97"/>
      <c r="H71" s="97"/>
      <c r="I71" s="108">
        <f t="shared" ref="I71:X71" si="121">SUM(I72:I74)</f>
        <v>6945.9549999999999</v>
      </c>
      <c r="J71" s="108">
        <f t="shared" si="121"/>
        <v>6945.9549999999999</v>
      </c>
      <c r="K71" s="108" t="e">
        <f t="shared" si="121"/>
        <v>#REF!</v>
      </c>
      <c r="L71" s="108" t="e">
        <f t="shared" si="121"/>
        <v>#REF!</v>
      </c>
      <c r="M71" s="108" t="e">
        <f t="shared" si="121"/>
        <v>#REF!</v>
      </c>
      <c r="N71" s="108">
        <f t="shared" si="121"/>
        <v>2430.0050000000001</v>
      </c>
      <c r="O71" s="108" t="e">
        <f t="shared" si="121"/>
        <v>#REF!</v>
      </c>
      <c r="P71" s="108">
        <f t="shared" si="121"/>
        <v>0</v>
      </c>
      <c r="Q71" s="108">
        <f t="shared" si="121"/>
        <v>4576.7469999999994</v>
      </c>
      <c r="R71" s="108">
        <f t="shared" si="121"/>
        <v>4576.7469999999994</v>
      </c>
      <c r="S71" s="108">
        <f t="shared" si="121"/>
        <v>0</v>
      </c>
      <c r="T71" s="108">
        <f t="shared" si="121"/>
        <v>4576.7469999999994</v>
      </c>
      <c r="U71" s="108" t="e">
        <f t="shared" si="121"/>
        <v>#REF!</v>
      </c>
      <c r="V71" s="108">
        <f t="shared" si="121"/>
        <v>4507.4059999999999</v>
      </c>
      <c r="W71" s="108">
        <f t="shared" si="121"/>
        <v>4507.4059999999999</v>
      </c>
      <c r="X71" s="108">
        <f t="shared" si="121"/>
        <v>0</v>
      </c>
      <c r="Y71" s="57">
        <f t="shared" si="1"/>
        <v>0.98484928268921146</v>
      </c>
      <c r="Z71" s="57">
        <f t="shared" si="114"/>
        <v>0.98484928268921146</v>
      </c>
      <c r="AA71" s="108" t="e">
        <f t="shared" ref="AA71:AC71" si="122">SUM(AA72:AA74)</f>
        <v>#REF!</v>
      </c>
      <c r="AB71" s="108">
        <f t="shared" si="122"/>
        <v>4576.7469999999994</v>
      </c>
      <c r="AC71" s="108" t="e">
        <f t="shared" si="122"/>
        <v>#REF!</v>
      </c>
      <c r="AD71" s="46" t="e">
        <f t="shared" si="4"/>
        <v>#REF!</v>
      </c>
      <c r="AE71" s="46" t="e">
        <f t="shared" si="33"/>
        <v>#REF!</v>
      </c>
      <c r="AF71" s="158"/>
      <c r="AG71" s="31"/>
    </row>
    <row r="72" spans="1:33" ht="12.75" customHeight="1">
      <c r="A72" s="99" t="s">
        <v>207</v>
      </c>
      <c r="B72" s="63" t="s">
        <v>315</v>
      </c>
      <c r="C72" s="64">
        <v>7940148</v>
      </c>
      <c r="D72" s="62" t="s">
        <v>316</v>
      </c>
      <c r="E72" s="62" t="s">
        <v>159</v>
      </c>
      <c r="F72" s="62" t="s">
        <v>317</v>
      </c>
      <c r="G72" s="62">
        <v>2021</v>
      </c>
      <c r="H72" s="62" t="s">
        <v>318</v>
      </c>
      <c r="I72" s="101">
        <f>J72</f>
        <v>2512.346</v>
      </c>
      <c r="J72" s="127">
        <v>2512.346</v>
      </c>
      <c r="K72" s="154"/>
      <c r="L72" s="154"/>
      <c r="M72" s="154"/>
      <c r="N72" s="133">
        <v>2430.0050000000001</v>
      </c>
      <c r="O72" s="154"/>
      <c r="P72" s="154"/>
      <c r="Q72" s="70">
        <f t="shared" ref="Q72:Q74" si="123">R72+S72</f>
        <v>73.305000000000007</v>
      </c>
      <c r="R72" s="133">
        <v>73.305000000000007</v>
      </c>
      <c r="S72" s="154"/>
      <c r="T72" s="133">
        <f t="shared" ref="T72:T73" si="124">R72</f>
        <v>73.305000000000007</v>
      </c>
      <c r="U72" s="154"/>
      <c r="V72" s="70">
        <f t="shared" ref="V72:V74" si="125">W72+X72</f>
        <v>73.305000000000007</v>
      </c>
      <c r="W72" s="133">
        <v>73.305000000000007</v>
      </c>
      <c r="X72" s="154"/>
      <c r="Y72" s="66">
        <f t="shared" si="1"/>
        <v>1</v>
      </c>
      <c r="Z72" s="66">
        <f t="shared" si="114"/>
        <v>1</v>
      </c>
      <c r="AA72" s="70">
        <f t="shared" ref="AA72:AA74" si="126">AB72+AC72</f>
        <v>73.305000000000007</v>
      </c>
      <c r="AB72" s="70">
        <f t="shared" ref="AB72:AB74" si="127">Q72</f>
        <v>73.305000000000007</v>
      </c>
      <c r="AC72" s="153"/>
      <c r="AD72" s="67">
        <f t="shared" si="4"/>
        <v>1</v>
      </c>
      <c r="AE72" s="67">
        <f t="shared" si="33"/>
        <v>1</v>
      </c>
      <c r="AF72" s="159"/>
      <c r="AG72" s="31"/>
    </row>
    <row r="73" spans="1:33" ht="12.75" customHeight="1">
      <c r="A73" s="99" t="s">
        <v>319</v>
      </c>
      <c r="B73" s="141" t="s">
        <v>320</v>
      </c>
      <c r="C73" s="141">
        <v>7985334</v>
      </c>
      <c r="D73" s="142" t="s">
        <v>182</v>
      </c>
      <c r="E73" s="142" t="s">
        <v>321</v>
      </c>
      <c r="F73" s="142" t="s">
        <v>322</v>
      </c>
      <c r="G73" s="62" t="s">
        <v>203</v>
      </c>
      <c r="H73" s="142" t="s">
        <v>323</v>
      </c>
      <c r="I73" s="155">
        <v>2433.6089999999999</v>
      </c>
      <c r="J73" s="155">
        <v>2433.6089999999999</v>
      </c>
      <c r="K73" s="154"/>
      <c r="L73" s="154"/>
      <c r="M73" s="154"/>
      <c r="N73" s="133"/>
      <c r="O73" s="154"/>
      <c r="P73" s="154"/>
      <c r="Q73" s="70">
        <f t="shared" si="123"/>
        <v>2000</v>
      </c>
      <c r="R73" s="133">
        <v>2000</v>
      </c>
      <c r="S73" s="154"/>
      <c r="T73" s="133">
        <f t="shared" si="124"/>
        <v>2000</v>
      </c>
      <c r="U73" s="154"/>
      <c r="V73" s="70">
        <f t="shared" si="125"/>
        <v>2000</v>
      </c>
      <c r="W73" s="133">
        <v>2000</v>
      </c>
      <c r="X73" s="154"/>
      <c r="Y73" s="66">
        <f t="shared" si="1"/>
        <v>1</v>
      </c>
      <c r="Z73" s="66">
        <f t="shared" si="114"/>
        <v>1</v>
      </c>
      <c r="AA73" s="70">
        <f t="shared" si="126"/>
        <v>2000</v>
      </c>
      <c r="AB73" s="70">
        <f t="shared" si="127"/>
        <v>2000</v>
      </c>
      <c r="AC73" s="153"/>
      <c r="AD73" s="67">
        <f t="shared" si="4"/>
        <v>1</v>
      </c>
      <c r="AE73" s="67">
        <f t="shared" si="33"/>
        <v>1</v>
      </c>
      <c r="AF73" s="159"/>
      <c r="AG73" s="31"/>
    </row>
    <row r="74" spans="1:33" ht="12.75" customHeight="1">
      <c r="A74" s="99" t="s">
        <v>324</v>
      </c>
      <c r="B74" s="63" t="s">
        <v>325</v>
      </c>
      <c r="C74" s="64">
        <v>7932036</v>
      </c>
      <c r="D74" s="62" t="s">
        <v>326</v>
      </c>
      <c r="E74" s="62" t="s">
        <v>159</v>
      </c>
      <c r="F74" s="62" t="s">
        <v>327</v>
      </c>
      <c r="G74" s="62" t="s">
        <v>203</v>
      </c>
      <c r="H74" s="62" t="s">
        <v>328</v>
      </c>
      <c r="I74" s="101">
        <v>2000</v>
      </c>
      <c r="J74" s="101">
        <v>2000</v>
      </c>
      <c r="K74" s="160" t="e">
        <f t="shared" ref="K74:M74" si="128">SUM(#REF!)</f>
        <v>#REF!</v>
      </c>
      <c r="L74" s="160" t="e">
        <f t="shared" si="128"/>
        <v>#REF!</v>
      </c>
      <c r="M74" s="160" t="e">
        <f t="shared" si="128"/>
        <v>#REF!</v>
      </c>
      <c r="N74" s="101"/>
      <c r="O74" s="160" t="e">
        <f>SUM(#REF!)</f>
        <v>#REF!</v>
      </c>
      <c r="P74" s="160"/>
      <c r="Q74" s="101">
        <f t="shared" si="123"/>
        <v>2503.442</v>
      </c>
      <c r="R74" s="101">
        <f>1900+603.442</f>
        <v>2503.442</v>
      </c>
      <c r="S74" s="160"/>
      <c r="T74" s="101">
        <f>Q74</f>
        <v>2503.442</v>
      </c>
      <c r="U74" s="160" t="e">
        <f>SUM(#REF!)</f>
        <v>#REF!</v>
      </c>
      <c r="V74" s="70">
        <f t="shared" si="125"/>
        <v>2434.1010000000001</v>
      </c>
      <c r="W74" s="154">
        <v>2434.1010000000001</v>
      </c>
      <c r="X74" s="154"/>
      <c r="Y74" s="66">
        <f t="shared" si="1"/>
        <v>0.97230173497129158</v>
      </c>
      <c r="Z74" s="66">
        <f t="shared" si="114"/>
        <v>0.97230173497129158</v>
      </c>
      <c r="AA74" s="70" t="e">
        <f t="shared" si="126"/>
        <v>#REF!</v>
      </c>
      <c r="AB74" s="70">
        <f t="shared" si="127"/>
        <v>2503.442</v>
      </c>
      <c r="AC74" s="160" t="e">
        <f>SUM(#REF!)</f>
        <v>#REF!</v>
      </c>
      <c r="AD74" s="67" t="e">
        <f t="shared" si="4"/>
        <v>#REF!</v>
      </c>
      <c r="AE74" s="67" t="e">
        <f t="shared" si="33"/>
        <v>#REF!</v>
      </c>
      <c r="AF74" s="161" t="s">
        <v>206</v>
      </c>
      <c r="AG74" s="162"/>
    </row>
    <row r="75" spans="1:33" ht="22.5" customHeight="1">
      <c r="A75" s="120" t="s">
        <v>329</v>
      </c>
      <c r="B75" s="93" t="s">
        <v>330</v>
      </c>
      <c r="C75" s="54"/>
      <c r="D75" s="37"/>
      <c r="E75" s="121"/>
      <c r="F75" s="37"/>
      <c r="G75" s="37"/>
      <c r="H75" s="37"/>
      <c r="I75" s="122">
        <f t="shared" ref="I75:X75" si="129">I76+I81</f>
        <v>15500</v>
      </c>
      <c r="J75" s="122">
        <f t="shared" si="129"/>
        <v>14300</v>
      </c>
      <c r="K75" s="122">
        <f t="shared" si="129"/>
        <v>0</v>
      </c>
      <c r="L75" s="122">
        <f t="shared" si="129"/>
        <v>0</v>
      </c>
      <c r="M75" s="122">
        <f t="shared" si="129"/>
        <v>0</v>
      </c>
      <c r="N75" s="122">
        <f t="shared" si="129"/>
        <v>0</v>
      </c>
      <c r="O75" s="122">
        <f t="shared" si="129"/>
        <v>0</v>
      </c>
      <c r="P75" s="122">
        <f t="shared" si="129"/>
        <v>0</v>
      </c>
      <c r="Q75" s="122">
        <f t="shared" si="129"/>
        <v>7904.2790000000005</v>
      </c>
      <c r="R75" s="122">
        <f t="shared" si="129"/>
        <v>7904.2790000000005</v>
      </c>
      <c r="S75" s="122">
        <f t="shared" si="129"/>
        <v>0</v>
      </c>
      <c r="T75" s="122">
        <f t="shared" si="129"/>
        <v>7904.2790000000005</v>
      </c>
      <c r="U75" s="122">
        <f t="shared" si="129"/>
        <v>0</v>
      </c>
      <c r="V75" s="122">
        <f t="shared" si="129"/>
        <v>7856.2939999999999</v>
      </c>
      <c r="W75" s="122">
        <f t="shared" si="129"/>
        <v>7556.2939999999999</v>
      </c>
      <c r="X75" s="122">
        <f t="shared" si="129"/>
        <v>300</v>
      </c>
      <c r="Y75" s="57">
        <f t="shared" si="1"/>
        <v>0.99392923756866369</v>
      </c>
      <c r="Z75" s="57">
        <f t="shared" si="114"/>
        <v>0.99392923756866369</v>
      </c>
      <c r="AA75" s="122" t="e">
        <f t="shared" ref="AA75:AC75" si="130">AA76+AA81</f>
        <v>#REF!</v>
      </c>
      <c r="AB75" s="122" t="e">
        <f t="shared" si="130"/>
        <v>#REF!</v>
      </c>
      <c r="AC75" s="122" t="e">
        <f t="shared" si="130"/>
        <v>#REF!</v>
      </c>
      <c r="AD75" s="46" t="e">
        <f t="shared" si="4"/>
        <v>#REF!</v>
      </c>
      <c r="AE75" s="46" t="e">
        <f t="shared" si="33"/>
        <v>#REF!</v>
      </c>
      <c r="AF75" s="71"/>
      <c r="AG75" s="72"/>
    </row>
    <row r="76" spans="1:33" ht="30" customHeight="1">
      <c r="A76" s="120" t="s">
        <v>32</v>
      </c>
      <c r="B76" s="55" t="s">
        <v>331</v>
      </c>
      <c r="C76" s="54"/>
      <c r="D76" s="37"/>
      <c r="E76" s="121"/>
      <c r="F76" s="37"/>
      <c r="G76" s="37"/>
      <c r="H76" s="37"/>
      <c r="I76" s="122">
        <f t="shared" ref="I76:X76" si="131">I78</f>
        <v>6500</v>
      </c>
      <c r="J76" s="122">
        <f t="shared" si="131"/>
        <v>6500</v>
      </c>
      <c r="K76" s="122">
        <f t="shared" si="131"/>
        <v>0</v>
      </c>
      <c r="L76" s="122">
        <f t="shared" si="131"/>
        <v>0</v>
      </c>
      <c r="M76" s="122">
        <f t="shared" si="131"/>
        <v>0</v>
      </c>
      <c r="N76" s="122">
        <f t="shared" si="131"/>
        <v>0</v>
      </c>
      <c r="O76" s="122">
        <f t="shared" si="131"/>
        <v>0</v>
      </c>
      <c r="P76" s="122">
        <f t="shared" si="131"/>
        <v>0</v>
      </c>
      <c r="Q76" s="122">
        <f t="shared" si="131"/>
        <v>2877.768</v>
      </c>
      <c r="R76" s="122">
        <f t="shared" si="131"/>
        <v>2877.768</v>
      </c>
      <c r="S76" s="122">
        <f t="shared" si="131"/>
        <v>0</v>
      </c>
      <c r="T76" s="122">
        <f t="shared" si="131"/>
        <v>2877.768</v>
      </c>
      <c r="U76" s="122">
        <f t="shared" si="131"/>
        <v>0</v>
      </c>
      <c r="V76" s="122">
        <f t="shared" si="131"/>
        <v>2877.768</v>
      </c>
      <c r="W76" s="122">
        <f t="shared" si="131"/>
        <v>2577.768</v>
      </c>
      <c r="X76" s="122">
        <f t="shared" si="131"/>
        <v>300</v>
      </c>
      <c r="Y76" s="57">
        <f t="shared" si="1"/>
        <v>1</v>
      </c>
      <c r="Z76" s="57">
        <f t="shared" si="114"/>
        <v>1</v>
      </c>
      <c r="AA76" s="122" t="e">
        <f t="shared" ref="AA76:AC76" si="132">#REF!+AA78</f>
        <v>#REF!</v>
      </c>
      <c r="AB76" s="122" t="e">
        <f t="shared" si="132"/>
        <v>#REF!</v>
      </c>
      <c r="AC76" s="122" t="e">
        <f t="shared" si="132"/>
        <v>#REF!</v>
      </c>
      <c r="AD76" s="46" t="e">
        <f t="shared" si="4"/>
        <v>#REF!</v>
      </c>
      <c r="AE76" s="46" t="e">
        <f t="shared" si="33"/>
        <v>#REF!</v>
      </c>
      <c r="AF76" s="163"/>
      <c r="AG76" s="72"/>
    </row>
    <row r="77" spans="1:33" ht="12.75" customHeight="1">
      <c r="A77" s="164" t="s">
        <v>153</v>
      </c>
      <c r="B77" s="55" t="s">
        <v>179</v>
      </c>
      <c r="C77" s="54"/>
      <c r="D77" s="38"/>
      <c r="E77" s="40"/>
      <c r="F77" s="38"/>
      <c r="G77" s="38"/>
      <c r="H77" s="38"/>
      <c r="I77" s="122">
        <f t="shared" ref="I77:X77" si="133">I78</f>
        <v>6500</v>
      </c>
      <c r="J77" s="122">
        <f t="shared" si="133"/>
        <v>6500</v>
      </c>
      <c r="K77" s="122">
        <f t="shared" si="133"/>
        <v>0</v>
      </c>
      <c r="L77" s="122">
        <f t="shared" si="133"/>
        <v>0</v>
      </c>
      <c r="M77" s="122">
        <f t="shared" si="133"/>
        <v>0</v>
      </c>
      <c r="N77" s="122">
        <f t="shared" si="133"/>
        <v>0</v>
      </c>
      <c r="O77" s="122">
        <f t="shared" si="133"/>
        <v>0</v>
      </c>
      <c r="P77" s="122">
        <f t="shared" si="133"/>
        <v>0</v>
      </c>
      <c r="Q77" s="122">
        <f t="shared" si="133"/>
        <v>2877.768</v>
      </c>
      <c r="R77" s="122">
        <f t="shared" si="133"/>
        <v>2877.768</v>
      </c>
      <c r="S77" s="122">
        <f t="shared" si="133"/>
        <v>0</v>
      </c>
      <c r="T77" s="122">
        <f t="shared" si="133"/>
        <v>2877.768</v>
      </c>
      <c r="U77" s="122">
        <f t="shared" si="133"/>
        <v>0</v>
      </c>
      <c r="V77" s="122">
        <f t="shared" si="133"/>
        <v>2877.768</v>
      </c>
      <c r="W77" s="122">
        <f t="shared" si="133"/>
        <v>2577.768</v>
      </c>
      <c r="X77" s="122">
        <f t="shared" si="133"/>
        <v>300</v>
      </c>
      <c r="Y77" s="57">
        <f t="shared" si="1"/>
        <v>1</v>
      </c>
      <c r="Z77" s="57">
        <f t="shared" si="114"/>
        <v>1</v>
      </c>
      <c r="AA77" s="122" t="e">
        <f t="shared" ref="AA77:AC77" si="134">#REF!+AA78</f>
        <v>#REF!</v>
      </c>
      <c r="AB77" s="122" t="e">
        <f t="shared" si="134"/>
        <v>#REF!</v>
      </c>
      <c r="AC77" s="122" t="e">
        <f t="shared" si="134"/>
        <v>#REF!</v>
      </c>
      <c r="AD77" s="46" t="e">
        <f t="shared" si="4"/>
        <v>#REF!</v>
      </c>
      <c r="AE77" s="46" t="e">
        <f t="shared" si="33"/>
        <v>#REF!</v>
      </c>
      <c r="AF77" s="165"/>
      <c r="AG77" s="162"/>
    </row>
    <row r="78" spans="1:33" ht="12.75" customHeight="1">
      <c r="A78" s="164">
        <v>1</v>
      </c>
      <c r="B78" s="55" t="s">
        <v>223</v>
      </c>
      <c r="C78" s="54"/>
      <c r="D78" s="38"/>
      <c r="E78" s="40"/>
      <c r="F78" s="38"/>
      <c r="G78" s="38"/>
      <c r="H78" s="38"/>
      <c r="I78" s="122">
        <f t="shared" ref="I78:X78" si="135">SUM(I79:I80)</f>
        <v>6500</v>
      </c>
      <c r="J78" s="122">
        <f t="shared" si="135"/>
        <v>6500</v>
      </c>
      <c r="K78" s="122">
        <f t="shared" si="135"/>
        <v>0</v>
      </c>
      <c r="L78" s="122">
        <f t="shared" si="135"/>
        <v>0</v>
      </c>
      <c r="M78" s="122">
        <f t="shared" si="135"/>
        <v>0</v>
      </c>
      <c r="N78" s="122">
        <f t="shared" si="135"/>
        <v>0</v>
      </c>
      <c r="O78" s="122">
        <f t="shared" si="135"/>
        <v>0</v>
      </c>
      <c r="P78" s="122">
        <f t="shared" si="135"/>
        <v>0</v>
      </c>
      <c r="Q78" s="122">
        <f t="shared" si="135"/>
        <v>2877.768</v>
      </c>
      <c r="R78" s="122">
        <f t="shared" si="135"/>
        <v>2877.768</v>
      </c>
      <c r="S78" s="122">
        <f t="shared" si="135"/>
        <v>0</v>
      </c>
      <c r="T78" s="122">
        <f t="shared" si="135"/>
        <v>2877.768</v>
      </c>
      <c r="U78" s="122">
        <f t="shared" si="135"/>
        <v>0</v>
      </c>
      <c r="V78" s="122">
        <f t="shared" si="135"/>
        <v>2877.768</v>
      </c>
      <c r="W78" s="122">
        <f t="shared" si="135"/>
        <v>2577.768</v>
      </c>
      <c r="X78" s="122">
        <f t="shared" si="135"/>
        <v>300</v>
      </c>
      <c r="Y78" s="57">
        <f t="shared" si="1"/>
        <v>1</v>
      </c>
      <c r="Z78" s="57">
        <f t="shared" si="114"/>
        <v>1</v>
      </c>
      <c r="AA78" s="122">
        <f t="shared" ref="AA78:AC78" si="136">SUM(AA79:AA80)</f>
        <v>2877.768</v>
      </c>
      <c r="AB78" s="122">
        <f t="shared" si="136"/>
        <v>2877.768</v>
      </c>
      <c r="AC78" s="122">
        <f t="shared" si="136"/>
        <v>0</v>
      </c>
      <c r="AD78" s="46">
        <f t="shared" si="4"/>
        <v>1</v>
      </c>
      <c r="AE78" s="46">
        <f t="shared" si="33"/>
        <v>1</v>
      </c>
      <c r="AF78" s="166"/>
      <c r="AG78" s="162"/>
    </row>
    <row r="79" spans="1:33" ht="12.75" customHeight="1">
      <c r="A79" s="99" t="s">
        <v>156</v>
      </c>
      <c r="B79" s="63" t="s">
        <v>303</v>
      </c>
      <c r="C79" s="64">
        <v>7961467</v>
      </c>
      <c r="D79" s="62" t="s">
        <v>304</v>
      </c>
      <c r="E79" s="62" t="s">
        <v>305</v>
      </c>
      <c r="F79" s="62" t="s">
        <v>332</v>
      </c>
      <c r="G79" s="62" t="s">
        <v>203</v>
      </c>
      <c r="H79" s="62" t="s">
        <v>307</v>
      </c>
      <c r="I79" s="101">
        <v>5000</v>
      </c>
      <c r="J79" s="101">
        <v>5000</v>
      </c>
      <c r="K79" s="153"/>
      <c r="L79" s="153"/>
      <c r="M79" s="153"/>
      <c r="N79" s="101"/>
      <c r="O79" s="153"/>
      <c r="P79" s="153"/>
      <c r="Q79" s="101">
        <f t="shared" ref="Q79:Q80" si="137">R79+S79</f>
        <v>1877.768</v>
      </c>
      <c r="R79" s="101">
        <v>1877.768</v>
      </c>
      <c r="S79" s="70"/>
      <c r="T79" s="101">
        <f t="shared" ref="T79:T80" si="138">Q79</f>
        <v>1877.768</v>
      </c>
      <c r="U79" s="153"/>
      <c r="V79" s="70">
        <f t="shared" ref="V79:V80" si="139">W79+X79</f>
        <v>1877.768</v>
      </c>
      <c r="W79" s="101">
        <f>R79</f>
        <v>1877.768</v>
      </c>
      <c r="X79" s="101"/>
      <c r="Y79" s="66">
        <f t="shared" si="1"/>
        <v>1</v>
      </c>
      <c r="Z79" s="66">
        <f t="shared" si="114"/>
        <v>1</v>
      </c>
      <c r="AA79" s="154">
        <f t="shared" ref="AA79:AA80" si="140">AB79+AC79</f>
        <v>1877.768</v>
      </c>
      <c r="AB79" s="154">
        <f t="shared" ref="AB79:AB80" si="141">Q79</f>
        <v>1877.768</v>
      </c>
      <c r="AC79" s="153"/>
      <c r="AD79" s="67">
        <f t="shared" si="4"/>
        <v>1</v>
      </c>
      <c r="AE79" s="67">
        <f t="shared" si="33"/>
        <v>1</v>
      </c>
      <c r="AF79" s="166"/>
      <c r="AG79" s="31"/>
    </row>
    <row r="80" spans="1:33" ht="12.75" customHeight="1">
      <c r="A80" s="99" t="s">
        <v>162</v>
      </c>
      <c r="B80" s="167" t="s">
        <v>333</v>
      </c>
      <c r="C80" s="168">
        <v>7960547</v>
      </c>
      <c r="D80" s="62" t="s">
        <v>182</v>
      </c>
      <c r="E80" s="168" t="s">
        <v>159</v>
      </c>
      <c r="F80" s="142" t="s">
        <v>334</v>
      </c>
      <c r="G80" s="168" t="s">
        <v>63</v>
      </c>
      <c r="H80" s="168" t="s">
        <v>335</v>
      </c>
      <c r="I80" s="101">
        <v>1500</v>
      </c>
      <c r="J80" s="101">
        <v>1500</v>
      </c>
      <c r="K80" s="153"/>
      <c r="L80" s="153"/>
      <c r="M80" s="153"/>
      <c r="N80" s="101"/>
      <c r="O80" s="153"/>
      <c r="P80" s="153"/>
      <c r="Q80" s="101">
        <f t="shared" si="137"/>
        <v>1000</v>
      </c>
      <c r="R80" s="101">
        <v>1000</v>
      </c>
      <c r="S80" s="70"/>
      <c r="T80" s="101">
        <f t="shared" si="138"/>
        <v>1000</v>
      </c>
      <c r="U80" s="153"/>
      <c r="V80" s="70">
        <f t="shared" si="139"/>
        <v>1000</v>
      </c>
      <c r="W80" s="101">
        <v>700</v>
      </c>
      <c r="X80" s="101">
        <v>300</v>
      </c>
      <c r="Y80" s="66">
        <f t="shared" si="1"/>
        <v>1</v>
      </c>
      <c r="Z80" s="66">
        <f t="shared" si="114"/>
        <v>1</v>
      </c>
      <c r="AA80" s="154">
        <f t="shared" si="140"/>
        <v>1000</v>
      </c>
      <c r="AB80" s="154">
        <f t="shared" si="141"/>
        <v>1000</v>
      </c>
      <c r="AC80" s="153"/>
      <c r="AD80" s="67">
        <f t="shared" si="4"/>
        <v>1</v>
      </c>
      <c r="AE80" s="67">
        <f t="shared" si="33"/>
        <v>1</v>
      </c>
      <c r="AF80" s="166"/>
      <c r="AG80" s="31"/>
    </row>
    <row r="81" spans="1:33" ht="24" customHeight="1">
      <c r="A81" s="120" t="s">
        <v>90</v>
      </c>
      <c r="B81" s="93" t="s">
        <v>336</v>
      </c>
      <c r="C81" s="54"/>
      <c r="D81" s="37"/>
      <c r="E81" s="121"/>
      <c r="F81" s="37"/>
      <c r="G81" s="37"/>
      <c r="H81" s="37"/>
      <c r="I81" s="122">
        <f t="shared" ref="I81:X81" si="142">I82</f>
        <v>9000</v>
      </c>
      <c r="J81" s="122">
        <f t="shared" si="142"/>
        <v>7800</v>
      </c>
      <c r="K81" s="122">
        <f t="shared" si="142"/>
        <v>0</v>
      </c>
      <c r="L81" s="122">
        <f t="shared" si="142"/>
        <v>0</v>
      </c>
      <c r="M81" s="122">
        <f t="shared" si="142"/>
        <v>0</v>
      </c>
      <c r="N81" s="122">
        <f t="shared" si="142"/>
        <v>0</v>
      </c>
      <c r="O81" s="122">
        <f t="shared" si="142"/>
        <v>0</v>
      </c>
      <c r="P81" s="122">
        <f t="shared" si="142"/>
        <v>0</v>
      </c>
      <c r="Q81" s="122">
        <f t="shared" si="142"/>
        <v>5026.5110000000004</v>
      </c>
      <c r="R81" s="122">
        <f t="shared" si="142"/>
        <v>5026.5110000000004</v>
      </c>
      <c r="S81" s="122">
        <f t="shared" si="142"/>
        <v>0</v>
      </c>
      <c r="T81" s="122">
        <f t="shared" si="142"/>
        <v>5026.5110000000004</v>
      </c>
      <c r="U81" s="122">
        <f t="shared" si="142"/>
        <v>0</v>
      </c>
      <c r="V81" s="122">
        <f t="shared" si="142"/>
        <v>4978.5259999999998</v>
      </c>
      <c r="W81" s="122">
        <f t="shared" si="142"/>
        <v>4978.5259999999998</v>
      </c>
      <c r="X81" s="122">
        <f t="shared" si="142"/>
        <v>0</v>
      </c>
      <c r="Y81" s="57">
        <f t="shared" si="1"/>
        <v>0.99045361683282884</v>
      </c>
      <c r="Z81" s="57">
        <f t="shared" si="114"/>
        <v>0.99045361683282884</v>
      </c>
      <c r="AA81" s="122">
        <f t="shared" ref="AA81:AC81" si="143">AA82</f>
        <v>5026.5110000000004</v>
      </c>
      <c r="AB81" s="122">
        <f t="shared" si="143"/>
        <v>5026.5110000000004</v>
      </c>
      <c r="AC81" s="122">
        <f t="shared" si="143"/>
        <v>0</v>
      </c>
      <c r="AD81" s="46">
        <f t="shared" si="4"/>
        <v>1</v>
      </c>
      <c r="AE81" s="46">
        <f t="shared" si="33"/>
        <v>1</v>
      </c>
      <c r="AF81" s="163"/>
      <c r="AG81" s="72"/>
    </row>
    <row r="82" spans="1:33" ht="12.75" customHeight="1">
      <c r="A82" s="164">
        <v>1</v>
      </c>
      <c r="B82" s="55" t="s">
        <v>179</v>
      </c>
      <c r="C82" s="54"/>
      <c r="D82" s="38"/>
      <c r="E82" s="38"/>
      <c r="F82" s="38"/>
      <c r="G82" s="38"/>
      <c r="H82" s="38"/>
      <c r="I82" s="122">
        <f t="shared" ref="I82:X82" si="144">I83</f>
        <v>9000</v>
      </c>
      <c r="J82" s="122">
        <f t="shared" si="144"/>
        <v>7800</v>
      </c>
      <c r="K82" s="122">
        <f t="shared" si="144"/>
        <v>0</v>
      </c>
      <c r="L82" s="122">
        <f t="shared" si="144"/>
        <v>0</v>
      </c>
      <c r="M82" s="122">
        <f t="shared" si="144"/>
        <v>0</v>
      </c>
      <c r="N82" s="122">
        <f t="shared" si="144"/>
        <v>0</v>
      </c>
      <c r="O82" s="122">
        <f t="shared" si="144"/>
        <v>0</v>
      </c>
      <c r="P82" s="122">
        <f t="shared" si="144"/>
        <v>0</v>
      </c>
      <c r="Q82" s="122">
        <f t="shared" si="144"/>
        <v>5026.5110000000004</v>
      </c>
      <c r="R82" s="122">
        <f t="shared" si="144"/>
        <v>5026.5110000000004</v>
      </c>
      <c r="S82" s="122">
        <f t="shared" si="144"/>
        <v>0</v>
      </c>
      <c r="T82" s="122">
        <f t="shared" si="144"/>
        <v>5026.5110000000004</v>
      </c>
      <c r="U82" s="122">
        <f t="shared" si="144"/>
        <v>0</v>
      </c>
      <c r="V82" s="122">
        <f t="shared" si="144"/>
        <v>4978.5259999999998</v>
      </c>
      <c r="W82" s="122">
        <f t="shared" si="144"/>
        <v>4978.5259999999998</v>
      </c>
      <c r="X82" s="122">
        <f t="shared" si="144"/>
        <v>0</v>
      </c>
      <c r="Y82" s="57">
        <f t="shared" si="1"/>
        <v>0.99045361683282884</v>
      </c>
      <c r="Z82" s="57">
        <f t="shared" si="114"/>
        <v>0.99045361683282884</v>
      </c>
      <c r="AA82" s="122">
        <f t="shared" ref="AA82:AC82" si="145">AA83</f>
        <v>5026.5110000000004</v>
      </c>
      <c r="AB82" s="122">
        <f t="shared" si="145"/>
        <v>5026.5110000000004</v>
      </c>
      <c r="AC82" s="122">
        <f t="shared" si="145"/>
        <v>0</v>
      </c>
      <c r="AD82" s="46">
        <f t="shared" si="4"/>
        <v>1</v>
      </c>
      <c r="AE82" s="46">
        <f t="shared" si="33"/>
        <v>1</v>
      </c>
      <c r="AF82" s="165"/>
      <c r="AG82" s="162"/>
    </row>
    <row r="83" spans="1:33" ht="12.75" customHeight="1">
      <c r="A83" s="164" t="s">
        <v>156</v>
      </c>
      <c r="B83" s="97" t="s">
        <v>223</v>
      </c>
      <c r="C83" s="54"/>
      <c r="D83" s="38"/>
      <c r="E83" s="38"/>
      <c r="F83" s="38"/>
      <c r="G83" s="38"/>
      <c r="H83" s="38"/>
      <c r="I83" s="122">
        <f t="shared" ref="I83:X83" si="146">SUM(I84:I88)</f>
        <v>9000</v>
      </c>
      <c r="J83" s="122">
        <f t="shared" si="146"/>
        <v>7800</v>
      </c>
      <c r="K83" s="122">
        <f t="shared" si="146"/>
        <v>0</v>
      </c>
      <c r="L83" s="122">
        <f t="shared" si="146"/>
        <v>0</v>
      </c>
      <c r="M83" s="122">
        <f t="shared" si="146"/>
        <v>0</v>
      </c>
      <c r="N83" s="122">
        <f t="shared" si="146"/>
        <v>0</v>
      </c>
      <c r="O83" s="122">
        <f t="shared" si="146"/>
        <v>0</v>
      </c>
      <c r="P83" s="122">
        <f t="shared" si="146"/>
        <v>0</v>
      </c>
      <c r="Q83" s="122">
        <f t="shared" si="146"/>
        <v>5026.5110000000004</v>
      </c>
      <c r="R83" s="122">
        <f t="shared" si="146"/>
        <v>5026.5110000000004</v>
      </c>
      <c r="S83" s="122">
        <f t="shared" si="146"/>
        <v>0</v>
      </c>
      <c r="T83" s="122">
        <f t="shared" si="146"/>
        <v>5026.5110000000004</v>
      </c>
      <c r="U83" s="122">
        <f t="shared" si="146"/>
        <v>0</v>
      </c>
      <c r="V83" s="122">
        <f t="shared" si="146"/>
        <v>4978.5259999999998</v>
      </c>
      <c r="W83" s="122">
        <f t="shared" si="146"/>
        <v>4978.5259999999998</v>
      </c>
      <c r="X83" s="122">
        <f t="shared" si="146"/>
        <v>0</v>
      </c>
      <c r="Y83" s="57">
        <f t="shared" si="1"/>
        <v>0.99045361683282884</v>
      </c>
      <c r="Z83" s="57">
        <f t="shared" si="114"/>
        <v>0.99045361683282884</v>
      </c>
      <c r="AA83" s="122">
        <f t="shared" ref="AA83:AC83" si="147">SUM(AA84:AA88)</f>
        <v>5026.5110000000004</v>
      </c>
      <c r="AB83" s="122">
        <f t="shared" si="147"/>
        <v>5026.5110000000004</v>
      </c>
      <c r="AC83" s="122">
        <f t="shared" si="147"/>
        <v>0</v>
      </c>
      <c r="AD83" s="46">
        <f t="shared" si="4"/>
        <v>1</v>
      </c>
      <c r="AE83" s="46">
        <f t="shared" si="33"/>
        <v>1</v>
      </c>
      <c r="AF83" s="165"/>
      <c r="AG83" s="162"/>
    </row>
    <row r="84" spans="1:33" ht="12.75" customHeight="1">
      <c r="A84" s="99" t="s">
        <v>337</v>
      </c>
      <c r="B84" s="63" t="s">
        <v>338</v>
      </c>
      <c r="C84" s="64">
        <v>7957270</v>
      </c>
      <c r="D84" s="62" t="s">
        <v>249</v>
      </c>
      <c r="E84" s="62" t="s">
        <v>305</v>
      </c>
      <c r="F84" s="62" t="s">
        <v>339</v>
      </c>
      <c r="G84" s="62" t="s">
        <v>203</v>
      </c>
      <c r="H84" s="62" t="s">
        <v>340</v>
      </c>
      <c r="I84" s="169">
        <v>5000</v>
      </c>
      <c r="J84" s="101">
        <f t="shared" ref="J84:J86" si="148">I84</f>
        <v>5000</v>
      </c>
      <c r="K84" s="153"/>
      <c r="L84" s="153"/>
      <c r="M84" s="153"/>
      <c r="N84" s="101"/>
      <c r="O84" s="153"/>
      <c r="P84" s="153"/>
      <c r="Q84" s="101">
        <f t="shared" ref="Q84:Q88" si="149">R84+S84</f>
        <v>2986.511</v>
      </c>
      <c r="R84" s="169">
        <f>1386.511+1600</f>
        <v>2986.511</v>
      </c>
      <c r="S84" s="70"/>
      <c r="T84" s="101">
        <f t="shared" ref="T84:T88" si="150">Q84</f>
        <v>2986.511</v>
      </c>
      <c r="U84" s="153"/>
      <c r="V84" s="101">
        <f t="shared" ref="V84:V88" si="151">W84+X84</f>
        <v>2986.511</v>
      </c>
      <c r="W84" s="101">
        <f>R84</f>
        <v>2986.511</v>
      </c>
      <c r="X84" s="153"/>
      <c r="Y84" s="66">
        <f t="shared" si="1"/>
        <v>1</v>
      </c>
      <c r="Z84" s="66">
        <f t="shared" si="114"/>
        <v>1</v>
      </c>
      <c r="AA84" s="154">
        <f t="shared" ref="AA84:AA88" si="152">AB84+AC84</f>
        <v>2986.511</v>
      </c>
      <c r="AB84" s="154">
        <f t="shared" ref="AB84:AB88" si="153">Q84</f>
        <v>2986.511</v>
      </c>
      <c r="AC84" s="153"/>
      <c r="AD84" s="67">
        <f t="shared" si="4"/>
        <v>1</v>
      </c>
      <c r="AE84" s="67">
        <f t="shared" si="33"/>
        <v>1</v>
      </c>
      <c r="AF84" s="166"/>
      <c r="AG84" s="31"/>
    </row>
    <row r="85" spans="1:33" ht="12.75" customHeight="1">
      <c r="A85" s="99" t="s">
        <v>341</v>
      </c>
      <c r="B85" s="63" t="s">
        <v>342</v>
      </c>
      <c r="C85" s="64">
        <v>7958125</v>
      </c>
      <c r="D85" s="62" t="s">
        <v>343</v>
      </c>
      <c r="E85" s="62" t="s">
        <v>305</v>
      </c>
      <c r="F85" s="62" t="s">
        <v>344</v>
      </c>
      <c r="G85" s="62">
        <v>2022</v>
      </c>
      <c r="H85" s="62" t="s">
        <v>345</v>
      </c>
      <c r="I85" s="169">
        <v>1000</v>
      </c>
      <c r="J85" s="101">
        <f t="shared" si="148"/>
        <v>1000</v>
      </c>
      <c r="K85" s="153"/>
      <c r="L85" s="153"/>
      <c r="M85" s="153"/>
      <c r="N85" s="101"/>
      <c r="O85" s="153"/>
      <c r="P85" s="153"/>
      <c r="Q85" s="101">
        <f t="shared" si="149"/>
        <v>970</v>
      </c>
      <c r="R85" s="169">
        <v>970</v>
      </c>
      <c r="S85" s="70"/>
      <c r="T85" s="101">
        <f t="shared" si="150"/>
        <v>970</v>
      </c>
      <c r="U85" s="153"/>
      <c r="V85" s="101">
        <f t="shared" si="151"/>
        <v>922.01499999999999</v>
      </c>
      <c r="W85" s="101">
        <v>922.01499999999999</v>
      </c>
      <c r="X85" s="153"/>
      <c r="Y85" s="66">
        <f t="shared" si="1"/>
        <v>0.95053092783505155</v>
      </c>
      <c r="Z85" s="66">
        <f t="shared" si="114"/>
        <v>0.95053092783505155</v>
      </c>
      <c r="AA85" s="154">
        <f t="shared" si="152"/>
        <v>970</v>
      </c>
      <c r="AB85" s="154">
        <f t="shared" si="153"/>
        <v>970</v>
      </c>
      <c r="AC85" s="153"/>
      <c r="AD85" s="67">
        <f t="shared" si="4"/>
        <v>1</v>
      </c>
      <c r="AE85" s="67">
        <f t="shared" si="33"/>
        <v>1</v>
      </c>
      <c r="AF85" s="166"/>
      <c r="AG85" s="31"/>
    </row>
    <row r="86" spans="1:33" ht="12.75" customHeight="1">
      <c r="A86" s="99" t="s">
        <v>346</v>
      </c>
      <c r="B86" s="63" t="s">
        <v>347</v>
      </c>
      <c r="C86" s="64">
        <v>7957271</v>
      </c>
      <c r="D86" s="62" t="s">
        <v>241</v>
      </c>
      <c r="E86" s="62" t="s">
        <v>305</v>
      </c>
      <c r="F86" s="62" t="s">
        <v>348</v>
      </c>
      <c r="G86" s="62">
        <v>2022</v>
      </c>
      <c r="H86" s="62" t="s">
        <v>349</v>
      </c>
      <c r="I86" s="169">
        <v>1000</v>
      </c>
      <c r="J86" s="101">
        <f t="shared" si="148"/>
        <v>1000</v>
      </c>
      <c r="K86" s="153"/>
      <c r="L86" s="153"/>
      <c r="M86" s="153"/>
      <c r="N86" s="101"/>
      <c r="O86" s="153"/>
      <c r="P86" s="153"/>
      <c r="Q86" s="101">
        <f t="shared" si="149"/>
        <v>670</v>
      </c>
      <c r="R86" s="169">
        <v>670</v>
      </c>
      <c r="S86" s="70"/>
      <c r="T86" s="101">
        <f t="shared" si="150"/>
        <v>670</v>
      </c>
      <c r="U86" s="153"/>
      <c r="V86" s="101">
        <f t="shared" si="151"/>
        <v>670</v>
      </c>
      <c r="W86" s="101">
        <v>670</v>
      </c>
      <c r="X86" s="153"/>
      <c r="Y86" s="66">
        <f t="shared" si="1"/>
        <v>1</v>
      </c>
      <c r="Z86" s="66">
        <f t="shared" si="114"/>
        <v>1</v>
      </c>
      <c r="AA86" s="154">
        <f t="shared" si="152"/>
        <v>670</v>
      </c>
      <c r="AB86" s="154">
        <f t="shared" si="153"/>
        <v>670</v>
      </c>
      <c r="AC86" s="153"/>
      <c r="AD86" s="67">
        <f t="shared" si="4"/>
        <v>1</v>
      </c>
      <c r="AE86" s="67">
        <f t="shared" si="33"/>
        <v>1</v>
      </c>
      <c r="AF86" s="166"/>
      <c r="AG86" s="31"/>
    </row>
    <row r="87" spans="1:33" ht="12.75" customHeight="1">
      <c r="A87" s="99" t="s">
        <v>350</v>
      </c>
      <c r="B87" s="63" t="s">
        <v>351</v>
      </c>
      <c r="C87" s="168">
        <v>7978966</v>
      </c>
      <c r="D87" s="62" t="s">
        <v>280</v>
      </c>
      <c r="E87" s="62" t="s">
        <v>305</v>
      </c>
      <c r="F87" s="142" t="s">
        <v>352</v>
      </c>
      <c r="G87" s="62" t="s">
        <v>203</v>
      </c>
      <c r="H87" s="168" t="s">
        <v>353</v>
      </c>
      <c r="I87" s="169">
        <v>1000</v>
      </c>
      <c r="J87" s="101">
        <v>400</v>
      </c>
      <c r="K87" s="153"/>
      <c r="L87" s="153"/>
      <c r="M87" s="153"/>
      <c r="N87" s="101"/>
      <c r="O87" s="153"/>
      <c r="P87" s="153"/>
      <c r="Q87" s="101">
        <f t="shared" si="149"/>
        <v>200</v>
      </c>
      <c r="R87" s="169">
        <v>200</v>
      </c>
      <c r="S87" s="70"/>
      <c r="T87" s="101">
        <f t="shared" si="150"/>
        <v>200</v>
      </c>
      <c r="U87" s="153"/>
      <c r="V87" s="101">
        <f t="shared" si="151"/>
        <v>200</v>
      </c>
      <c r="W87" s="101">
        <v>200</v>
      </c>
      <c r="X87" s="153"/>
      <c r="Y87" s="66">
        <f t="shared" si="1"/>
        <v>1</v>
      </c>
      <c r="Z87" s="66">
        <f t="shared" si="114"/>
        <v>1</v>
      </c>
      <c r="AA87" s="154">
        <f t="shared" si="152"/>
        <v>200</v>
      </c>
      <c r="AB87" s="154">
        <f t="shared" si="153"/>
        <v>200</v>
      </c>
      <c r="AC87" s="153"/>
      <c r="AD87" s="67">
        <f t="shared" si="4"/>
        <v>1</v>
      </c>
      <c r="AE87" s="67">
        <f t="shared" si="33"/>
        <v>1</v>
      </c>
      <c r="AF87" s="166"/>
      <c r="AG87" s="31"/>
    </row>
    <row r="88" spans="1:33" ht="12.75" customHeight="1">
      <c r="A88" s="99" t="s">
        <v>354</v>
      </c>
      <c r="B88" s="63" t="s">
        <v>355</v>
      </c>
      <c r="C88" s="168">
        <v>7978965</v>
      </c>
      <c r="D88" s="62" t="s">
        <v>304</v>
      </c>
      <c r="E88" s="62" t="s">
        <v>305</v>
      </c>
      <c r="F88" s="142" t="s">
        <v>352</v>
      </c>
      <c r="G88" s="62" t="s">
        <v>203</v>
      </c>
      <c r="H88" s="168" t="s">
        <v>356</v>
      </c>
      <c r="I88" s="169">
        <v>1000</v>
      </c>
      <c r="J88" s="101">
        <v>400</v>
      </c>
      <c r="K88" s="153"/>
      <c r="L88" s="153"/>
      <c r="M88" s="153"/>
      <c r="N88" s="101"/>
      <c r="O88" s="153"/>
      <c r="P88" s="153"/>
      <c r="Q88" s="101">
        <f t="shared" si="149"/>
        <v>200</v>
      </c>
      <c r="R88" s="169">
        <v>200</v>
      </c>
      <c r="S88" s="70"/>
      <c r="T88" s="101">
        <f t="shared" si="150"/>
        <v>200</v>
      </c>
      <c r="U88" s="153"/>
      <c r="V88" s="101">
        <f t="shared" si="151"/>
        <v>200</v>
      </c>
      <c r="W88" s="101">
        <v>200</v>
      </c>
      <c r="X88" s="153"/>
      <c r="Y88" s="66">
        <f t="shared" si="1"/>
        <v>1</v>
      </c>
      <c r="Z88" s="66">
        <f t="shared" si="114"/>
        <v>1</v>
      </c>
      <c r="AA88" s="154">
        <f t="shared" si="152"/>
        <v>200</v>
      </c>
      <c r="AB88" s="154">
        <f t="shared" si="153"/>
        <v>200</v>
      </c>
      <c r="AC88" s="153"/>
      <c r="AD88" s="67">
        <f t="shared" si="4"/>
        <v>1</v>
      </c>
      <c r="AE88" s="67">
        <f t="shared" si="33"/>
        <v>1</v>
      </c>
      <c r="AF88" s="166"/>
      <c r="AG88" s="31"/>
    </row>
    <row r="89" spans="1:33" ht="12.75" customHeight="1">
      <c r="A89" s="32"/>
      <c r="B89" s="31"/>
      <c r="C89" s="32"/>
      <c r="D89" s="31"/>
      <c r="E89" s="32"/>
      <c r="F89" s="170"/>
      <c r="G89" s="32"/>
      <c r="H89" s="32"/>
      <c r="I89" s="31"/>
      <c r="J89" s="31"/>
      <c r="K89" s="31"/>
      <c r="L89" s="31"/>
      <c r="M89" s="31"/>
      <c r="N89" s="31"/>
      <c r="O89" s="31"/>
      <c r="P89" s="31"/>
      <c r="Q89" s="31"/>
      <c r="R89" s="31"/>
      <c r="S89" s="31"/>
      <c r="T89" s="31"/>
      <c r="U89" s="31"/>
      <c r="V89" s="31"/>
      <c r="W89" s="31"/>
      <c r="X89" s="31"/>
      <c r="Y89" s="31"/>
      <c r="Z89" s="31"/>
      <c r="AA89" s="31"/>
      <c r="AB89" s="31"/>
      <c r="AC89" s="31"/>
      <c r="AD89" s="31"/>
      <c r="AE89" s="31"/>
      <c r="AF89" s="31"/>
      <c r="AG89" s="31"/>
    </row>
    <row r="90" spans="1:33" ht="12.75" customHeight="1">
      <c r="A90" s="32"/>
      <c r="B90" s="31"/>
      <c r="C90" s="32"/>
      <c r="D90" s="31"/>
      <c r="E90" s="32"/>
      <c r="F90" s="170"/>
      <c r="G90" s="32"/>
      <c r="H90" s="32"/>
      <c r="I90" s="31"/>
      <c r="J90" s="31"/>
      <c r="K90" s="31"/>
      <c r="L90" s="31"/>
      <c r="M90" s="31"/>
      <c r="N90" s="31"/>
      <c r="O90" s="31"/>
      <c r="P90" s="31"/>
      <c r="Q90" s="31"/>
      <c r="R90" s="31"/>
      <c r="S90" s="31"/>
      <c r="T90" s="31"/>
      <c r="U90" s="31"/>
      <c r="V90" s="31"/>
      <c r="W90" s="31"/>
      <c r="X90" s="31"/>
      <c r="Y90" s="31"/>
      <c r="Z90" s="31"/>
      <c r="AA90" s="31"/>
      <c r="AB90" s="31"/>
      <c r="AC90" s="31"/>
      <c r="AD90" s="31"/>
      <c r="AE90" s="31"/>
      <c r="AF90" s="31"/>
      <c r="AG90" s="31"/>
    </row>
    <row r="91" spans="1:33" ht="12.75" customHeight="1">
      <c r="A91" s="32"/>
      <c r="B91" s="31"/>
      <c r="C91" s="32"/>
      <c r="D91" s="31"/>
      <c r="E91" s="32"/>
      <c r="F91" s="170"/>
      <c r="G91" s="32"/>
      <c r="H91" s="32"/>
      <c r="I91" s="31"/>
      <c r="J91" s="31"/>
      <c r="K91" s="31"/>
      <c r="L91" s="31"/>
      <c r="M91" s="31"/>
      <c r="N91" s="31"/>
      <c r="O91" s="31"/>
      <c r="P91" s="31"/>
      <c r="Q91" s="31"/>
      <c r="R91" s="31"/>
      <c r="S91" s="31"/>
      <c r="T91" s="31"/>
      <c r="U91" s="31"/>
      <c r="V91" s="31"/>
      <c r="W91" s="31"/>
      <c r="X91" s="31"/>
      <c r="Y91" s="31"/>
      <c r="Z91" s="31"/>
      <c r="AA91" s="31"/>
      <c r="AB91" s="31"/>
      <c r="AC91" s="31"/>
      <c r="AD91" s="31"/>
      <c r="AE91" s="31"/>
      <c r="AF91" s="31"/>
      <c r="AG91" s="31"/>
    </row>
    <row r="92" spans="1:33" ht="12.75" customHeight="1">
      <c r="A92" s="32"/>
      <c r="B92" s="31"/>
      <c r="C92" s="32"/>
      <c r="D92" s="31"/>
      <c r="E92" s="32"/>
      <c r="F92" s="170"/>
      <c r="G92" s="32"/>
      <c r="H92" s="32"/>
      <c r="I92" s="31"/>
      <c r="J92" s="31"/>
      <c r="K92" s="31"/>
      <c r="L92" s="31"/>
      <c r="M92" s="31"/>
      <c r="N92" s="31"/>
      <c r="O92" s="31"/>
      <c r="P92" s="31"/>
      <c r="Q92" s="31"/>
      <c r="R92" s="31"/>
      <c r="S92" s="31"/>
      <c r="T92" s="31"/>
      <c r="U92" s="31"/>
      <c r="V92" s="31"/>
      <c r="W92" s="31"/>
      <c r="X92" s="31"/>
      <c r="Y92" s="31"/>
      <c r="Z92" s="31"/>
      <c r="AA92" s="31"/>
      <c r="AB92" s="31"/>
      <c r="AC92" s="31"/>
      <c r="AD92" s="31"/>
      <c r="AE92" s="31"/>
      <c r="AF92" s="31"/>
      <c r="AG92" s="31"/>
    </row>
    <row r="93" spans="1:33" ht="12.75" customHeight="1">
      <c r="A93" s="32"/>
      <c r="B93" s="31"/>
      <c r="C93" s="32"/>
      <c r="D93" s="31"/>
      <c r="E93" s="32"/>
      <c r="F93" s="170"/>
      <c r="G93" s="32"/>
      <c r="H93" s="32"/>
      <c r="I93" s="31"/>
      <c r="J93" s="31"/>
      <c r="K93" s="31"/>
      <c r="L93" s="31"/>
      <c r="M93" s="31"/>
      <c r="N93" s="31"/>
      <c r="O93" s="31"/>
      <c r="P93" s="31"/>
      <c r="Q93" s="31"/>
      <c r="R93" s="31"/>
      <c r="S93" s="31"/>
      <c r="T93" s="31"/>
      <c r="U93" s="31"/>
      <c r="V93" s="31"/>
      <c r="W93" s="31"/>
      <c r="X93" s="31"/>
      <c r="Y93" s="31"/>
      <c r="Z93" s="31"/>
      <c r="AA93" s="31"/>
      <c r="AB93" s="31"/>
      <c r="AC93" s="31"/>
      <c r="AD93" s="31"/>
      <c r="AE93" s="31"/>
      <c r="AF93" s="31"/>
      <c r="AG93" s="31"/>
    </row>
    <row r="94" spans="1:33" ht="12.75" customHeight="1">
      <c r="A94" s="32"/>
      <c r="B94" s="31"/>
      <c r="C94" s="32"/>
      <c r="D94" s="31"/>
      <c r="E94" s="32"/>
      <c r="F94" s="170"/>
      <c r="G94" s="32"/>
      <c r="H94" s="32"/>
      <c r="I94" s="31"/>
      <c r="J94" s="31"/>
      <c r="K94" s="31"/>
      <c r="L94" s="31"/>
      <c r="M94" s="31"/>
      <c r="N94" s="31"/>
      <c r="O94" s="31"/>
      <c r="P94" s="31"/>
      <c r="Q94" s="31"/>
      <c r="R94" s="31"/>
      <c r="S94" s="31"/>
      <c r="T94" s="31"/>
      <c r="U94" s="31"/>
      <c r="V94" s="31"/>
      <c r="W94" s="31"/>
      <c r="X94" s="31"/>
      <c r="Y94" s="31"/>
      <c r="Z94" s="31"/>
      <c r="AA94" s="31"/>
      <c r="AB94" s="31"/>
      <c r="AC94" s="31"/>
      <c r="AD94" s="31"/>
      <c r="AE94" s="31"/>
      <c r="AF94" s="31"/>
      <c r="AG94" s="31"/>
    </row>
    <row r="95" spans="1:33" ht="12.75" customHeight="1">
      <c r="A95" s="32"/>
      <c r="B95" s="31"/>
      <c r="C95" s="32"/>
      <c r="D95" s="31"/>
      <c r="E95" s="32"/>
      <c r="F95" s="170"/>
      <c r="G95" s="32"/>
      <c r="H95" s="32"/>
      <c r="I95" s="31"/>
      <c r="J95" s="31"/>
      <c r="K95" s="31"/>
      <c r="L95" s="31"/>
      <c r="M95" s="31"/>
      <c r="N95" s="31"/>
      <c r="O95" s="31"/>
      <c r="P95" s="31"/>
      <c r="Q95" s="31"/>
      <c r="R95" s="31"/>
      <c r="S95" s="31"/>
      <c r="T95" s="31"/>
      <c r="U95" s="31"/>
      <c r="V95" s="31"/>
      <c r="W95" s="31"/>
      <c r="X95" s="31"/>
      <c r="Y95" s="31"/>
      <c r="Z95" s="31"/>
      <c r="AA95" s="31"/>
      <c r="AB95" s="31"/>
      <c r="AC95" s="31"/>
      <c r="AD95" s="31"/>
      <c r="AE95" s="31"/>
      <c r="AF95" s="31"/>
      <c r="AG95" s="31"/>
    </row>
    <row r="96" spans="1:33" ht="12.75" customHeight="1">
      <c r="A96" s="32"/>
      <c r="B96" s="31"/>
      <c r="C96" s="32"/>
      <c r="D96" s="31"/>
      <c r="E96" s="32"/>
      <c r="F96" s="170"/>
      <c r="G96" s="32"/>
      <c r="H96" s="32"/>
      <c r="I96" s="31"/>
      <c r="J96" s="31"/>
      <c r="K96" s="31"/>
      <c r="L96" s="31"/>
      <c r="M96" s="31"/>
      <c r="N96" s="31"/>
      <c r="O96" s="31"/>
      <c r="P96" s="31"/>
      <c r="Q96" s="31"/>
      <c r="R96" s="31"/>
      <c r="S96" s="31"/>
      <c r="T96" s="31"/>
      <c r="U96" s="31"/>
      <c r="V96" s="31"/>
      <c r="W96" s="31"/>
      <c r="X96" s="31"/>
      <c r="Y96" s="31"/>
      <c r="Z96" s="31"/>
      <c r="AA96" s="31"/>
      <c r="AB96" s="31"/>
      <c r="AC96" s="31"/>
      <c r="AD96" s="31"/>
      <c r="AE96" s="31"/>
      <c r="AF96" s="31"/>
      <c r="AG96" s="31"/>
    </row>
    <row r="97" spans="1:33" ht="12.75" customHeight="1">
      <c r="A97" s="32"/>
      <c r="B97" s="31"/>
      <c r="C97" s="32"/>
      <c r="D97" s="31"/>
      <c r="E97" s="32"/>
      <c r="F97" s="170"/>
      <c r="G97" s="32"/>
      <c r="H97" s="32"/>
      <c r="I97" s="31"/>
      <c r="J97" s="31"/>
      <c r="K97" s="31"/>
      <c r="L97" s="31"/>
      <c r="M97" s="31"/>
      <c r="N97" s="31"/>
      <c r="O97" s="31"/>
      <c r="P97" s="31"/>
      <c r="Q97" s="31"/>
      <c r="R97" s="31"/>
      <c r="S97" s="31"/>
      <c r="T97" s="31"/>
      <c r="U97" s="31"/>
      <c r="V97" s="31"/>
      <c r="W97" s="31"/>
      <c r="X97" s="31"/>
      <c r="Y97" s="31"/>
      <c r="Z97" s="31"/>
      <c r="AA97" s="31"/>
      <c r="AB97" s="31"/>
      <c r="AC97" s="31"/>
      <c r="AD97" s="31"/>
      <c r="AE97" s="31"/>
      <c r="AF97" s="31"/>
      <c r="AG97" s="31"/>
    </row>
    <row r="98" spans="1:33" ht="12.75" customHeight="1">
      <c r="A98" s="32"/>
      <c r="B98" s="31"/>
      <c r="C98" s="32"/>
      <c r="D98" s="31"/>
      <c r="E98" s="32"/>
      <c r="F98" s="170"/>
      <c r="G98" s="32"/>
      <c r="H98" s="32"/>
      <c r="I98" s="31"/>
      <c r="J98" s="31"/>
      <c r="K98" s="31"/>
      <c r="L98" s="31"/>
      <c r="M98" s="31"/>
      <c r="N98" s="31"/>
      <c r="O98" s="31"/>
      <c r="P98" s="31"/>
      <c r="Q98" s="31"/>
      <c r="R98" s="31"/>
      <c r="S98" s="31"/>
      <c r="T98" s="31"/>
      <c r="U98" s="31"/>
      <c r="V98" s="31"/>
      <c r="W98" s="31"/>
      <c r="X98" s="31"/>
      <c r="Y98" s="31"/>
      <c r="Z98" s="31"/>
      <c r="AA98" s="31"/>
      <c r="AB98" s="31"/>
      <c r="AC98" s="31"/>
      <c r="AD98" s="31"/>
      <c r="AE98" s="31"/>
      <c r="AF98" s="31"/>
      <c r="AG98" s="31"/>
    </row>
    <row r="99" spans="1:33" ht="12.75" customHeight="1">
      <c r="A99" s="32"/>
      <c r="B99" s="31"/>
      <c r="C99" s="32"/>
      <c r="D99" s="31"/>
      <c r="E99" s="32"/>
      <c r="F99" s="170"/>
      <c r="G99" s="32"/>
      <c r="H99" s="32"/>
      <c r="I99" s="31"/>
      <c r="J99" s="31"/>
      <c r="K99" s="31"/>
      <c r="L99" s="31"/>
      <c r="M99" s="31"/>
      <c r="N99" s="31"/>
      <c r="O99" s="31"/>
      <c r="P99" s="31"/>
      <c r="Q99" s="31"/>
      <c r="R99" s="31"/>
      <c r="S99" s="31"/>
      <c r="T99" s="31"/>
      <c r="U99" s="31"/>
      <c r="V99" s="31"/>
      <c r="W99" s="31"/>
      <c r="X99" s="31"/>
      <c r="Y99" s="31"/>
      <c r="Z99" s="31"/>
      <c r="AA99" s="31"/>
      <c r="AB99" s="31"/>
      <c r="AC99" s="31"/>
      <c r="AD99" s="31"/>
      <c r="AE99" s="31"/>
      <c r="AF99" s="31"/>
      <c r="AG99" s="31"/>
    </row>
    <row r="100" spans="1:33" ht="12.75" customHeight="1">
      <c r="A100" s="32"/>
      <c r="B100" s="31"/>
      <c r="C100" s="32"/>
      <c r="D100" s="31"/>
      <c r="E100" s="32"/>
      <c r="F100" s="170"/>
      <c r="G100" s="32"/>
      <c r="H100" s="32"/>
      <c r="I100" s="31"/>
      <c r="J100" s="31"/>
      <c r="K100" s="31"/>
      <c r="L100" s="31"/>
      <c r="M100" s="31"/>
      <c r="N100" s="31"/>
      <c r="O100" s="31"/>
      <c r="P100" s="31"/>
      <c r="Q100" s="31"/>
      <c r="R100" s="31"/>
      <c r="S100" s="31"/>
      <c r="T100" s="31"/>
      <c r="U100" s="31"/>
      <c r="V100" s="31"/>
      <c r="W100" s="31"/>
      <c r="X100" s="31"/>
      <c r="Y100" s="31"/>
      <c r="Z100" s="31"/>
      <c r="AA100" s="31"/>
      <c r="AB100" s="31"/>
      <c r="AC100" s="31"/>
      <c r="AD100" s="31"/>
      <c r="AE100" s="31"/>
      <c r="AF100" s="31"/>
      <c r="AG100" s="31"/>
    </row>
    <row r="101" spans="1:33" ht="12.75" customHeight="1">
      <c r="A101" s="32"/>
      <c r="B101" s="31"/>
      <c r="C101" s="32"/>
      <c r="D101" s="31"/>
      <c r="E101" s="32"/>
      <c r="F101" s="170"/>
      <c r="G101" s="32"/>
      <c r="H101" s="32"/>
      <c r="I101" s="31"/>
      <c r="J101" s="31"/>
      <c r="K101" s="31"/>
      <c r="L101" s="31"/>
      <c r="M101" s="31"/>
      <c r="N101" s="31"/>
      <c r="O101" s="31"/>
      <c r="P101" s="31"/>
      <c r="Q101" s="31"/>
      <c r="R101" s="31"/>
      <c r="S101" s="31"/>
      <c r="T101" s="31"/>
      <c r="U101" s="31"/>
      <c r="V101" s="31"/>
      <c r="W101" s="31"/>
      <c r="X101" s="31"/>
      <c r="Y101" s="31"/>
      <c r="Z101" s="31"/>
      <c r="AA101" s="31"/>
      <c r="AB101" s="31"/>
      <c r="AC101" s="31"/>
      <c r="AD101" s="31"/>
      <c r="AE101" s="31"/>
      <c r="AF101" s="31"/>
      <c r="AG101" s="31"/>
    </row>
    <row r="102" spans="1:33" ht="12.75" customHeight="1">
      <c r="A102" s="32"/>
      <c r="B102" s="31"/>
      <c r="C102" s="32"/>
      <c r="D102" s="31"/>
      <c r="E102" s="32"/>
      <c r="F102" s="170"/>
      <c r="G102" s="32"/>
      <c r="H102" s="32"/>
      <c r="I102" s="31"/>
      <c r="J102" s="31"/>
      <c r="K102" s="31"/>
      <c r="L102" s="31"/>
      <c r="M102" s="31"/>
      <c r="N102" s="31"/>
      <c r="O102" s="31"/>
      <c r="P102" s="31"/>
      <c r="Q102" s="31"/>
      <c r="R102" s="31"/>
      <c r="S102" s="31"/>
      <c r="T102" s="31"/>
      <c r="U102" s="31"/>
      <c r="V102" s="31"/>
      <c r="W102" s="31"/>
      <c r="X102" s="31"/>
      <c r="Y102" s="31"/>
      <c r="Z102" s="31"/>
      <c r="AA102" s="31"/>
      <c r="AB102" s="31"/>
      <c r="AC102" s="31"/>
      <c r="AD102" s="31"/>
      <c r="AE102" s="31"/>
      <c r="AF102" s="31"/>
      <c r="AG102" s="31"/>
    </row>
    <row r="103" spans="1:33" ht="12.75" customHeight="1">
      <c r="A103" s="32"/>
      <c r="B103" s="31"/>
      <c r="C103" s="32"/>
      <c r="D103" s="31"/>
      <c r="E103" s="32"/>
      <c r="F103" s="170"/>
      <c r="G103" s="32"/>
      <c r="H103" s="32"/>
      <c r="I103" s="31"/>
      <c r="J103" s="31"/>
      <c r="K103" s="31"/>
      <c r="L103" s="31"/>
      <c r="M103" s="31"/>
      <c r="N103" s="31"/>
      <c r="O103" s="31"/>
      <c r="P103" s="31"/>
      <c r="Q103" s="31"/>
      <c r="R103" s="31"/>
      <c r="S103" s="31"/>
      <c r="T103" s="31"/>
      <c r="U103" s="31"/>
      <c r="V103" s="31"/>
      <c r="W103" s="31"/>
      <c r="X103" s="31"/>
      <c r="Y103" s="31"/>
      <c r="Z103" s="31"/>
      <c r="AA103" s="31"/>
      <c r="AB103" s="31"/>
      <c r="AC103" s="31"/>
      <c r="AD103" s="31"/>
      <c r="AE103" s="31"/>
      <c r="AF103" s="31"/>
      <c r="AG103" s="31"/>
    </row>
    <row r="104" spans="1:33" ht="12.75" customHeight="1">
      <c r="A104" s="32"/>
      <c r="B104" s="31"/>
      <c r="C104" s="32"/>
      <c r="D104" s="31"/>
      <c r="E104" s="32"/>
      <c r="F104" s="170"/>
      <c r="G104" s="32"/>
      <c r="H104" s="32"/>
      <c r="I104" s="31"/>
      <c r="J104" s="31"/>
      <c r="K104" s="31"/>
      <c r="L104" s="31"/>
      <c r="M104" s="31"/>
      <c r="N104" s="31"/>
      <c r="O104" s="31"/>
      <c r="P104" s="31"/>
      <c r="Q104" s="31"/>
      <c r="R104" s="31"/>
      <c r="S104" s="31"/>
      <c r="T104" s="31"/>
      <c r="U104" s="31"/>
      <c r="V104" s="31"/>
      <c r="W104" s="31"/>
      <c r="X104" s="31"/>
      <c r="Y104" s="31"/>
      <c r="Z104" s="31"/>
      <c r="AA104" s="31"/>
      <c r="AB104" s="31"/>
      <c r="AC104" s="31"/>
      <c r="AD104" s="31"/>
      <c r="AE104" s="31"/>
      <c r="AF104" s="31"/>
      <c r="AG104" s="31"/>
    </row>
    <row r="105" spans="1:33" ht="12.75" customHeight="1">
      <c r="A105" s="32"/>
      <c r="B105" s="31"/>
      <c r="C105" s="32"/>
      <c r="D105" s="31"/>
      <c r="E105" s="32"/>
      <c r="F105" s="170"/>
      <c r="G105" s="32"/>
      <c r="H105" s="32"/>
      <c r="I105" s="31"/>
      <c r="J105" s="31"/>
      <c r="K105" s="31"/>
      <c r="L105" s="31"/>
      <c r="M105" s="31"/>
      <c r="N105" s="31"/>
      <c r="O105" s="31"/>
      <c r="P105" s="31"/>
      <c r="Q105" s="31"/>
      <c r="R105" s="31"/>
      <c r="S105" s="31"/>
      <c r="T105" s="31"/>
      <c r="U105" s="31"/>
      <c r="V105" s="31"/>
      <c r="W105" s="31"/>
      <c r="X105" s="31"/>
      <c r="Y105" s="31"/>
      <c r="Z105" s="31"/>
      <c r="AA105" s="31"/>
      <c r="AB105" s="31"/>
      <c r="AC105" s="31"/>
      <c r="AD105" s="31"/>
      <c r="AE105" s="31"/>
      <c r="AF105" s="31"/>
      <c r="AG105" s="31"/>
    </row>
    <row r="106" spans="1:33" ht="12.75" customHeight="1">
      <c r="A106" s="32"/>
      <c r="B106" s="31"/>
      <c r="C106" s="32"/>
      <c r="D106" s="31"/>
      <c r="E106" s="32"/>
      <c r="F106" s="170"/>
      <c r="G106" s="32"/>
      <c r="H106" s="32"/>
      <c r="I106" s="31"/>
      <c r="J106" s="31"/>
      <c r="K106" s="31"/>
      <c r="L106" s="31"/>
      <c r="M106" s="31"/>
      <c r="N106" s="31"/>
      <c r="O106" s="31"/>
      <c r="P106" s="31"/>
      <c r="Q106" s="31"/>
      <c r="R106" s="31"/>
      <c r="S106" s="31"/>
      <c r="T106" s="31"/>
      <c r="U106" s="31"/>
      <c r="V106" s="31"/>
      <c r="W106" s="31"/>
      <c r="X106" s="31"/>
      <c r="Y106" s="31"/>
      <c r="Z106" s="31"/>
      <c r="AA106" s="31"/>
      <c r="AB106" s="31"/>
      <c r="AC106" s="31"/>
      <c r="AD106" s="31"/>
      <c r="AE106" s="31"/>
      <c r="AF106" s="31"/>
      <c r="AG106" s="31"/>
    </row>
    <row r="107" spans="1:33" ht="12.75" customHeight="1">
      <c r="A107" s="32"/>
      <c r="B107" s="31"/>
      <c r="C107" s="32"/>
      <c r="D107" s="31"/>
      <c r="E107" s="32"/>
      <c r="F107" s="170"/>
      <c r="G107" s="32"/>
      <c r="H107" s="32"/>
      <c r="I107" s="31"/>
      <c r="J107" s="31"/>
      <c r="K107" s="31"/>
      <c r="L107" s="31"/>
      <c r="M107" s="31"/>
      <c r="N107" s="31"/>
      <c r="O107" s="31"/>
      <c r="P107" s="31"/>
      <c r="Q107" s="31"/>
      <c r="R107" s="31"/>
      <c r="S107" s="31"/>
      <c r="T107" s="31"/>
      <c r="U107" s="31"/>
      <c r="V107" s="31"/>
      <c r="W107" s="31"/>
      <c r="X107" s="31"/>
      <c r="Y107" s="31"/>
      <c r="Z107" s="31"/>
      <c r="AA107" s="31"/>
      <c r="AB107" s="31"/>
      <c r="AC107" s="31"/>
      <c r="AD107" s="31"/>
      <c r="AE107" s="31"/>
      <c r="AF107" s="31"/>
      <c r="AG107" s="31"/>
    </row>
    <row r="108" spans="1:33" ht="12.75" customHeight="1">
      <c r="A108" s="32"/>
      <c r="B108" s="31"/>
      <c r="C108" s="32"/>
      <c r="D108" s="31"/>
      <c r="E108" s="32"/>
      <c r="F108" s="170"/>
      <c r="G108" s="32"/>
      <c r="H108" s="32"/>
      <c r="I108" s="31"/>
      <c r="J108" s="31"/>
      <c r="K108" s="31"/>
      <c r="L108" s="31"/>
      <c r="M108" s="31"/>
      <c r="N108" s="31"/>
      <c r="O108" s="31"/>
      <c r="P108" s="31"/>
      <c r="Q108" s="31"/>
      <c r="R108" s="31"/>
      <c r="S108" s="31"/>
      <c r="T108" s="31"/>
      <c r="U108" s="31"/>
      <c r="V108" s="31"/>
      <c r="W108" s="31"/>
      <c r="X108" s="31"/>
      <c r="Y108" s="31"/>
      <c r="Z108" s="31"/>
      <c r="AA108" s="31"/>
      <c r="AB108" s="31"/>
      <c r="AC108" s="31"/>
      <c r="AD108" s="31"/>
      <c r="AE108" s="31"/>
      <c r="AF108" s="31"/>
      <c r="AG108" s="31"/>
    </row>
    <row r="109" spans="1:33" ht="12.75" customHeight="1">
      <c r="A109" s="32"/>
      <c r="B109" s="31"/>
      <c r="C109" s="32"/>
      <c r="D109" s="31"/>
      <c r="E109" s="32"/>
      <c r="F109" s="170"/>
      <c r="G109" s="32"/>
      <c r="H109" s="32"/>
      <c r="I109" s="31"/>
      <c r="J109" s="31"/>
      <c r="K109" s="31"/>
      <c r="L109" s="31"/>
      <c r="M109" s="31"/>
      <c r="N109" s="31"/>
      <c r="O109" s="31"/>
      <c r="P109" s="31"/>
      <c r="Q109" s="31"/>
      <c r="R109" s="31"/>
      <c r="S109" s="31"/>
      <c r="T109" s="31"/>
      <c r="U109" s="31"/>
      <c r="V109" s="31"/>
      <c r="W109" s="31"/>
      <c r="X109" s="31"/>
      <c r="Y109" s="31"/>
      <c r="Z109" s="31"/>
      <c r="AA109" s="31"/>
      <c r="AB109" s="31"/>
      <c r="AC109" s="31"/>
      <c r="AD109" s="31"/>
      <c r="AE109" s="31"/>
      <c r="AF109" s="31"/>
      <c r="AG109" s="31"/>
    </row>
    <row r="110" spans="1:33" ht="12.75" customHeight="1">
      <c r="A110" s="32"/>
      <c r="B110" s="31"/>
      <c r="C110" s="32"/>
      <c r="D110" s="31"/>
      <c r="E110" s="32"/>
      <c r="F110" s="170"/>
      <c r="G110" s="32"/>
      <c r="H110" s="32"/>
      <c r="I110" s="31"/>
      <c r="J110" s="31"/>
      <c r="K110" s="31"/>
      <c r="L110" s="31"/>
      <c r="M110" s="31"/>
      <c r="N110" s="31"/>
      <c r="O110" s="31"/>
      <c r="P110" s="31"/>
      <c r="Q110" s="31"/>
      <c r="R110" s="31"/>
      <c r="S110" s="31"/>
      <c r="T110" s="31"/>
      <c r="U110" s="31"/>
      <c r="V110" s="31"/>
      <c r="W110" s="31"/>
      <c r="X110" s="31"/>
      <c r="Y110" s="31"/>
      <c r="Z110" s="31"/>
      <c r="AA110" s="31"/>
      <c r="AB110" s="31"/>
      <c r="AC110" s="31"/>
      <c r="AD110" s="31"/>
      <c r="AE110" s="31"/>
      <c r="AF110" s="31"/>
      <c r="AG110" s="31"/>
    </row>
    <row r="111" spans="1:33" ht="12.75" customHeight="1">
      <c r="A111" s="32"/>
      <c r="B111" s="31"/>
      <c r="C111" s="32"/>
      <c r="D111" s="31"/>
      <c r="E111" s="32"/>
      <c r="F111" s="170"/>
      <c r="G111" s="32"/>
      <c r="H111" s="32"/>
      <c r="I111" s="31"/>
      <c r="J111" s="31"/>
      <c r="K111" s="31"/>
      <c r="L111" s="31"/>
      <c r="M111" s="31"/>
      <c r="N111" s="31"/>
      <c r="O111" s="31"/>
      <c r="P111" s="31"/>
      <c r="Q111" s="31"/>
      <c r="R111" s="31"/>
      <c r="S111" s="31"/>
      <c r="T111" s="31"/>
      <c r="U111" s="31"/>
      <c r="V111" s="31"/>
      <c r="W111" s="31"/>
      <c r="X111" s="31"/>
      <c r="Y111" s="31"/>
      <c r="Z111" s="31"/>
      <c r="AA111" s="31"/>
      <c r="AB111" s="31"/>
      <c r="AC111" s="31"/>
      <c r="AD111" s="31"/>
      <c r="AE111" s="31"/>
      <c r="AF111" s="31"/>
      <c r="AG111" s="31"/>
    </row>
    <row r="112" spans="1:33" ht="12.75" customHeight="1">
      <c r="A112" s="32"/>
      <c r="B112" s="31"/>
      <c r="C112" s="32"/>
      <c r="D112" s="31"/>
      <c r="E112" s="32"/>
      <c r="F112" s="170"/>
      <c r="G112" s="32"/>
      <c r="H112" s="32"/>
      <c r="I112" s="31"/>
      <c r="J112" s="31"/>
      <c r="K112" s="31"/>
      <c r="L112" s="31"/>
      <c r="M112" s="31"/>
      <c r="N112" s="31"/>
      <c r="O112" s="31"/>
      <c r="P112" s="31"/>
      <c r="Q112" s="31"/>
      <c r="R112" s="31"/>
      <c r="S112" s="31"/>
      <c r="T112" s="31"/>
      <c r="U112" s="31"/>
      <c r="V112" s="31"/>
      <c r="W112" s="31"/>
      <c r="X112" s="31"/>
      <c r="Y112" s="31"/>
      <c r="Z112" s="31"/>
      <c r="AA112" s="31"/>
      <c r="AB112" s="31"/>
      <c r="AC112" s="31"/>
      <c r="AD112" s="31"/>
      <c r="AE112" s="31"/>
      <c r="AF112" s="31"/>
      <c r="AG112" s="31"/>
    </row>
    <row r="113" spans="1:33" ht="12.75" customHeight="1">
      <c r="A113" s="32"/>
      <c r="B113" s="31"/>
      <c r="C113" s="32"/>
      <c r="D113" s="31"/>
      <c r="E113" s="32"/>
      <c r="F113" s="170"/>
      <c r="G113" s="32"/>
      <c r="H113" s="32"/>
      <c r="I113" s="31"/>
      <c r="J113" s="31"/>
      <c r="K113" s="31"/>
      <c r="L113" s="31"/>
      <c r="M113" s="31"/>
      <c r="N113" s="31"/>
      <c r="O113" s="31"/>
      <c r="P113" s="31"/>
      <c r="Q113" s="31"/>
      <c r="R113" s="31"/>
      <c r="S113" s="31"/>
      <c r="T113" s="31"/>
      <c r="U113" s="31"/>
      <c r="V113" s="31"/>
      <c r="W113" s="31"/>
      <c r="X113" s="31"/>
      <c r="Y113" s="31"/>
      <c r="Z113" s="31"/>
      <c r="AA113" s="31"/>
      <c r="AB113" s="31"/>
      <c r="AC113" s="31"/>
      <c r="AD113" s="31"/>
      <c r="AE113" s="31"/>
      <c r="AF113" s="31"/>
      <c r="AG113" s="31"/>
    </row>
    <row r="114" spans="1:33" ht="12.75" customHeight="1">
      <c r="A114" s="32"/>
      <c r="B114" s="31"/>
      <c r="C114" s="32"/>
      <c r="D114" s="31"/>
      <c r="E114" s="32"/>
      <c r="F114" s="170"/>
      <c r="G114" s="32"/>
      <c r="H114" s="32"/>
      <c r="I114" s="31"/>
      <c r="J114" s="31"/>
      <c r="K114" s="31"/>
      <c r="L114" s="31"/>
      <c r="M114" s="31"/>
      <c r="N114" s="31"/>
      <c r="O114" s="31"/>
      <c r="P114" s="31"/>
      <c r="Q114" s="31"/>
      <c r="R114" s="31"/>
      <c r="S114" s="31"/>
      <c r="T114" s="31"/>
      <c r="U114" s="31"/>
      <c r="V114" s="31"/>
      <c r="W114" s="31"/>
      <c r="X114" s="31"/>
      <c r="Y114" s="31"/>
      <c r="Z114" s="31"/>
      <c r="AA114" s="31"/>
      <c r="AB114" s="31"/>
      <c r="AC114" s="31"/>
      <c r="AD114" s="31"/>
      <c r="AE114" s="31"/>
      <c r="AF114" s="31"/>
      <c r="AG114" s="31"/>
    </row>
    <row r="115" spans="1:33" ht="12.75" customHeight="1">
      <c r="A115" s="32"/>
      <c r="B115" s="31"/>
      <c r="C115" s="32"/>
      <c r="D115" s="31"/>
      <c r="E115" s="32"/>
      <c r="F115" s="170"/>
      <c r="G115" s="32"/>
      <c r="H115" s="32"/>
      <c r="I115" s="31"/>
      <c r="J115" s="31"/>
      <c r="K115" s="31"/>
      <c r="L115" s="31"/>
      <c r="M115" s="31"/>
      <c r="N115" s="31"/>
      <c r="O115" s="31"/>
      <c r="P115" s="31"/>
      <c r="Q115" s="31"/>
      <c r="R115" s="31"/>
      <c r="S115" s="31"/>
      <c r="T115" s="31"/>
      <c r="U115" s="31"/>
      <c r="V115" s="31"/>
      <c r="W115" s="31"/>
      <c r="X115" s="31"/>
      <c r="Y115" s="31"/>
      <c r="Z115" s="31"/>
      <c r="AA115" s="31"/>
      <c r="AB115" s="31"/>
      <c r="AC115" s="31"/>
      <c r="AD115" s="31"/>
      <c r="AE115" s="31"/>
      <c r="AF115" s="31"/>
      <c r="AG115" s="31"/>
    </row>
    <row r="116" spans="1:33" ht="12.75" customHeight="1">
      <c r="A116" s="32"/>
      <c r="B116" s="31"/>
      <c r="C116" s="32"/>
      <c r="D116" s="31"/>
      <c r="E116" s="32"/>
      <c r="F116" s="170"/>
      <c r="G116" s="32"/>
      <c r="H116" s="32"/>
      <c r="I116" s="31"/>
      <c r="J116" s="31"/>
      <c r="K116" s="31"/>
      <c r="L116" s="31"/>
      <c r="M116" s="31"/>
      <c r="N116" s="31"/>
      <c r="O116" s="31"/>
      <c r="P116" s="31"/>
      <c r="Q116" s="31"/>
      <c r="R116" s="31"/>
      <c r="S116" s="31"/>
      <c r="T116" s="31"/>
      <c r="U116" s="31"/>
      <c r="V116" s="31"/>
      <c r="W116" s="31"/>
      <c r="X116" s="31"/>
      <c r="Y116" s="31"/>
      <c r="Z116" s="31"/>
      <c r="AA116" s="31"/>
      <c r="AB116" s="31"/>
      <c r="AC116" s="31"/>
      <c r="AD116" s="31"/>
      <c r="AE116" s="31"/>
      <c r="AF116" s="31"/>
      <c r="AG116" s="31"/>
    </row>
    <row r="117" spans="1:33" ht="12.75" customHeight="1">
      <c r="A117" s="32"/>
      <c r="B117" s="31"/>
      <c r="C117" s="32"/>
      <c r="D117" s="31"/>
      <c r="E117" s="32"/>
      <c r="F117" s="170"/>
      <c r="G117" s="32"/>
      <c r="H117" s="32"/>
      <c r="I117" s="31"/>
      <c r="J117" s="31"/>
      <c r="K117" s="31"/>
      <c r="L117" s="31"/>
      <c r="M117" s="31"/>
      <c r="N117" s="31"/>
      <c r="O117" s="31"/>
      <c r="P117" s="31"/>
      <c r="Q117" s="31"/>
      <c r="R117" s="31"/>
      <c r="S117" s="31"/>
      <c r="T117" s="31"/>
      <c r="U117" s="31"/>
      <c r="V117" s="31"/>
      <c r="W117" s="31"/>
      <c r="X117" s="31"/>
      <c r="Y117" s="31"/>
      <c r="Z117" s="31"/>
      <c r="AA117" s="31"/>
      <c r="AB117" s="31"/>
      <c r="AC117" s="31"/>
      <c r="AD117" s="31"/>
      <c r="AE117" s="31"/>
      <c r="AF117" s="31"/>
      <c r="AG117" s="31"/>
    </row>
    <row r="118" spans="1:33" ht="12.75" customHeight="1">
      <c r="A118" s="32"/>
      <c r="B118" s="31"/>
      <c r="C118" s="32"/>
      <c r="D118" s="31"/>
      <c r="E118" s="32"/>
      <c r="F118" s="170"/>
      <c r="G118" s="32"/>
      <c r="H118" s="32"/>
      <c r="I118" s="31"/>
      <c r="J118" s="31"/>
      <c r="K118" s="31"/>
      <c r="L118" s="31"/>
      <c r="M118" s="31"/>
      <c r="N118" s="31"/>
      <c r="O118" s="31"/>
      <c r="P118" s="31"/>
      <c r="Q118" s="31"/>
      <c r="R118" s="31"/>
      <c r="S118" s="31"/>
      <c r="T118" s="31"/>
      <c r="U118" s="31"/>
      <c r="V118" s="31"/>
      <c r="W118" s="31"/>
      <c r="X118" s="31"/>
      <c r="Y118" s="31"/>
      <c r="Z118" s="31"/>
      <c r="AA118" s="31"/>
      <c r="AB118" s="31"/>
      <c r="AC118" s="31"/>
      <c r="AD118" s="31"/>
      <c r="AE118" s="31"/>
      <c r="AF118" s="31"/>
      <c r="AG118" s="31"/>
    </row>
    <row r="119" spans="1:33" ht="12.75" customHeight="1">
      <c r="A119" s="32"/>
      <c r="B119" s="31"/>
      <c r="C119" s="32"/>
      <c r="D119" s="31"/>
      <c r="E119" s="32"/>
      <c r="F119" s="170"/>
      <c r="G119" s="32"/>
      <c r="H119" s="32"/>
      <c r="I119" s="31"/>
      <c r="J119" s="31"/>
      <c r="K119" s="31"/>
      <c r="L119" s="31"/>
      <c r="M119" s="31"/>
      <c r="N119" s="31"/>
      <c r="O119" s="31"/>
      <c r="P119" s="31"/>
      <c r="Q119" s="31"/>
      <c r="R119" s="31"/>
      <c r="S119" s="31"/>
      <c r="T119" s="31"/>
      <c r="U119" s="31"/>
      <c r="V119" s="31"/>
      <c r="W119" s="31"/>
      <c r="X119" s="31"/>
      <c r="Y119" s="31"/>
      <c r="Z119" s="31"/>
      <c r="AA119" s="31"/>
      <c r="AB119" s="31"/>
      <c r="AC119" s="31"/>
      <c r="AD119" s="31"/>
      <c r="AE119" s="31"/>
      <c r="AF119" s="31"/>
      <c r="AG119" s="31"/>
    </row>
    <row r="120" spans="1:33" ht="12.75" customHeight="1">
      <c r="A120" s="32"/>
      <c r="B120" s="31"/>
      <c r="C120" s="32"/>
      <c r="D120" s="31"/>
      <c r="E120" s="32"/>
      <c r="F120" s="170"/>
      <c r="G120" s="32"/>
      <c r="H120" s="32"/>
      <c r="I120" s="31"/>
      <c r="J120" s="31"/>
      <c r="K120" s="31"/>
      <c r="L120" s="31"/>
      <c r="M120" s="31"/>
      <c r="N120" s="31"/>
      <c r="O120" s="31"/>
      <c r="P120" s="31"/>
      <c r="Q120" s="31"/>
      <c r="R120" s="31"/>
      <c r="S120" s="31"/>
      <c r="T120" s="31"/>
      <c r="U120" s="31"/>
      <c r="V120" s="31"/>
      <c r="W120" s="31"/>
      <c r="X120" s="31"/>
      <c r="Y120" s="31"/>
      <c r="Z120" s="31"/>
      <c r="AA120" s="31"/>
      <c r="AB120" s="31"/>
      <c r="AC120" s="31"/>
      <c r="AD120" s="31"/>
      <c r="AE120" s="31"/>
      <c r="AF120" s="31"/>
      <c r="AG120" s="31"/>
    </row>
    <row r="121" spans="1:33" ht="12.75" customHeight="1">
      <c r="A121" s="32"/>
      <c r="B121" s="31"/>
      <c r="C121" s="32"/>
      <c r="D121" s="31"/>
      <c r="E121" s="32"/>
      <c r="F121" s="170"/>
      <c r="G121" s="32"/>
      <c r="H121" s="32"/>
      <c r="I121" s="31"/>
      <c r="J121" s="31"/>
      <c r="K121" s="31"/>
      <c r="L121" s="31"/>
      <c r="M121" s="31"/>
      <c r="N121" s="31"/>
      <c r="O121" s="31"/>
      <c r="P121" s="31"/>
      <c r="Q121" s="31"/>
      <c r="R121" s="31"/>
      <c r="S121" s="31"/>
      <c r="T121" s="31"/>
      <c r="U121" s="31"/>
      <c r="V121" s="31"/>
      <c r="W121" s="31"/>
      <c r="X121" s="31"/>
      <c r="Y121" s="31"/>
      <c r="Z121" s="31"/>
      <c r="AA121" s="31"/>
      <c r="AB121" s="31"/>
      <c r="AC121" s="31"/>
      <c r="AD121" s="31"/>
      <c r="AE121" s="31"/>
      <c r="AF121" s="31"/>
      <c r="AG121" s="31"/>
    </row>
    <row r="122" spans="1:33" ht="12.75" customHeight="1">
      <c r="A122" s="32"/>
      <c r="B122" s="31"/>
      <c r="C122" s="32"/>
      <c r="D122" s="31"/>
      <c r="E122" s="32"/>
      <c r="F122" s="170"/>
      <c r="G122" s="32"/>
      <c r="H122" s="32"/>
      <c r="I122" s="31"/>
      <c r="J122" s="31"/>
      <c r="K122" s="31"/>
      <c r="L122" s="31"/>
      <c r="M122" s="31"/>
      <c r="N122" s="31"/>
      <c r="O122" s="31"/>
      <c r="P122" s="31"/>
      <c r="Q122" s="31"/>
      <c r="R122" s="31"/>
      <c r="S122" s="31"/>
      <c r="T122" s="31"/>
      <c r="U122" s="31"/>
      <c r="V122" s="31"/>
      <c r="W122" s="31"/>
      <c r="X122" s="31"/>
      <c r="Y122" s="31"/>
      <c r="Z122" s="31"/>
      <c r="AA122" s="31"/>
      <c r="AB122" s="31"/>
      <c r="AC122" s="31"/>
      <c r="AD122" s="31"/>
      <c r="AE122" s="31"/>
      <c r="AF122" s="31"/>
      <c r="AG122" s="31"/>
    </row>
    <row r="123" spans="1:33" ht="12.75" customHeight="1">
      <c r="A123" s="32"/>
      <c r="B123" s="31"/>
      <c r="C123" s="32"/>
      <c r="D123" s="31"/>
      <c r="E123" s="32"/>
      <c r="F123" s="170"/>
      <c r="G123" s="32"/>
      <c r="H123" s="32"/>
      <c r="I123" s="31"/>
      <c r="J123" s="31"/>
      <c r="K123" s="31"/>
      <c r="L123" s="31"/>
      <c r="M123" s="31"/>
      <c r="N123" s="31"/>
      <c r="O123" s="31"/>
      <c r="P123" s="31"/>
      <c r="Q123" s="31"/>
      <c r="R123" s="31"/>
      <c r="S123" s="31"/>
      <c r="T123" s="31"/>
      <c r="U123" s="31"/>
      <c r="V123" s="31"/>
      <c r="W123" s="31"/>
      <c r="X123" s="31"/>
      <c r="Y123" s="31"/>
      <c r="Z123" s="31"/>
      <c r="AA123" s="31"/>
      <c r="AB123" s="31"/>
      <c r="AC123" s="31"/>
      <c r="AD123" s="31"/>
      <c r="AE123" s="31"/>
      <c r="AF123" s="31"/>
      <c r="AG123" s="31"/>
    </row>
    <row r="124" spans="1:33" ht="12.75" customHeight="1">
      <c r="A124" s="32"/>
      <c r="B124" s="31"/>
      <c r="C124" s="32"/>
      <c r="D124" s="31"/>
      <c r="E124" s="32"/>
      <c r="F124" s="170"/>
      <c r="G124" s="32"/>
      <c r="H124" s="32"/>
      <c r="I124" s="31"/>
      <c r="J124" s="31"/>
      <c r="K124" s="31"/>
      <c r="L124" s="31"/>
      <c r="M124" s="31"/>
      <c r="N124" s="31"/>
      <c r="O124" s="31"/>
      <c r="P124" s="31"/>
      <c r="Q124" s="31"/>
      <c r="R124" s="31"/>
      <c r="S124" s="31"/>
      <c r="T124" s="31"/>
      <c r="U124" s="31"/>
      <c r="V124" s="31"/>
      <c r="W124" s="31"/>
      <c r="X124" s="31"/>
      <c r="Y124" s="31"/>
      <c r="Z124" s="31"/>
      <c r="AA124" s="31"/>
      <c r="AB124" s="31"/>
      <c r="AC124" s="31"/>
      <c r="AD124" s="31"/>
      <c r="AE124" s="31"/>
      <c r="AF124" s="31"/>
      <c r="AG124" s="31"/>
    </row>
    <row r="125" spans="1:33" ht="12.75" customHeight="1">
      <c r="A125" s="32"/>
      <c r="B125" s="31"/>
      <c r="C125" s="32"/>
      <c r="D125" s="31"/>
      <c r="E125" s="32"/>
      <c r="F125" s="170"/>
      <c r="G125" s="32"/>
      <c r="H125" s="32"/>
      <c r="I125" s="31"/>
      <c r="J125" s="31"/>
      <c r="K125" s="31"/>
      <c r="L125" s="31"/>
      <c r="M125" s="31"/>
      <c r="N125" s="31"/>
      <c r="O125" s="31"/>
      <c r="P125" s="31"/>
      <c r="Q125" s="31"/>
      <c r="R125" s="31"/>
      <c r="S125" s="31"/>
      <c r="T125" s="31"/>
      <c r="U125" s="31"/>
      <c r="V125" s="31"/>
      <c r="W125" s="31"/>
      <c r="X125" s="31"/>
      <c r="Y125" s="31"/>
      <c r="Z125" s="31"/>
      <c r="AA125" s="31"/>
      <c r="AB125" s="31"/>
      <c r="AC125" s="31"/>
      <c r="AD125" s="31"/>
      <c r="AE125" s="31"/>
      <c r="AF125" s="31"/>
      <c r="AG125" s="31"/>
    </row>
    <row r="126" spans="1:33" ht="12.75" customHeight="1">
      <c r="A126" s="32"/>
      <c r="B126" s="31"/>
      <c r="C126" s="32"/>
      <c r="D126" s="31"/>
      <c r="E126" s="32"/>
      <c r="F126" s="170"/>
      <c r="G126" s="32"/>
      <c r="H126" s="32"/>
      <c r="I126" s="31"/>
      <c r="J126" s="31"/>
      <c r="K126" s="31"/>
      <c r="L126" s="31"/>
      <c r="M126" s="31"/>
      <c r="N126" s="31"/>
      <c r="O126" s="31"/>
      <c r="P126" s="31"/>
      <c r="Q126" s="31"/>
      <c r="R126" s="31"/>
      <c r="S126" s="31"/>
      <c r="T126" s="31"/>
      <c r="U126" s="31"/>
      <c r="V126" s="31"/>
      <c r="W126" s="31"/>
      <c r="X126" s="31"/>
      <c r="Y126" s="31"/>
      <c r="Z126" s="31"/>
      <c r="AA126" s="31"/>
      <c r="AB126" s="31"/>
      <c r="AC126" s="31"/>
      <c r="AD126" s="31"/>
      <c r="AE126" s="31"/>
      <c r="AF126" s="31"/>
      <c r="AG126" s="31"/>
    </row>
    <row r="127" spans="1:33" ht="12.75" customHeight="1">
      <c r="A127" s="32"/>
      <c r="B127" s="31"/>
      <c r="C127" s="32"/>
      <c r="D127" s="31"/>
      <c r="E127" s="32"/>
      <c r="F127" s="170"/>
      <c r="G127" s="32"/>
      <c r="H127" s="32"/>
      <c r="I127" s="31"/>
      <c r="J127" s="31"/>
      <c r="K127" s="31"/>
      <c r="L127" s="31"/>
      <c r="M127" s="31"/>
      <c r="N127" s="31"/>
      <c r="O127" s="31"/>
      <c r="P127" s="31"/>
      <c r="Q127" s="31"/>
      <c r="R127" s="31"/>
      <c r="S127" s="31"/>
      <c r="T127" s="31"/>
      <c r="U127" s="31"/>
      <c r="V127" s="31"/>
      <c r="W127" s="31"/>
      <c r="X127" s="31"/>
      <c r="Y127" s="31"/>
      <c r="Z127" s="31"/>
      <c r="AA127" s="31"/>
      <c r="AB127" s="31"/>
      <c r="AC127" s="31"/>
      <c r="AD127" s="31"/>
      <c r="AE127" s="31"/>
      <c r="AF127" s="31"/>
      <c r="AG127" s="31"/>
    </row>
    <row r="128" spans="1:33" ht="12.75" customHeight="1">
      <c r="A128" s="32"/>
      <c r="B128" s="31"/>
      <c r="C128" s="32"/>
      <c r="D128" s="31"/>
      <c r="E128" s="32"/>
      <c r="F128" s="170"/>
      <c r="G128" s="32"/>
      <c r="H128" s="32"/>
      <c r="I128" s="31"/>
      <c r="J128" s="31"/>
      <c r="K128" s="31"/>
      <c r="L128" s="31"/>
      <c r="M128" s="31"/>
      <c r="N128" s="31"/>
      <c r="O128" s="31"/>
      <c r="P128" s="31"/>
      <c r="Q128" s="31"/>
      <c r="R128" s="31"/>
      <c r="S128" s="31"/>
      <c r="T128" s="31"/>
      <c r="U128" s="31"/>
      <c r="V128" s="31"/>
      <c r="W128" s="31"/>
      <c r="X128" s="31"/>
      <c r="Y128" s="31"/>
      <c r="Z128" s="31"/>
      <c r="AA128" s="31"/>
      <c r="AB128" s="31"/>
      <c r="AC128" s="31"/>
      <c r="AD128" s="31"/>
      <c r="AE128" s="31"/>
      <c r="AF128" s="31"/>
      <c r="AG128" s="31"/>
    </row>
    <row r="129" spans="1:33" ht="12.75" customHeight="1">
      <c r="A129" s="32"/>
      <c r="B129" s="31"/>
      <c r="C129" s="32"/>
      <c r="D129" s="31"/>
      <c r="E129" s="32"/>
      <c r="F129" s="170"/>
      <c r="G129" s="32"/>
      <c r="H129" s="32"/>
      <c r="I129" s="31"/>
      <c r="J129" s="31"/>
      <c r="K129" s="31"/>
      <c r="L129" s="31"/>
      <c r="M129" s="31"/>
      <c r="N129" s="31"/>
      <c r="O129" s="31"/>
      <c r="P129" s="31"/>
      <c r="Q129" s="31"/>
      <c r="R129" s="31"/>
      <c r="S129" s="31"/>
      <c r="T129" s="31"/>
      <c r="U129" s="31"/>
      <c r="V129" s="31"/>
      <c r="W129" s="31"/>
      <c r="X129" s="31"/>
      <c r="Y129" s="31"/>
      <c r="Z129" s="31"/>
      <c r="AA129" s="31"/>
      <c r="AB129" s="31"/>
      <c r="AC129" s="31"/>
      <c r="AD129" s="31"/>
      <c r="AE129" s="31"/>
      <c r="AF129" s="31"/>
      <c r="AG129" s="31"/>
    </row>
    <row r="130" spans="1:33" ht="12.75" customHeight="1">
      <c r="A130" s="32"/>
      <c r="B130" s="31"/>
      <c r="C130" s="32"/>
      <c r="D130" s="31"/>
      <c r="E130" s="32"/>
      <c r="F130" s="170"/>
      <c r="G130" s="32"/>
      <c r="H130" s="32"/>
      <c r="I130" s="31"/>
      <c r="J130" s="31"/>
      <c r="K130" s="31"/>
      <c r="L130" s="31"/>
      <c r="M130" s="31"/>
      <c r="N130" s="31"/>
      <c r="O130" s="31"/>
      <c r="P130" s="31"/>
      <c r="Q130" s="31"/>
      <c r="R130" s="31"/>
      <c r="S130" s="31"/>
      <c r="T130" s="31"/>
      <c r="U130" s="31"/>
      <c r="V130" s="31"/>
      <c r="W130" s="31"/>
      <c r="X130" s="31"/>
      <c r="Y130" s="31"/>
      <c r="Z130" s="31"/>
      <c r="AA130" s="31"/>
      <c r="AB130" s="31"/>
      <c r="AC130" s="31"/>
      <c r="AD130" s="31"/>
      <c r="AE130" s="31"/>
      <c r="AF130" s="31"/>
      <c r="AG130" s="31"/>
    </row>
    <row r="131" spans="1:33" ht="12.75" customHeight="1">
      <c r="A131" s="32"/>
      <c r="B131" s="31"/>
      <c r="C131" s="32"/>
      <c r="D131" s="31"/>
      <c r="E131" s="32"/>
      <c r="F131" s="170"/>
      <c r="G131" s="32"/>
      <c r="H131" s="32"/>
      <c r="I131" s="31"/>
      <c r="J131" s="31"/>
      <c r="K131" s="31"/>
      <c r="L131" s="31"/>
      <c r="M131" s="31"/>
      <c r="N131" s="31"/>
      <c r="O131" s="31"/>
      <c r="P131" s="31"/>
      <c r="Q131" s="31"/>
      <c r="R131" s="31"/>
      <c r="S131" s="31"/>
      <c r="T131" s="31"/>
      <c r="U131" s="31"/>
      <c r="V131" s="31"/>
      <c r="W131" s="31"/>
      <c r="X131" s="31"/>
      <c r="Y131" s="31"/>
      <c r="Z131" s="31"/>
      <c r="AA131" s="31"/>
      <c r="AB131" s="31"/>
      <c r="AC131" s="31"/>
      <c r="AD131" s="31"/>
      <c r="AE131" s="31"/>
      <c r="AF131" s="31"/>
      <c r="AG131" s="31"/>
    </row>
    <row r="132" spans="1:33" ht="12.75" customHeight="1">
      <c r="A132" s="32"/>
      <c r="B132" s="31"/>
      <c r="C132" s="32"/>
      <c r="D132" s="31"/>
      <c r="E132" s="32"/>
      <c r="F132" s="170"/>
      <c r="G132" s="32"/>
      <c r="H132" s="32"/>
      <c r="I132" s="31"/>
      <c r="J132" s="31"/>
      <c r="K132" s="31"/>
      <c r="L132" s="31"/>
      <c r="M132" s="31"/>
      <c r="N132" s="31"/>
      <c r="O132" s="31"/>
      <c r="P132" s="31"/>
      <c r="Q132" s="31"/>
      <c r="R132" s="31"/>
      <c r="S132" s="31"/>
      <c r="T132" s="31"/>
      <c r="U132" s="31"/>
      <c r="V132" s="31"/>
      <c r="W132" s="31"/>
      <c r="X132" s="31"/>
      <c r="Y132" s="31"/>
      <c r="Z132" s="31"/>
      <c r="AA132" s="31"/>
      <c r="AB132" s="31"/>
      <c r="AC132" s="31"/>
      <c r="AD132" s="31"/>
      <c r="AE132" s="31"/>
      <c r="AF132" s="31"/>
      <c r="AG132" s="31"/>
    </row>
    <row r="133" spans="1:33" ht="12.75" customHeight="1">
      <c r="A133" s="32"/>
      <c r="B133" s="31"/>
      <c r="C133" s="32"/>
      <c r="D133" s="31"/>
      <c r="E133" s="32"/>
      <c r="F133" s="170"/>
      <c r="G133" s="32"/>
      <c r="H133" s="32"/>
      <c r="I133" s="31"/>
      <c r="J133" s="31"/>
      <c r="K133" s="31"/>
      <c r="L133" s="31"/>
      <c r="M133" s="31"/>
      <c r="N133" s="31"/>
      <c r="O133" s="31"/>
      <c r="P133" s="31"/>
      <c r="Q133" s="31"/>
      <c r="R133" s="31"/>
      <c r="S133" s="31"/>
      <c r="T133" s="31"/>
      <c r="U133" s="31"/>
      <c r="V133" s="31"/>
      <c r="W133" s="31"/>
      <c r="X133" s="31"/>
      <c r="Y133" s="31"/>
      <c r="Z133" s="31"/>
      <c r="AA133" s="31"/>
      <c r="AB133" s="31"/>
      <c r="AC133" s="31"/>
      <c r="AD133" s="31"/>
      <c r="AE133" s="31"/>
      <c r="AF133" s="31"/>
      <c r="AG133" s="31"/>
    </row>
    <row r="134" spans="1:33" ht="12.75" customHeight="1">
      <c r="A134" s="32"/>
      <c r="B134" s="31"/>
      <c r="C134" s="32"/>
      <c r="D134" s="31"/>
      <c r="E134" s="32"/>
      <c r="F134" s="170"/>
      <c r="G134" s="32"/>
      <c r="H134" s="32"/>
      <c r="I134" s="31"/>
      <c r="J134" s="31"/>
      <c r="K134" s="31"/>
      <c r="L134" s="31"/>
      <c r="M134" s="31"/>
      <c r="N134" s="31"/>
      <c r="O134" s="31"/>
      <c r="P134" s="31"/>
      <c r="Q134" s="31"/>
      <c r="R134" s="31"/>
      <c r="S134" s="31"/>
      <c r="T134" s="31"/>
      <c r="U134" s="31"/>
      <c r="V134" s="31"/>
      <c r="W134" s="31"/>
      <c r="X134" s="31"/>
      <c r="Y134" s="31"/>
      <c r="Z134" s="31"/>
      <c r="AA134" s="31"/>
      <c r="AB134" s="31"/>
      <c r="AC134" s="31"/>
      <c r="AD134" s="31"/>
      <c r="AE134" s="31"/>
      <c r="AF134" s="31"/>
      <c r="AG134" s="31"/>
    </row>
    <row r="135" spans="1:33" ht="12.75" customHeight="1">
      <c r="A135" s="32"/>
      <c r="B135" s="31"/>
      <c r="C135" s="32"/>
      <c r="D135" s="31"/>
      <c r="E135" s="32"/>
      <c r="F135" s="170"/>
      <c r="G135" s="32"/>
      <c r="H135" s="32"/>
      <c r="I135" s="31"/>
      <c r="J135" s="31"/>
      <c r="K135" s="31"/>
      <c r="L135" s="31"/>
      <c r="M135" s="31"/>
      <c r="N135" s="31"/>
      <c r="O135" s="31"/>
      <c r="P135" s="31"/>
      <c r="Q135" s="31"/>
      <c r="R135" s="31"/>
      <c r="S135" s="31"/>
      <c r="T135" s="31"/>
      <c r="U135" s="31"/>
      <c r="V135" s="31"/>
      <c r="W135" s="31"/>
      <c r="X135" s="31"/>
      <c r="Y135" s="31"/>
      <c r="Z135" s="31"/>
      <c r="AA135" s="31"/>
      <c r="AB135" s="31"/>
      <c r="AC135" s="31"/>
      <c r="AD135" s="31"/>
      <c r="AE135" s="31"/>
      <c r="AF135" s="31"/>
      <c r="AG135" s="31"/>
    </row>
    <row r="136" spans="1:33" ht="12.75" customHeight="1">
      <c r="A136" s="32"/>
      <c r="B136" s="31"/>
      <c r="C136" s="32"/>
      <c r="D136" s="31"/>
      <c r="E136" s="32"/>
      <c r="F136" s="170"/>
      <c r="G136" s="32"/>
      <c r="H136" s="32"/>
      <c r="I136" s="31"/>
      <c r="J136" s="31"/>
      <c r="K136" s="31"/>
      <c r="L136" s="31"/>
      <c r="M136" s="31"/>
      <c r="N136" s="31"/>
      <c r="O136" s="31"/>
      <c r="P136" s="31"/>
      <c r="Q136" s="31"/>
      <c r="R136" s="31"/>
      <c r="S136" s="31"/>
      <c r="T136" s="31"/>
      <c r="U136" s="31"/>
      <c r="V136" s="31"/>
      <c r="W136" s="31"/>
      <c r="X136" s="31"/>
      <c r="Y136" s="31"/>
      <c r="Z136" s="31"/>
      <c r="AA136" s="31"/>
      <c r="AB136" s="31"/>
      <c r="AC136" s="31"/>
      <c r="AD136" s="31"/>
      <c r="AE136" s="31"/>
      <c r="AF136" s="31"/>
      <c r="AG136" s="31"/>
    </row>
    <row r="137" spans="1:33" ht="12.75" customHeight="1">
      <c r="A137" s="32"/>
      <c r="B137" s="31"/>
      <c r="C137" s="32"/>
      <c r="D137" s="31"/>
      <c r="E137" s="32"/>
      <c r="F137" s="170"/>
      <c r="G137" s="32"/>
      <c r="H137" s="32"/>
      <c r="I137" s="31"/>
      <c r="J137" s="31"/>
      <c r="K137" s="31"/>
      <c r="L137" s="31"/>
      <c r="M137" s="31"/>
      <c r="N137" s="31"/>
      <c r="O137" s="31"/>
      <c r="P137" s="31"/>
      <c r="Q137" s="31"/>
      <c r="R137" s="31"/>
      <c r="S137" s="31"/>
      <c r="T137" s="31"/>
      <c r="U137" s="31"/>
      <c r="V137" s="31"/>
      <c r="W137" s="31"/>
      <c r="X137" s="31"/>
      <c r="Y137" s="31"/>
      <c r="Z137" s="31"/>
      <c r="AA137" s="31"/>
      <c r="AB137" s="31"/>
      <c r="AC137" s="31"/>
      <c r="AD137" s="31"/>
      <c r="AE137" s="31"/>
      <c r="AF137" s="31"/>
      <c r="AG137" s="31"/>
    </row>
    <row r="138" spans="1:33" ht="12.75" customHeight="1">
      <c r="A138" s="32"/>
      <c r="B138" s="31"/>
      <c r="C138" s="32"/>
      <c r="D138" s="31"/>
      <c r="E138" s="32"/>
      <c r="F138" s="170"/>
      <c r="G138" s="32"/>
      <c r="H138" s="32"/>
      <c r="I138" s="31"/>
      <c r="J138" s="31"/>
      <c r="K138" s="31"/>
      <c r="L138" s="31"/>
      <c r="M138" s="31"/>
      <c r="N138" s="31"/>
      <c r="O138" s="31"/>
      <c r="P138" s="31"/>
      <c r="Q138" s="31"/>
      <c r="R138" s="31"/>
      <c r="S138" s="31"/>
      <c r="T138" s="31"/>
      <c r="U138" s="31"/>
      <c r="V138" s="31"/>
      <c r="W138" s="31"/>
      <c r="X138" s="31"/>
      <c r="Y138" s="31"/>
      <c r="Z138" s="31"/>
      <c r="AA138" s="31"/>
      <c r="AB138" s="31"/>
      <c r="AC138" s="31"/>
      <c r="AD138" s="31"/>
      <c r="AE138" s="31"/>
      <c r="AF138" s="31"/>
      <c r="AG138" s="31"/>
    </row>
    <row r="139" spans="1:33" ht="12.75" customHeight="1">
      <c r="A139" s="32"/>
      <c r="B139" s="31"/>
      <c r="C139" s="32"/>
      <c r="D139" s="31"/>
      <c r="E139" s="32"/>
      <c r="F139" s="170"/>
      <c r="G139" s="32"/>
      <c r="H139" s="32"/>
      <c r="I139" s="31"/>
      <c r="J139" s="31"/>
      <c r="K139" s="31"/>
      <c r="L139" s="31"/>
      <c r="M139" s="31"/>
      <c r="N139" s="31"/>
      <c r="O139" s="31"/>
      <c r="P139" s="31"/>
      <c r="Q139" s="31"/>
      <c r="R139" s="31"/>
      <c r="S139" s="31"/>
      <c r="T139" s="31"/>
      <c r="U139" s="31"/>
      <c r="V139" s="31"/>
      <c r="W139" s="31"/>
      <c r="X139" s="31"/>
      <c r="Y139" s="31"/>
      <c r="Z139" s="31"/>
      <c r="AA139" s="31"/>
      <c r="AB139" s="31"/>
      <c r="AC139" s="31"/>
      <c r="AD139" s="31"/>
      <c r="AE139" s="31"/>
      <c r="AF139" s="31"/>
      <c r="AG139" s="31"/>
    </row>
    <row r="140" spans="1:33" ht="12.75" customHeight="1">
      <c r="A140" s="32"/>
      <c r="B140" s="31"/>
      <c r="C140" s="32"/>
      <c r="D140" s="31"/>
      <c r="E140" s="32"/>
      <c r="F140" s="170"/>
      <c r="G140" s="32"/>
      <c r="H140" s="32"/>
      <c r="I140" s="31"/>
      <c r="J140" s="31"/>
      <c r="K140" s="31"/>
      <c r="L140" s="31"/>
      <c r="M140" s="31"/>
      <c r="N140" s="31"/>
      <c r="O140" s="31"/>
      <c r="P140" s="31"/>
      <c r="Q140" s="31"/>
      <c r="R140" s="31"/>
      <c r="S140" s="31"/>
      <c r="T140" s="31"/>
      <c r="U140" s="31"/>
      <c r="V140" s="31"/>
      <c r="W140" s="31"/>
      <c r="X140" s="31"/>
      <c r="Y140" s="31"/>
      <c r="Z140" s="31"/>
      <c r="AA140" s="31"/>
      <c r="AB140" s="31"/>
      <c r="AC140" s="31"/>
      <c r="AD140" s="31"/>
      <c r="AE140" s="31"/>
      <c r="AF140" s="31"/>
      <c r="AG140" s="31"/>
    </row>
    <row r="141" spans="1:33" ht="12.75" customHeight="1">
      <c r="A141" s="32"/>
      <c r="B141" s="31"/>
      <c r="C141" s="32"/>
      <c r="D141" s="31"/>
      <c r="E141" s="32"/>
      <c r="F141" s="170"/>
      <c r="G141" s="32"/>
      <c r="H141" s="32"/>
      <c r="I141" s="31"/>
      <c r="J141" s="31"/>
      <c r="K141" s="31"/>
      <c r="L141" s="31"/>
      <c r="M141" s="31"/>
      <c r="N141" s="31"/>
      <c r="O141" s="31"/>
      <c r="P141" s="31"/>
      <c r="Q141" s="31"/>
      <c r="R141" s="31"/>
      <c r="S141" s="31"/>
      <c r="T141" s="31"/>
      <c r="U141" s="31"/>
      <c r="V141" s="31"/>
      <c r="W141" s="31"/>
      <c r="X141" s="31"/>
      <c r="Y141" s="31"/>
      <c r="Z141" s="31"/>
      <c r="AA141" s="31"/>
      <c r="AB141" s="31"/>
      <c r="AC141" s="31"/>
      <c r="AD141" s="31"/>
      <c r="AE141" s="31"/>
      <c r="AF141" s="31"/>
      <c r="AG141" s="31"/>
    </row>
    <row r="142" spans="1:33" ht="12.75" customHeight="1">
      <c r="A142" s="32"/>
      <c r="B142" s="31"/>
      <c r="C142" s="32"/>
      <c r="D142" s="31"/>
      <c r="E142" s="32"/>
      <c r="F142" s="170"/>
      <c r="G142" s="32"/>
      <c r="H142" s="32"/>
      <c r="I142" s="31"/>
      <c r="J142" s="31"/>
      <c r="K142" s="31"/>
      <c r="L142" s="31"/>
      <c r="M142" s="31"/>
      <c r="N142" s="31"/>
      <c r="O142" s="31"/>
      <c r="P142" s="31"/>
      <c r="Q142" s="31"/>
      <c r="R142" s="31"/>
      <c r="S142" s="31"/>
      <c r="T142" s="31"/>
      <c r="U142" s="31"/>
      <c r="V142" s="31"/>
      <c r="W142" s="31"/>
      <c r="X142" s="31"/>
      <c r="Y142" s="31"/>
      <c r="Z142" s="31"/>
      <c r="AA142" s="31"/>
      <c r="AB142" s="31"/>
      <c r="AC142" s="31"/>
      <c r="AD142" s="31"/>
      <c r="AE142" s="31"/>
      <c r="AF142" s="31"/>
      <c r="AG142" s="31"/>
    </row>
    <row r="143" spans="1:33" ht="12.75" customHeight="1">
      <c r="A143" s="32"/>
      <c r="B143" s="31"/>
      <c r="C143" s="32"/>
      <c r="D143" s="31"/>
      <c r="E143" s="32"/>
      <c r="F143" s="170"/>
      <c r="G143" s="32"/>
      <c r="H143" s="32"/>
      <c r="I143" s="31"/>
      <c r="J143" s="31"/>
      <c r="K143" s="31"/>
      <c r="L143" s="31"/>
      <c r="M143" s="31"/>
      <c r="N143" s="31"/>
      <c r="O143" s="31"/>
      <c r="P143" s="31"/>
      <c r="Q143" s="31"/>
      <c r="R143" s="31"/>
      <c r="S143" s="31"/>
      <c r="T143" s="31"/>
      <c r="U143" s="31"/>
      <c r="V143" s="31"/>
      <c r="W143" s="31"/>
      <c r="X143" s="31"/>
      <c r="Y143" s="31"/>
      <c r="Z143" s="31"/>
      <c r="AA143" s="31"/>
      <c r="AB143" s="31"/>
      <c r="AC143" s="31"/>
      <c r="AD143" s="31"/>
      <c r="AE143" s="31"/>
      <c r="AF143" s="31"/>
      <c r="AG143" s="31"/>
    </row>
    <row r="144" spans="1:33" ht="12.75" customHeight="1">
      <c r="A144" s="32"/>
      <c r="B144" s="31"/>
      <c r="C144" s="32"/>
      <c r="D144" s="31"/>
      <c r="E144" s="32"/>
      <c r="F144" s="170"/>
      <c r="G144" s="32"/>
      <c r="H144" s="32"/>
      <c r="I144" s="31"/>
      <c r="J144" s="31"/>
      <c r="K144" s="31"/>
      <c r="L144" s="31"/>
      <c r="M144" s="31"/>
      <c r="N144" s="31"/>
      <c r="O144" s="31"/>
      <c r="P144" s="31"/>
      <c r="Q144" s="31"/>
      <c r="R144" s="31"/>
      <c r="S144" s="31"/>
      <c r="T144" s="31"/>
      <c r="U144" s="31"/>
      <c r="V144" s="31"/>
      <c r="W144" s="31"/>
      <c r="X144" s="31"/>
      <c r="Y144" s="31"/>
      <c r="Z144" s="31"/>
      <c r="AA144" s="31"/>
      <c r="AB144" s="31"/>
      <c r="AC144" s="31"/>
      <c r="AD144" s="31"/>
      <c r="AE144" s="31"/>
      <c r="AF144" s="31"/>
      <c r="AG144" s="31"/>
    </row>
    <row r="145" spans="1:33" ht="12.75" customHeight="1">
      <c r="A145" s="32"/>
      <c r="B145" s="31"/>
      <c r="C145" s="32"/>
      <c r="D145" s="31"/>
      <c r="E145" s="32"/>
      <c r="F145" s="170"/>
      <c r="G145" s="32"/>
      <c r="H145" s="32"/>
      <c r="I145" s="31"/>
      <c r="J145" s="31"/>
      <c r="K145" s="31"/>
      <c r="L145" s="31"/>
      <c r="M145" s="31"/>
      <c r="N145" s="31"/>
      <c r="O145" s="31"/>
      <c r="P145" s="31"/>
      <c r="Q145" s="31"/>
      <c r="R145" s="31"/>
      <c r="S145" s="31"/>
      <c r="T145" s="31"/>
      <c r="U145" s="31"/>
      <c r="V145" s="31"/>
      <c r="W145" s="31"/>
      <c r="X145" s="31"/>
      <c r="Y145" s="31"/>
      <c r="Z145" s="31"/>
      <c r="AA145" s="31"/>
      <c r="AB145" s="31"/>
      <c r="AC145" s="31"/>
      <c r="AD145" s="31"/>
      <c r="AE145" s="31"/>
      <c r="AF145" s="31"/>
      <c r="AG145" s="31"/>
    </row>
    <row r="146" spans="1:33" ht="12.75" customHeight="1">
      <c r="A146" s="32"/>
      <c r="B146" s="31"/>
      <c r="C146" s="32"/>
      <c r="D146" s="31"/>
      <c r="E146" s="32"/>
      <c r="F146" s="170"/>
      <c r="G146" s="32"/>
      <c r="H146" s="32"/>
      <c r="I146" s="31"/>
      <c r="J146" s="31"/>
      <c r="K146" s="31"/>
      <c r="L146" s="31"/>
      <c r="M146" s="31"/>
      <c r="N146" s="31"/>
      <c r="O146" s="31"/>
      <c r="P146" s="31"/>
      <c r="Q146" s="31"/>
      <c r="R146" s="31"/>
      <c r="S146" s="31"/>
      <c r="T146" s="31"/>
      <c r="U146" s="31"/>
      <c r="V146" s="31"/>
      <c r="W146" s="31"/>
      <c r="X146" s="31"/>
      <c r="Y146" s="31"/>
      <c r="Z146" s="31"/>
      <c r="AA146" s="31"/>
      <c r="AB146" s="31"/>
      <c r="AC146" s="31"/>
      <c r="AD146" s="31"/>
      <c r="AE146" s="31"/>
      <c r="AF146" s="31"/>
      <c r="AG146" s="31"/>
    </row>
    <row r="147" spans="1:33" ht="12.75" customHeight="1">
      <c r="A147" s="32"/>
      <c r="B147" s="31"/>
      <c r="C147" s="32"/>
      <c r="D147" s="31"/>
      <c r="E147" s="32"/>
      <c r="F147" s="170"/>
      <c r="G147" s="32"/>
      <c r="H147" s="32"/>
      <c r="I147" s="31"/>
      <c r="J147" s="31"/>
      <c r="K147" s="31"/>
      <c r="L147" s="31"/>
      <c r="M147" s="31"/>
      <c r="N147" s="31"/>
      <c r="O147" s="31"/>
      <c r="P147" s="31"/>
      <c r="Q147" s="31"/>
      <c r="R147" s="31"/>
      <c r="S147" s="31"/>
      <c r="T147" s="31"/>
      <c r="U147" s="31"/>
      <c r="V147" s="31"/>
      <c r="W147" s="31"/>
      <c r="X147" s="31"/>
      <c r="Y147" s="31"/>
      <c r="Z147" s="31"/>
      <c r="AA147" s="31"/>
      <c r="AB147" s="31"/>
      <c r="AC147" s="31"/>
      <c r="AD147" s="31"/>
      <c r="AE147" s="31"/>
      <c r="AF147" s="31"/>
      <c r="AG147" s="31"/>
    </row>
    <row r="148" spans="1:33" ht="12.75" customHeight="1">
      <c r="A148" s="32"/>
      <c r="B148" s="31"/>
      <c r="C148" s="32"/>
      <c r="D148" s="31"/>
      <c r="E148" s="32"/>
      <c r="F148" s="170"/>
      <c r="G148" s="32"/>
      <c r="H148" s="32"/>
      <c r="I148" s="31"/>
      <c r="J148" s="31"/>
      <c r="K148" s="31"/>
      <c r="L148" s="31"/>
      <c r="M148" s="31"/>
      <c r="N148" s="31"/>
      <c r="O148" s="31"/>
      <c r="P148" s="31"/>
      <c r="Q148" s="31"/>
      <c r="R148" s="31"/>
      <c r="S148" s="31"/>
      <c r="T148" s="31"/>
      <c r="U148" s="31"/>
      <c r="V148" s="31"/>
      <c r="W148" s="31"/>
      <c r="X148" s="31"/>
      <c r="Y148" s="31"/>
      <c r="Z148" s="31"/>
      <c r="AA148" s="31"/>
      <c r="AB148" s="31"/>
      <c r="AC148" s="31"/>
      <c r="AD148" s="31"/>
      <c r="AE148" s="31"/>
      <c r="AF148" s="31"/>
      <c r="AG148" s="31"/>
    </row>
    <row r="149" spans="1:33" ht="12.75" customHeight="1">
      <c r="A149" s="32"/>
      <c r="B149" s="31"/>
      <c r="C149" s="32"/>
      <c r="D149" s="31"/>
      <c r="E149" s="32"/>
      <c r="F149" s="170"/>
      <c r="G149" s="32"/>
      <c r="H149" s="32"/>
      <c r="I149" s="31"/>
      <c r="J149" s="31"/>
      <c r="K149" s="31"/>
      <c r="L149" s="31"/>
      <c r="M149" s="31"/>
      <c r="N149" s="31"/>
      <c r="O149" s="31"/>
      <c r="P149" s="31"/>
      <c r="Q149" s="31"/>
      <c r="R149" s="31"/>
      <c r="S149" s="31"/>
      <c r="T149" s="31"/>
      <c r="U149" s="31"/>
      <c r="V149" s="31"/>
      <c r="W149" s="31"/>
      <c r="X149" s="31"/>
      <c r="Y149" s="31"/>
      <c r="Z149" s="31"/>
      <c r="AA149" s="31"/>
      <c r="AB149" s="31"/>
      <c r="AC149" s="31"/>
      <c r="AD149" s="31"/>
      <c r="AE149" s="31"/>
      <c r="AF149" s="31"/>
      <c r="AG149" s="31"/>
    </row>
    <row r="150" spans="1:33" ht="12.75" customHeight="1">
      <c r="A150" s="32"/>
      <c r="B150" s="31"/>
      <c r="C150" s="32"/>
      <c r="D150" s="31"/>
      <c r="E150" s="32"/>
      <c r="F150" s="170"/>
      <c r="G150" s="32"/>
      <c r="H150" s="32"/>
      <c r="I150" s="31"/>
      <c r="J150" s="31"/>
      <c r="K150" s="31"/>
      <c r="L150" s="31"/>
      <c r="M150" s="31"/>
      <c r="N150" s="31"/>
      <c r="O150" s="31"/>
      <c r="P150" s="31"/>
      <c r="Q150" s="31"/>
      <c r="R150" s="31"/>
      <c r="S150" s="31"/>
      <c r="T150" s="31"/>
      <c r="U150" s="31"/>
      <c r="V150" s="31"/>
      <c r="W150" s="31"/>
      <c r="X150" s="31"/>
      <c r="Y150" s="31"/>
      <c r="Z150" s="31"/>
      <c r="AA150" s="31"/>
      <c r="AB150" s="31"/>
      <c r="AC150" s="31"/>
      <c r="AD150" s="31"/>
      <c r="AE150" s="31"/>
      <c r="AF150" s="31"/>
      <c r="AG150" s="31"/>
    </row>
    <row r="151" spans="1:33" ht="12.75" customHeight="1">
      <c r="A151" s="32"/>
      <c r="B151" s="31"/>
      <c r="C151" s="32"/>
      <c r="D151" s="31"/>
      <c r="E151" s="32"/>
      <c r="F151" s="170"/>
      <c r="G151" s="32"/>
      <c r="H151" s="32"/>
      <c r="I151" s="31"/>
      <c r="J151" s="31"/>
      <c r="K151" s="31"/>
      <c r="L151" s="31"/>
      <c r="M151" s="31"/>
      <c r="N151" s="31"/>
      <c r="O151" s="31"/>
      <c r="P151" s="31"/>
      <c r="Q151" s="31"/>
      <c r="R151" s="31"/>
      <c r="S151" s="31"/>
      <c r="T151" s="31"/>
      <c r="U151" s="31"/>
      <c r="V151" s="31"/>
      <c r="W151" s="31"/>
      <c r="X151" s="31"/>
      <c r="Y151" s="31"/>
      <c r="Z151" s="31"/>
      <c r="AA151" s="31"/>
      <c r="AB151" s="31"/>
      <c r="AC151" s="31"/>
      <c r="AD151" s="31"/>
      <c r="AE151" s="31"/>
      <c r="AF151" s="31"/>
      <c r="AG151" s="31"/>
    </row>
    <row r="152" spans="1:33" ht="12.75" customHeight="1">
      <c r="A152" s="32"/>
      <c r="B152" s="31"/>
      <c r="C152" s="32"/>
      <c r="D152" s="31"/>
      <c r="E152" s="32"/>
      <c r="F152" s="170"/>
      <c r="G152" s="32"/>
      <c r="H152" s="32"/>
      <c r="I152" s="31"/>
      <c r="J152" s="31"/>
      <c r="K152" s="31"/>
      <c r="L152" s="31"/>
      <c r="M152" s="31"/>
      <c r="N152" s="31"/>
      <c r="O152" s="31"/>
      <c r="P152" s="31"/>
      <c r="Q152" s="31"/>
      <c r="R152" s="31"/>
      <c r="S152" s="31"/>
      <c r="T152" s="31"/>
      <c r="U152" s="31"/>
      <c r="V152" s="31"/>
      <c r="W152" s="31"/>
      <c r="X152" s="31"/>
      <c r="Y152" s="31"/>
      <c r="Z152" s="31"/>
      <c r="AA152" s="31"/>
      <c r="AB152" s="31"/>
      <c r="AC152" s="31"/>
      <c r="AD152" s="31"/>
      <c r="AE152" s="31"/>
      <c r="AF152" s="31"/>
      <c r="AG152" s="31"/>
    </row>
    <row r="153" spans="1:33" ht="12.75" customHeight="1">
      <c r="A153" s="32"/>
      <c r="B153" s="31"/>
      <c r="C153" s="32"/>
      <c r="D153" s="31"/>
      <c r="E153" s="32"/>
      <c r="F153" s="170"/>
      <c r="G153" s="32"/>
      <c r="H153" s="32"/>
      <c r="I153" s="31"/>
      <c r="J153" s="31"/>
      <c r="K153" s="31"/>
      <c r="L153" s="31"/>
      <c r="M153" s="31"/>
      <c r="N153" s="31"/>
      <c r="O153" s="31"/>
      <c r="P153" s="31"/>
      <c r="Q153" s="31"/>
      <c r="R153" s="31"/>
      <c r="S153" s="31"/>
      <c r="T153" s="31"/>
      <c r="U153" s="31"/>
      <c r="V153" s="31"/>
      <c r="W153" s="31"/>
      <c r="X153" s="31"/>
      <c r="Y153" s="31"/>
      <c r="Z153" s="31"/>
      <c r="AA153" s="31"/>
      <c r="AB153" s="31"/>
      <c r="AC153" s="31"/>
      <c r="AD153" s="31"/>
      <c r="AE153" s="31"/>
      <c r="AF153" s="31"/>
      <c r="AG153" s="31"/>
    </row>
    <row r="154" spans="1:33" ht="12.75" customHeight="1">
      <c r="A154" s="32"/>
      <c r="B154" s="31"/>
      <c r="C154" s="32"/>
      <c r="D154" s="31"/>
      <c r="E154" s="32"/>
      <c r="F154" s="170"/>
      <c r="G154" s="32"/>
      <c r="H154" s="32"/>
      <c r="I154" s="31"/>
      <c r="J154" s="31"/>
      <c r="K154" s="31"/>
      <c r="L154" s="31"/>
      <c r="M154" s="31"/>
      <c r="N154" s="31"/>
      <c r="O154" s="31"/>
      <c r="P154" s="31"/>
      <c r="Q154" s="31"/>
      <c r="R154" s="31"/>
      <c r="S154" s="31"/>
      <c r="T154" s="31"/>
      <c r="U154" s="31"/>
      <c r="V154" s="31"/>
      <c r="W154" s="31"/>
      <c r="X154" s="31"/>
      <c r="Y154" s="31"/>
      <c r="Z154" s="31"/>
      <c r="AA154" s="31"/>
      <c r="AB154" s="31"/>
      <c r="AC154" s="31"/>
      <c r="AD154" s="31"/>
      <c r="AE154" s="31"/>
      <c r="AF154" s="31"/>
      <c r="AG154" s="31"/>
    </row>
    <row r="155" spans="1:33" ht="12.75" customHeight="1">
      <c r="A155" s="32"/>
      <c r="B155" s="31"/>
      <c r="C155" s="32"/>
      <c r="D155" s="31"/>
      <c r="E155" s="32"/>
      <c r="F155" s="170"/>
      <c r="G155" s="32"/>
      <c r="H155" s="32"/>
      <c r="I155" s="31"/>
      <c r="J155" s="31"/>
      <c r="K155" s="31"/>
      <c r="L155" s="31"/>
      <c r="M155" s="31"/>
      <c r="N155" s="31"/>
      <c r="O155" s="31"/>
      <c r="P155" s="31"/>
      <c r="Q155" s="31"/>
      <c r="R155" s="31"/>
      <c r="S155" s="31"/>
      <c r="T155" s="31"/>
      <c r="U155" s="31"/>
      <c r="V155" s="31"/>
      <c r="W155" s="31"/>
      <c r="X155" s="31"/>
      <c r="Y155" s="31"/>
      <c r="Z155" s="31"/>
      <c r="AA155" s="31"/>
      <c r="AB155" s="31"/>
      <c r="AC155" s="31"/>
      <c r="AD155" s="31"/>
      <c r="AE155" s="31"/>
      <c r="AF155" s="31"/>
      <c r="AG155" s="31"/>
    </row>
    <row r="156" spans="1:33" ht="12.75" customHeight="1">
      <c r="A156" s="32"/>
      <c r="B156" s="31"/>
      <c r="C156" s="32"/>
      <c r="D156" s="31"/>
      <c r="E156" s="32"/>
      <c r="F156" s="170"/>
      <c r="G156" s="32"/>
      <c r="H156" s="32"/>
      <c r="I156" s="31"/>
      <c r="J156" s="31"/>
      <c r="K156" s="31"/>
      <c r="L156" s="31"/>
      <c r="M156" s="31"/>
      <c r="N156" s="31"/>
      <c r="O156" s="31"/>
      <c r="P156" s="31"/>
      <c r="Q156" s="31"/>
      <c r="R156" s="31"/>
      <c r="S156" s="31"/>
      <c r="T156" s="31"/>
      <c r="U156" s="31"/>
      <c r="V156" s="31"/>
      <c r="W156" s="31"/>
      <c r="X156" s="31"/>
      <c r="Y156" s="31"/>
      <c r="Z156" s="31"/>
      <c r="AA156" s="31"/>
      <c r="AB156" s="31"/>
      <c r="AC156" s="31"/>
      <c r="AD156" s="31"/>
      <c r="AE156" s="31"/>
      <c r="AF156" s="31"/>
      <c r="AG156" s="31"/>
    </row>
    <row r="157" spans="1:33" ht="12.75" customHeight="1">
      <c r="A157" s="32"/>
      <c r="B157" s="31"/>
      <c r="C157" s="32"/>
      <c r="D157" s="31"/>
      <c r="E157" s="32"/>
      <c r="F157" s="170"/>
      <c r="G157" s="32"/>
      <c r="H157" s="32"/>
      <c r="I157" s="31"/>
      <c r="J157" s="31"/>
      <c r="K157" s="31"/>
      <c r="L157" s="31"/>
      <c r="M157" s="31"/>
      <c r="N157" s="31"/>
      <c r="O157" s="31"/>
      <c r="P157" s="31"/>
      <c r="Q157" s="31"/>
      <c r="R157" s="31"/>
      <c r="S157" s="31"/>
      <c r="T157" s="31"/>
      <c r="U157" s="31"/>
      <c r="V157" s="31"/>
      <c r="W157" s="31"/>
      <c r="X157" s="31"/>
      <c r="Y157" s="31"/>
      <c r="Z157" s="31"/>
      <c r="AA157" s="31"/>
      <c r="AB157" s="31"/>
      <c r="AC157" s="31"/>
      <c r="AD157" s="31"/>
      <c r="AE157" s="31"/>
      <c r="AF157" s="31"/>
      <c r="AG157" s="31"/>
    </row>
    <row r="158" spans="1:33" ht="12.75" customHeight="1">
      <c r="A158" s="32"/>
      <c r="B158" s="31"/>
      <c r="C158" s="32"/>
      <c r="D158" s="31"/>
      <c r="E158" s="32"/>
      <c r="F158" s="170"/>
      <c r="G158" s="32"/>
      <c r="H158" s="32"/>
      <c r="I158" s="31"/>
      <c r="J158" s="31"/>
      <c r="K158" s="31"/>
      <c r="L158" s="31"/>
      <c r="M158" s="31"/>
      <c r="N158" s="31"/>
      <c r="O158" s="31"/>
      <c r="P158" s="31"/>
      <c r="Q158" s="31"/>
      <c r="R158" s="31"/>
      <c r="S158" s="31"/>
      <c r="T158" s="31"/>
      <c r="U158" s="31"/>
      <c r="V158" s="31"/>
      <c r="W158" s="31"/>
      <c r="X158" s="31"/>
      <c r="Y158" s="31"/>
      <c r="Z158" s="31"/>
      <c r="AA158" s="31"/>
      <c r="AB158" s="31"/>
      <c r="AC158" s="31"/>
      <c r="AD158" s="31"/>
      <c r="AE158" s="31"/>
      <c r="AF158" s="31"/>
      <c r="AG158" s="31"/>
    </row>
    <row r="159" spans="1:33" ht="12.75" customHeight="1">
      <c r="A159" s="32"/>
      <c r="B159" s="31"/>
      <c r="C159" s="32"/>
      <c r="D159" s="31"/>
      <c r="E159" s="32"/>
      <c r="F159" s="170"/>
      <c r="G159" s="32"/>
      <c r="H159" s="32"/>
      <c r="I159" s="31"/>
      <c r="J159" s="31"/>
      <c r="K159" s="31"/>
      <c r="L159" s="31"/>
      <c r="M159" s="31"/>
      <c r="N159" s="31"/>
      <c r="O159" s="31"/>
      <c r="P159" s="31"/>
      <c r="Q159" s="31"/>
      <c r="R159" s="31"/>
      <c r="S159" s="31"/>
      <c r="T159" s="31"/>
      <c r="U159" s="31"/>
      <c r="V159" s="31"/>
      <c r="W159" s="31"/>
      <c r="X159" s="31"/>
      <c r="Y159" s="31"/>
      <c r="Z159" s="31"/>
      <c r="AA159" s="31"/>
      <c r="AB159" s="31"/>
      <c r="AC159" s="31"/>
      <c r="AD159" s="31"/>
      <c r="AE159" s="31"/>
      <c r="AF159" s="31"/>
      <c r="AG159" s="31"/>
    </row>
    <row r="160" spans="1:33" ht="12.75" customHeight="1">
      <c r="A160" s="32"/>
      <c r="B160" s="31"/>
      <c r="C160" s="32"/>
      <c r="D160" s="31"/>
      <c r="E160" s="32"/>
      <c r="F160" s="170"/>
      <c r="G160" s="32"/>
      <c r="H160" s="32"/>
      <c r="I160" s="31"/>
      <c r="J160" s="31"/>
      <c r="K160" s="31"/>
      <c r="L160" s="31"/>
      <c r="M160" s="31"/>
      <c r="N160" s="31"/>
      <c r="O160" s="31"/>
      <c r="P160" s="31"/>
      <c r="Q160" s="31"/>
      <c r="R160" s="31"/>
      <c r="S160" s="31"/>
      <c r="T160" s="31"/>
      <c r="U160" s="31"/>
      <c r="V160" s="31"/>
      <c r="W160" s="31"/>
      <c r="X160" s="31"/>
      <c r="Y160" s="31"/>
      <c r="Z160" s="31"/>
      <c r="AA160" s="31"/>
      <c r="AB160" s="31"/>
      <c r="AC160" s="31"/>
      <c r="AD160" s="31"/>
      <c r="AE160" s="31"/>
      <c r="AF160" s="31"/>
      <c r="AG160" s="31"/>
    </row>
    <row r="161" spans="1:33" ht="12.75" customHeight="1">
      <c r="A161" s="32"/>
      <c r="B161" s="31"/>
      <c r="C161" s="32"/>
      <c r="D161" s="31"/>
      <c r="E161" s="32"/>
      <c r="F161" s="170"/>
      <c r="G161" s="32"/>
      <c r="H161" s="32"/>
      <c r="I161" s="31"/>
      <c r="J161" s="31"/>
      <c r="K161" s="31"/>
      <c r="L161" s="31"/>
      <c r="M161" s="31"/>
      <c r="N161" s="31"/>
      <c r="O161" s="31"/>
      <c r="P161" s="31"/>
      <c r="Q161" s="31"/>
      <c r="R161" s="31"/>
      <c r="S161" s="31"/>
      <c r="T161" s="31"/>
      <c r="U161" s="31"/>
      <c r="V161" s="31"/>
      <c r="W161" s="31"/>
      <c r="X161" s="31"/>
      <c r="Y161" s="31"/>
      <c r="Z161" s="31"/>
      <c r="AA161" s="31"/>
      <c r="AB161" s="31"/>
      <c r="AC161" s="31"/>
      <c r="AD161" s="31"/>
      <c r="AE161" s="31"/>
      <c r="AF161" s="31"/>
      <c r="AG161" s="31"/>
    </row>
    <row r="162" spans="1:33" ht="12.75" customHeight="1">
      <c r="A162" s="32"/>
      <c r="B162" s="31"/>
      <c r="C162" s="32"/>
      <c r="D162" s="31"/>
      <c r="E162" s="32"/>
      <c r="F162" s="170"/>
      <c r="G162" s="32"/>
      <c r="H162" s="32"/>
      <c r="I162" s="31"/>
      <c r="J162" s="31"/>
      <c r="K162" s="31"/>
      <c r="L162" s="31"/>
      <c r="M162" s="31"/>
      <c r="N162" s="31"/>
      <c r="O162" s="31"/>
      <c r="P162" s="31"/>
      <c r="Q162" s="31"/>
      <c r="R162" s="31"/>
      <c r="S162" s="31"/>
      <c r="T162" s="31"/>
      <c r="U162" s="31"/>
      <c r="V162" s="31"/>
      <c r="W162" s="31"/>
      <c r="X162" s="31"/>
      <c r="Y162" s="31"/>
      <c r="Z162" s="31"/>
      <c r="AA162" s="31"/>
      <c r="AB162" s="31"/>
      <c r="AC162" s="31"/>
      <c r="AD162" s="31"/>
      <c r="AE162" s="31"/>
      <c r="AF162" s="31"/>
      <c r="AG162" s="31"/>
    </row>
    <row r="163" spans="1:33" ht="12.75" customHeight="1">
      <c r="A163" s="32"/>
      <c r="B163" s="31"/>
      <c r="C163" s="32"/>
      <c r="D163" s="31"/>
      <c r="E163" s="32"/>
      <c r="F163" s="170"/>
      <c r="G163" s="32"/>
      <c r="H163" s="32"/>
      <c r="I163" s="31"/>
      <c r="J163" s="31"/>
      <c r="K163" s="31"/>
      <c r="L163" s="31"/>
      <c r="M163" s="31"/>
      <c r="N163" s="31"/>
      <c r="O163" s="31"/>
      <c r="P163" s="31"/>
      <c r="Q163" s="31"/>
      <c r="R163" s="31"/>
      <c r="S163" s="31"/>
      <c r="T163" s="31"/>
      <c r="U163" s="31"/>
      <c r="V163" s="31"/>
      <c r="W163" s="31"/>
      <c r="X163" s="31"/>
      <c r="Y163" s="31"/>
      <c r="Z163" s="31"/>
      <c r="AA163" s="31"/>
      <c r="AB163" s="31"/>
      <c r="AC163" s="31"/>
      <c r="AD163" s="31"/>
      <c r="AE163" s="31"/>
      <c r="AF163" s="31"/>
      <c r="AG163" s="31"/>
    </row>
    <row r="164" spans="1:33" ht="12.75" customHeight="1">
      <c r="A164" s="32"/>
      <c r="B164" s="31"/>
      <c r="C164" s="32"/>
      <c r="D164" s="31"/>
      <c r="E164" s="32"/>
      <c r="F164" s="170"/>
      <c r="G164" s="32"/>
      <c r="H164" s="32"/>
      <c r="I164" s="31"/>
      <c r="J164" s="31"/>
      <c r="K164" s="31"/>
      <c r="L164" s="31"/>
      <c r="M164" s="31"/>
      <c r="N164" s="31"/>
      <c r="O164" s="31"/>
      <c r="P164" s="31"/>
      <c r="Q164" s="31"/>
      <c r="R164" s="31"/>
      <c r="S164" s="31"/>
      <c r="T164" s="31"/>
      <c r="U164" s="31"/>
      <c r="V164" s="31"/>
      <c r="W164" s="31"/>
      <c r="X164" s="31"/>
      <c r="Y164" s="31"/>
      <c r="Z164" s="31"/>
      <c r="AA164" s="31"/>
      <c r="AB164" s="31"/>
      <c r="AC164" s="31"/>
      <c r="AD164" s="31"/>
      <c r="AE164" s="31"/>
      <c r="AF164" s="31"/>
      <c r="AG164" s="31"/>
    </row>
    <row r="165" spans="1:33" ht="12.75" customHeight="1">
      <c r="A165" s="32"/>
      <c r="B165" s="31"/>
      <c r="C165" s="32"/>
      <c r="D165" s="31"/>
      <c r="E165" s="32"/>
      <c r="F165" s="170"/>
      <c r="G165" s="32"/>
      <c r="H165" s="32"/>
      <c r="I165" s="31"/>
      <c r="J165" s="31"/>
      <c r="K165" s="31"/>
      <c r="L165" s="31"/>
      <c r="M165" s="31"/>
      <c r="N165" s="31"/>
      <c r="O165" s="31"/>
      <c r="P165" s="31"/>
      <c r="Q165" s="31"/>
      <c r="R165" s="31"/>
      <c r="S165" s="31"/>
      <c r="T165" s="31"/>
      <c r="U165" s="31"/>
      <c r="V165" s="31"/>
      <c r="W165" s="31"/>
      <c r="X165" s="31"/>
      <c r="Y165" s="31"/>
      <c r="Z165" s="31"/>
      <c r="AA165" s="31"/>
      <c r="AB165" s="31"/>
      <c r="AC165" s="31"/>
      <c r="AD165" s="31"/>
      <c r="AE165" s="31"/>
      <c r="AF165" s="31"/>
      <c r="AG165" s="31"/>
    </row>
    <row r="166" spans="1:33" ht="12.75" customHeight="1">
      <c r="A166" s="32"/>
      <c r="B166" s="31"/>
      <c r="C166" s="32"/>
      <c r="D166" s="31"/>
      <c r="E166" s="32"/>
      <c r="F166" s="170"/>
      <c r="G166" s="32"/>
      <c r="H166" s="32"/>
      <c r="I166" s="31"/>
      <c r="J166" s="31"/>
      <c r="K166" s="31"/>
      <c r="L166" s="31"/>
      <c r="M166" s="31"/>
      <c r="N166" s="31"/>
      <c r="O166" s="31"/>
      <c r="P166" s="31"/>
      <c r="Q166" s="31"/>
      <c r="R166" s="31"/>
      <c r="S166" s="31"/>
      <c r="T166" s="31"/>
      <c r="U166" s="31"/>
      <c r="V166" s="31"/>
      <c r="W166" s="31"/>
      <c r="X166" s="31"/>
      <c r="Y166" s="31"/>
      <c r="Z166" s="31"/>
      <c r="AA166" s="31"/>
      <c r="AB166" s="31"/>
      <c r="AC166" s="31"/>
      <c r="AD166" s="31"/>
      <c r="AE166" s="31"/>
      <c r="AF166" s="31"/>
      <c r="AG166" s="31"/>
    </row>
    <row r="167" spans="1:33" ht="12.75" customHeight="1">
      <c r="A167" s="32"/>
      <c r="B167" s="31"/>
      <c r="C167" s="32"/>
      <c r="D167" s="31"/>
      <c r="E167" s="32"/>
      <c r="F167" s="170"/>
      <c r="G167" s="32"/>
      <c r="H167" s="32"/>
      <c r="I167" s="31"/>
      <c r="J167" s="31"/>
      <c r="K167" s="31"/>
      <c r="L167" s="31"/>
      <c r="M167" s="31"/>
      <c r="N167" s="31"/>
      <c r="O167" s="31"/>
      <c r="P167" s="31"/>
      <c r="Q167" s="31"/>
      <c r="R167" s="31"/>
      <c r="S167" s="31"/>
      <c r="T167" s="31"/>
      <c r="U167" s="31"/>
      <c r="V167" s="31"/>
      <c r="W167" s="31"/>
      <c r="X167" s="31"/>
      <c r="Y167" s="31"/>
      <c r="Z167" s="31"/>
      <c r="AA167" s="31"/>
      <c r="AB167" s="31"/>
      <c r="AC167" s="31"/>
      <c r="AD167" s="31"/>
      <c r="AE167" s="31"/>
      <c r="AF167" s="31"/>
      <c r="AG167" s="31"/>
    </row>
    <row r="168" spans="1:33" ht="12.75" customHeight="1">
      <c r="A168" s="32"/>
      <c r="B168" s="31"/>
      <c r="C168" s="32"/>
      <c r="D168" s="31"/>
      <c r="E168" s="32"/>
      <c r="F168" s="170"/>
      <c r="G168" s="32"/>
      <c r="H168" s="32"/>
      <c r="I168" s="31"/>
      <c r="J168" s="31"/>
      <c r="K168" s="31"/>
      <c r="L168" s="31"/>
      <c r="M168" s="31"/>
      <c r="N168" s="31"/>
      <c r="O168" s="31"/>
      <c r="P168" s="31"/>
      <c r="Q168" s="31"/>
      <c r="R168" s="31"/>
      <c r="S168" s="31"/>
      <c r="T168" s="31"/>
      <c r="U168" s="31"/>
      <c r="V168" s="31"/>
      <c r="W168" s="31"/>
      <c r="X168" s="31"/>
      <c r="Y168" s="31"/>
      <c r="Z168" s="31"/>
      <c r="AA168" s="31"/>
      <c r="AB168" s="31"/>
      <c r="AC168" s="31"/>
      <c r="AD168" s="31"/>
      <c r="AE168" s="31"/>
      <c r="AF168" s="31"/>
      <c r="AG168" s="31"/>
    </row>
    <row r="169" spans="1:33" ht="12.75" customHeight="1">
      <c r="A169" s="32"/>
      <c r="B169" s="31"/>
      <c r="C169" s="32"/>
      <c r="D169" s="31"/>
      <c r="E169" s="32"/>
      <c r="F169" s="170"/>
      <c r="G169" s="32"/>
      <c r="H169" s="32"/>
      <c r="I169" s="31"/>
      <c r="J169" s="31"/>
      <c r="K169" s="31"/>
      <c r="L169" s="31"/>
      <c r="M169" s="31"/>
      <c r="N169" s="31"/>
      <c r="O169" s="31"/>
      <c r="P169" s="31"/>
      <c r="Q169" s="31"/>
      <c r="R169" s="31"/>
      <c r="S169" s="31"/>
      <c r="T169" s="31"/>
      <c r="U169" s="31"/>
      <c r="V169" s="31"/>
      <c r="W169" s="31"/>
      <c r="X169" s="31"/>
      <c r="Y169" s="31"/>
      <c r="Z169" s="31"/>
      <c r="AA169" s="31"/>
      <c r="AB169" s="31"/>
      <c r="AC169" s="31"/>
      <c r="AD169" s="31"/>
      <c r="AE169" s="31"/>
      <c r="AF169" s="31"/>
      <c r="AG169" s="31"/>
    </row>
    <row r="170" spans="1:33" ht="12.75" customHeight="1">
      <c r="A170" s="32"/>
      <c r="B170" s="31"/>
      <c r="C170" s="32"/>
      <c r="D170" s="31"/>
      <c r="E170" s="32"/>
      <c r="F170" s="170"/>
      <c r="G170" s="32"/>
      <c r="H170" s="32"/>
      <c r="I170" s="31"/>
      <c r="J170" s="31"/>
      <c r="K170" s="31"/>
      <c r="L170" s="31"/>
      <c r="M170" s="31"/>
      <c r="N170" s="31"/>
      <c r="O170" s="31"/>
      <c r="P170" s="31"/>
      <c r="Q170" s="31"/>
      <c r="R170" s="31"/>
      <c r="S170" s="31"/>
      <c r="T170" s="31"/>
      <c r="U170" s="31"/>
      <c r="V170" s="31"/>
      <c r="W170" s="31"/>
      <c r="X170" s="31"/>
      <c r="Y170" s="31"/>
      <c r="Z170" s="31"/>
      <c r="AA170" s="31"/>
      <c r="AB170" s="31"/>
      <c r="AC170" s="31"/>
      <c r="AD170" s="31"/>
      <c r="AE170" s="31"/>
      <c r="AF170" s="31"/>
      <c r="AG170" s="31"/>
    </row>
    <row r="171" spans="1:33" ht="12.75" customHeight="1">
      <c r="A171" s="32"/>
      <c r="B171" s="31"/>
      <c r="C171" s="32"/>
      <c r="D171" s="31"/>
      <c r="E171" s="32"/>
      <c r="F171" s="170"/>
      <c r="G171" s="32"/>
      <c r="H171" s="32"/>
      <c r="I171" s="31"/>
      <c r="J171" s="31"/>
      <c r="K171" s="31"/>
      <c r="L171" s="31"/>
      <c r="M171" s="31"/>
      <c r="N171" s="31"/>
      <c r="O171" s="31"/>
      <c r="P171" s="31"/>
      <c r="Q171" s="31"/>
      <c r="R171" s="31"/>
      <c r="S171" s="31"/>
      <c r="T171" s="31"/>
      <c r="U171" s="31"/>
      <c r="V171" s="31"/>
      <c r="W171" s="31"/>
      <c r="X171" s="31"/>
      <c r="Y171" s="31"/>
      <c r="Z171" s="31"/>
      <c r="AA171" s="31"/>
      <c r="AB171" s="31"/>
      <c r="AC171" s="31"/>
      <c r="AD171" s="31"/>
      <c r="AE171" s="31"/>
      <c r="AF171" s="31"/>
      <c r="AG171" s="31"/>
    </row>
    <row r="172" spans="1:33" ht="12.75" customHeight="1">
      <c r="A172" s="32"/>
      <c r="B172" s="31"/>
      <c r="C172" s="32"/>
      <c r="D172" s="31"/>
      <c r="E172" s="32"/>
      <c r="F172" s="170"/>
      <c r="G172" s="32"/>
      <c r="H172" s="32"/>
      <c r="I172" s="31"/>
      <c r="J172" s="31"/>
      <c r="K172" s="31"/>
      <c r="L172" s="31"/>
      <c r="M172" s="31"/>
      <c r="N172" s="31"/>
      <c r="O172" s="31"/>
      <c r="P172" s="31"/>
      <c r="Q172" s="31"/>
      <c r="R172" s="31"/>
      <c r="S172" s="31"/>
      <c r="T172" s="31"/>
      <c r="U172" s="31"/>
      <c r="V172" s="31"/>
      <c r="W172" s="31"/>
      <c r="X172" s="31"/>
      <c r="Y172" s="31"/>
      <c r="Z172" s="31"/>
      <c r="AA172" s="31"/>
      <c r="AB172" s="31"/>
      <c r="AC172" s="31"/>
      <c r="AD172" s="31"/>
      <c r="AE172" s="31"/>
      <c r="AF172" s="31"/>
      <c r="AG172" s="31"/>
    </row>
    <row r="173" spans="1:33" ht="12.75" customHeight="1">
      <c r="A173" s="32"/>
      <c r="B173" s="31"/>
      <c r="C173" s="32"/>
      <c r="D173" s="31"/>
      <c r="E173" s="32"/>
      <c r="F173" s="170"/>
      <c r="G173" s="32"/>
      <c r="H173" s="32"/>
      <c r="I173" s="31"/>
      <c r="J173" s="31"/>
      <c r="K173" s="31"/>
      <c r="L173" s="31"/>
      <c r="M173" s="31"/>
      <c r="N173" s="31"/>
      <c r="O173" s="31"/>
      <c r="P173" s="31"/>
      <c r="Q173" s="31"/>
      <c r="R173" s="31"/>
      <c r="S173" s="31"/>
      <c r="T173" s="31"/>
      <c r="U173" s="31"/>
      <c r="V173" s="31"/>
      <c r="W173" s="31"/>
      <c r="X173" s="31"/>
      <c r="Y173" s="31"/>
      <c r="Z173" s="31"/>
      <c r="AA173" s="31"/>
      <c r="AB173" s="31"/>
      <c r="AC173" s="31"/>
      <c r="AD173" s="31"/>
      <c r="AE173" s="31"/>
      <c r="AF173" s="31"/>
      <c r="AG173" s="31"/>
    </row>
    <row r="174" spans="1:33" ht="12.75" customHeight="1">
      <c r="A174" s="32"/>
      <c r="B174" s="31"/>
      <c r="C174" s="32"/>
      <c r="D174" s="31"/>
      <c r="E174" s="32"/>
      <c r="F174" s="170"/>
      <c r="G174" s="32"/>
      <c r="H174" s="32"/>
      <c r="I174" s="31"/>
      <c r="J174" s="31"/>
      <c r="K174" s="31"/>
      <c r="L174" s="31"/>
      <c r="M174" s="31"/>
      <c r="N174" s="31"/>
      <c r="O174" s="31"/>
      <c r="P174" s="31"/>
      <c r="Q174" s="31"/>
      <c r="R174" s="31"/>
      <c r="S174" s="31"/>
      <c r="T174" s="31"/>
      <c r="U174" s="31"/>
      <c r="V174" s="31"/>
      <c r="W174" s="31"/>
      <c r="X174" s="31"/>
      <c r="Y174" s="31"/>
      <c r="Z174" s="31"/>
      <c r="AA174" s="31"/>
      <c r="AB174" s="31"/>
      <c r="AC174" s="31"/>
      <c r="AD174" s="31"/>
      <c r="AE174" s="31"/>
      <c r="AF174" s="31"/>
      <c r="AG174" s="31"/>
    </row>
    <row r="175" spans="1:33" ht="12.75" customHeight="1">
      <c r="A175" s="32"/>
      <c r="B175" s="31"/>
      <c r="C175" s="32"/>
      <c r="D175" s="31"/>
      <c r="E175" s="32"/>
      <c r="F175" s="170"/>
      <c r="G175" s="32"/>
      <c r="H175" s="32"/>
      <c r="I175" s="31"/>
      <c r="J175" s="31"/>
      <c r="K175" s="31"/>
      <c r="L175" s="31"/>
      <c r="M175" s="31"/>
      <c r="N175" s="31"/>
      <c r="O175" s="31"/>
      <c r="P175" s="31"/>
      <c r="Q175" s="31"/>
      <c r="R175" s="31"/>
      <c r="S175" s="31"/>
      <c r="T175" s="31"/>
      <c r="U175" s="31"/>
      <c r="V175" s="31"/>
      <c r="W175" s="31"/>
      <c r="X175" s="31"/>
      <c r="Y175" s="31"/>
      <c r="Z175" s="31"/>
      <c r="AA175" s="31"/>
      <c r="AB175" s="31"/>
      <c r="AC175" s="31"/>
      <c r="AD175" s="31"/>
      <c r="AE175" s="31"/>
      <c r="AF175" s="31"/>
      <c r="AG175" s="31"/>
    </row>
    <row r="176" spans="1:33" ht="12.75" customHeight="1">
      <c r="A176" s="32"/>
      <c r="B176" s="31"/>
      <c r="C176" s="32"/>
      <c r="D176" s="31"/>
      <c r="E176" s="32"/>
      <c r="F176" s="170"/>
      <c r="G176" s="32"/>
      <c r="H176" s="32"/>
      <c r="I176" s="31"/>
      <c r="J176" s="31"/>
      <c r="K176" s="31"/>
      <c r="L176" s="31"/>
      <c r="M176" s="31"/>
      <c r="N176" s="31"/>
      <c r="O176" s="31"/>
      <c r="P176" s="31"/>
      <c r="Q176" s="31"/>
      <c r="R176" s="31"/>
      <c r="S176" s="31"/>
      <c r="T176" s="31"/>
      <c r="U176" s="31"/>
      <c r="V176" s="31"/>
      <c r="W176" s="31"/>
      <c r="X176" s="31"/>
      <c r="Y176" s="31"/>
      <c r="Z176" s="31"/>
      <c r="AA176" s="31"/>
      <c r="AB176" s="31"/>
      <c r="AC176" s="31"/>
      <c r="AD176" s="31"/>
      <c r="AE176" s="31"/>
      <c r="AF176" s="31"/>
      <c r="AG176" s="31"/>
    </row>
    <row r="177" spans="1:33" ht="12.75" customHeight="1">
      <c r="A177" s="32"/>
      <c r="B177" s="31"/>
      <c r="C177" s="32"/>
      <c r="D177" s="31"/>
      <c r="E177" s="32"/>
      <c r="F177" s="170"/>
      <c r="G177" s="32"/>
      <c r="H177" s="32"/>
      <c r="I177" s="31"/>
      <c r="J177" s="31"/>
      <c r="K177" s="31"/>
      <c r="L177" s="31"/>
      <c r="M177" s="31"/>
      <c r="N177" s="31"/>
      <c r="O177" s="31"/>
      <c r="P177" s="31"/>
      <c r="Q177" s="31"/>
      <c r="R177" s="31"/>
      <c r="S177" s="31"/>
      <c r="T177" s="31"/>
      <c r="U177" s="31"/>
      <c r="V177" s="31"/>
      <c r="W177" s="31"/>
      <c r="X177" s="31"/>
      <c r="Y177" s="31"/>
      <c r="Z177" s="31"/>
      <c r="AA177" s="31"/>
      <c r="AB177" s="31"/>
      <c r="AC177" s="31"/>
      <c r="AD177" s="31"/>
      <c r="AE177" s="31"/>
      <c r="AF177" s="31"/>
      <c r="AG177" s="31"/>
    </row>
    <row r="178" spans="1:33" ht="12.75" customHeight="1">
      <c r="A178" s="32"/>
      <c r="B178" s="31"/>
      <c r="C178" s="32"/>
      <c r="D178" s="31"/>
      <c r="E178" s="32"/>
      <c r="F178" s="170"/>
      <c r="G178" s="32"/>
      <c r="H178" s="32"/>
      <c r="I178" s="31"/>
      <c r="J178" s="31"/>
      <c r="K178" s="31"/>
      <c r="L178" s="31"/>
      <c r="M178" s="31"/>
      <c r="N178" s="31"/>
      <c r="O178" s="31"/>
      <c r="P178" s="31"/>
      <c r="Q178" s="31"/>
      <c r="R178" s="31"/>
      <c r="S178" s="31"/>
      <c r="T178" s="31"/>
      <c r="U178" s="31"/>
      <c r="V178" s="31"/>
      <c r="W178" s="31"/>
      <c r="X178" s="31"/>
      <c r="Y178" s="31"/>
      <c r="Z178" s="31"/>
      <c r="AA178" s="31"/>
      <c r="AB178" s="31"/>
      <c r="AC178" s="31"/>
      <c r="AD178" s="31"/>
      <c r="AE178" s="31"/>
      <c r="AF178" s="31"/>
      <c r="AG178" s="31"/>
    </row>
    <row r="179" spans="1:33" ht="12.75" customHeight="1">
      <c r="A179" s="32"/>
      <c r="B179" s="31"/>
      <c r="C179" s="32"/>
      <c r="D179" s="31"/>
      <c r="E179" s="32"/>
      <c r="F179" s="170"/>
      <c r="G179" s="32"/>
      <c r="H179" s="32"/>
      <c r="I179" s="31"/>
      <c r="J179" s="31"/>
      <c r="K179" s="31"/>
      <c r="L179" s="31"/>
      <c r="M179" s="31"/>
      <c r="N179" s="31"/>
      <c r="O179" s="31"/>
      <c r="P179" s="31"/>
      <c r="Q179" s="31"/>
      <c r="R179" s="31"/>
      <c r="S179" s="31"/>
      <c r="T179" s="31"/>
      <c r="U179" s="31"/>
      <c r="V179" s="31"/>
      <c r="W179" s="31"/>
      <c r="X179" s="31"/>
      <c r="Y179" s="31"/>
      <c r="Z179" s="31"/>
      <c r="AA179" s="31"/>
      <c r="AB179" s="31"/>
      <c r="AC179" s="31"/>
      <c r="AD179" s="31"/>
      <c r="AE179" s="31"/>
      <c r="AF179" s="31"/>
      <c r="AG179" s="31"/>
    </row>
    <row r="180" spans="1:33" ht="12.75" customHeight="1">
      <c r="A180" s="32"/>
      <c r="B180" s="31"/>
      <c r="C180" s="32"/>
      <c r="D180" s="31"/>
      <c r="E180" s="32"/>
      <c r="F180" s="170"/>
      <c r="G180" s="32"/>
      <c r="H180" s="32"/>
      <c r="I180" s="31"/>
      <c r="J180" s="31"/>
      <c r="K180" s="31"/>
      <c r="L180" s="31"/>
      <c r="M180" s="31"/>
      <c r="N180" s="31"/>
      <c r="O180" s="31"/>
      <c r="P180" s="31"/>
      <c r="Q180" s="31"/>
      <c r="R180" s="31"/>
      <c r="S180" s="31"/>
      <c r="T180" s="31"/>
      <c r="U180" s="31"/>
      <c r="V180" s="31"/>
      <c r="W180" s="31"/>
      <c r="X180" s="31"/>
      <c r="Y180" s="31"/>
      <c r="Z180" s="31"/>
      <c r="AA180" s="31"/>
      <c r="AB180" s="31"/>
      <c r="AC180" s="31"/>
      <c r="AD180" s="31"/>
      <c r="AE180" s="31"/>
      <c r="AF180" s="31"/>
      <c r="AG180" s="31"/>
    </row>
    <row r="181" spans="1:33" ht="12.75" customHeight="1">
      <c r="A181" s="32"/>
      <c r="B181" s="31"/>
      <c r="C181" s="32"/>
      <c r="D181" s="31"/>
      <c r="E181" s="32"/>
      <c r="F181" s="170"/>
      <c r="G181" s="32"/>
      <c r="H181" s="32"/>
      <c r="I181" s="31"/>
      <c r="J181" s="31"/>
      <c r="K181" s="31"/>
      <c r="L181" s="31"/>
      <c r="M181" s="31"/>
      <c r="N181" s="31"/>
      <c r="O181" s="31"/>
      <c r="P181" s="31"/>
      <c r="Q181" s="31"/>
      <c r="R181" s="31"/>
      <c r="S181" s="31"/>
      <c r="T181" s="31"/>
      <c r="U181" s="31"/>
      <c r="V181" s="31"/>
      <c r="W181" s="31"/>
      <c r="X181" s="31"/>
      <c r="Y181" s="31"/>
      <c r="Z181" s="31"/>
      <c r="AA181" s="31"/>
      <c r="AB181" s="31"/>
      <c r="AC181" s="31"/>
      <c r="AD181" s="31"/>
      <c r="AE181" s="31"/>
      <c r="AF181" s="31"/>
      <c r="AG181" s="31"/>
    </row>
    <row r="182" spans="1:33" ht="12.75" customHeight="1">
      <c r="A182" s="32"/>
      <c r="B182" s="31"/>
      <c r="C182" s="32"/>
      <c r="D182" s="31"/>
      <c r="E182" s="32"/>
      <c r="F182" s="170"/>
      <c r="G182" s="32"/>
      <c r="H182" s="32"/>
      <c r="I182" s="31"/>
      <c r="J182" s="31"/>
      <c r="K182" s="31"/>
      <c r="L182" s="31"/>
      <c r="M182" s="31"/>
      <c r="N182" s="31"/>
      <c r="O182" s="31"/>
      <c r="P182" s="31"/>
      <c r="Q182" s="31"/>
      <c r="R182" s="31"/>
      <c r="S182" s="31"/>
      <c r="T182" s="31"/>
      <c r="U182" s="31"/>
      <c r="V182" s="31"/>
      <c r="W182" s="31"/>
      <c r="X182" s="31"/>
      <c r="Y182" s="31"/>
      <c r="Z182" s="31"/>
      <c r="AA182" s="31"/>
      <c r="AB182" s="31"/>
      <c r="AC182" s="31"/>
      <c r="AD182" s="31"/>
      <c r="AE182" s="31"/>
      <c r="AF182" s="31"/>
      <c r="AG182" s="31"/>
    </row>
    <row r="183" spans="1:33" ht="12.75" customHeight="1">
      <c r="A183" s="32"/>
      <c r="B183" s="31"/>
      <c r="C183" s="32"/>
      <c r="D183" s="31"/>
      <c r="E183" s="32"/>
      <c r="F183" s="170"/>
      <c r="G183" s="32"/>
      <c r="H183" s="32"/>
      <c r="I183" s="31"/>
      <c r="J183" s="31"/>
      <c r="K183" s="31"/>
      <c r="L183" s="31"/>
      <c r="M183" s="31"/>
      <c r="N183" s="31"/>
      <c r="O183" s="31"/>
      <c r="P183" s="31"/>
      <c r="Q183" s="31"/>
      <c r="R183" s="31"/>
      <c r="S183" s="31"/>
      <c r="T183" s="31"/>
      <c r="U183" s="31"/>
      <c r="V183" s="31"/>
      <c r="W183" s="31"/>
      <c r="X183" s="31"/>
      <c r="Y183" s="31"/>
      <c r="Z183" s="31"/>
      <c r="AA183" s="31"/>
      <c r="AB183" s="31"/>
      <c r="AC183" s="31"/>
      <c r="AD183" s="31"/>
      <c r="AE183" s="31"/>
      <c r="AF183" s="31"/>
      <c r="AG183" s="31"/>
    </row>
    <row r="184" spans="1:33" ht="12.75" customHeight="1">
      <c r="A184" s="32"/>
      <c r="B184" s="31"/>
      <c r="C184" s="32"/>
      <c r="D184" s="31"/>
      <c r="E184" s="32"/>
      <c r="F184" s="170"/>
      <c r="G184" s="32"/>
      <c r="H184" s="32"/>
      <c r="I184" s="31"/>
      <c r="J184" s="31"/>
      <c r="K184" s="31"/>
      <c r="L184" s="31"/>
      <c r="M184" s="31"/>
      <c r="N184" s="31"/>
      <c r="O184" s="31"/>
      <c r="P184" s="31"/>
      <c r="Q184" s="31"/>
      <c r="R184" s="31"/>
      <c r="S184" s="31"/>
      <c r="T184" s="31"/>
      <c r="U184" s="31"/>
      <c r="V184" s="31"/>
      <c r="W184" s="31"/>
      <c r="X184" s="31"/>
      <c r="Y184" s="31"/>
      <c r="Z184" s="31"/>
      <c r="AA184" s="31"/>
      <c r="AB184" s="31"/>
      <c r="AC184" s="31"/>
      <c r="AD184" s="31"/>
      <c r="AE184" s="31"/>
      <c r="AF184" s="31"/>
      <c r="AG184" s="31"/>
    </row>
    <row r="185" spans="1:33" ht="12.75" customHeight="1">
      <c r="A185" s="32"/>
      <c r="B185" s="31"/>
      <c r="C185" s="32"/>
      <c r="D185" s="31"/>
      <c r="E185" s="32"/>
      <c r="F185" s="170"/>
      <c r="G185" s="32"/>
      <c r="H185" s="32"/>
      <c r="I185" s="31"/>
      <c r="J185" s="31"/>
      <c r="K185" s="31"/>
      <c r="L185" s="31"/>
      <c r="M185" s="31"/>
      <c r="N185" s="31"/>
      <c r="O185" s="31"/>
      <c r="P185" s="31"/>
      <c r="Q185" s="31"/>
      <c r="R185" s="31"/>
      <c r="S185" s="31"/>
      <c r="T185" s="31"/>
      <c r="U185" s="31"/>
      <c r="V185" s="31"/>
      <c r="W185" s="31"/>
      <c r="X185" s="31"/>
      <c r="Y185" s="31"/>
      <c r="Z185" s="31"/>
      <c r="AA185" s="31"/>
      <c r="AB185" s="31"/>
      <c r="AC185" s="31"/>
      <c r="AD185" s="31"/>
      <c r="AE185" s="31"/>
      <c r="AF185" s="31"/>
      <c r="AG185" s="31"/>
    </row>
    <row r="186" spans="1:33" ht="12.75" customHeight="1">
      <c r="A186" s="32"/>
      <c r="B186" s="31"/>
      <c r="C186" s="32"/>
      <c r="D186" s="31"/>
      <c r="E186" s="32"/>
      <c r="F186" s="170"/>
      <c r="G186" s="32"/>
      <c r="H186" s="32"/>
      <c r="I186" s="31"/>
      <c r="J186" s="31"/>
      <c r="K186" s="31"/>
      <c r="L186" s="31"/>
      <c r="M186" s="31"/>
      <c r="N186" s="31"/>
      <c r="O186" s="31"/>
      <c r="P186" s="31"/>
      <c r="Q186" s="31"/>
      <c r="R186" s="31"/>
      <c r="S186" s="31"/>
      <c r="T186" s="31"/>
      <c r="U186" s="31"/>
      <c r="V186" s="31"/>
      <c r="W186" s="31"/>
      <c r="X186" s="31"/>
      <c r="Y186" s="31"/>
      <c r="Z186" s="31"/>
      <c r="AA186" s="31"/>
      <c r="AB186" s="31"/>
      <c r="AC186" s="31"/>
      <c r="AD186" s="31"/>
      <c r="AE186" s="31"/>
      <c r="AF186" s="31"/>
      <c r="AG186" s="31"/>
    </row>
    <row r="187" spans="1:33" ht="12.75" customHeight="1">
      <c r="A187" s="32"/>
      <c r="B187" s="31"/>
      <c r="C187" s="32"/>
      <c r="D187" s="31"/>
      <c r="E187" s="32"/>
      <c r="F187" s="170"/>
      <c r="G187" s="32"/>
      <c r="H187" s="32"/>
      <c r="I187" s="31"/>
      <c r="J187" s="31"/>
      <c r="K187" s="31"/>
      <c r="L187" s="31"/>
      <c r="M187" s="31"/>
      <c r="N187" s="31"/>
      <c r="O187" s="31"/>
      <c r="P187" s="31"/>
      <c r="Q187" s="31"/>
      <c r="R187" s="31"/>
      <c r="S187" s="31"/>
      <c r="T187" s="31"/>
      <c r="U187" s="31"/>
      <c r="V187" s="31"/>
      <c r="W187" s="31"/>
      <c r="X187" s="31"/>
      <c r="Y187" s="31"/>
      <c r="Z187" s="31"/>
      <c r="AA187" s="31"/>
      <c r="AB187" s="31"/>
      <c r="AC187" s="31"/>
      <c r="AD187" s="31"/>
      <c r="AE187" s="31"/>
      <c r="AF187" s="31"/>
      <c r="AG187" s="31"/>
    </row>
    <row r="188" spans="1:33" ht="12.75" customHeight="1">
      <c r="A188" s="32"/>
      <c r="B188" s="31"/>
      <c r="C188" s="32"/>
      <c r="D188" s="31"/>
      <c r="E188" s="32"/>
      <c r="F188" s="170"/>
      <c r="G188" s="32"/>
      <c r="H188" s="32"/>
      <c r="I188" s="31"/>
      <c r="J188" s="31"/>
      <c r="K188" s="31"/>
      <c r="L188" s="31"/>
      <c r="M188" s="31"/>
      <c r="N188" s="31"/>
      <c r="O188" s="31"/>
      <c r="P188" s="31"/>
      <c r="Q188" s="31"/>
      <c r="R188" s="31"/>
      <c r="S188" s="31"/>
      <c r="T188" s="31"/>
      <c r="U188" s="31"/>
      <c r="V188" s="31"/>
      <c r="W188" s="31"/>
      <c r="X188" s="31"/>
      <c r="Y188" s="31"/>
      <c r="Z188" s="31"/>
      <c r="AA188" s="31"/>
      <c r="AB188" s="31"/>
      <c r="AC188" s="31"/>
      <c r="AD188" s="31"/>
      <c r="AE188" s="31"/>
      <c r="AF188" s="31"/>
      <c r="AG188" s="31"/>
    </row>
    <row r="189" spans="1:33" ht="12.75" customHeight="1">
      <c r="A189" s="32"/>
      <c r="B189" s="31"/>
      <c r="C189" s="32"/>
      <c r="D189" s="31"/>
      <c r="E189" s="32"/>
      <c r="F189" s="170"/>
      <c r="G189" s="32"/>
      <c r="H189" s="32"/>
      <c r="I189" s="31"/>
      <c r="J189" s="31"/>
      <c r="K189" s="31"/>
      <c r="L189" s="31"/>
      <c r="M189" s="31"/>
      <c r="N189" s="31"/>
      <c r="O189" s="31"/>
      <c r="P189" s="31"/>
      <c r="Q189" s="31"/>
      <c r="R189" s="31"/>
      <c r="S189" s="31"/>
      <c r="T189" s="31"/>
      <c r="U189" s="31"/>
      <c r="V189" s="31"/>
      <c r="W189" s="31"/>
      <c r="X189" s="31"/>
      <c r="Y189" s="31"/>
      <c r="Z189" s="31"/>
      <c r="AA189" s="31"/>
      <c r="AB189" s="31"/>
      <c r="AC189" s="31"/>
      <c r="AD189" s="31"/>
      <c r="AE189" s="31"/>
      <c r="AF189" s="31"/>
      <c r="AG189" s="31"/>
    </row>
    <row r="190" spans="1:33" ht="12.75" customHeight="1">
      <c r="A190" s="32"/>
      <c r="B190" s="31"/>
      <c r="C190" s="32"/>
      <c r="D190" s="31"/>
      <c r="E190" s="32"/>
      <c r="F190" s="170"/>
      <c r="G190" s="32"/>
      <c r="H190" s="32"/>
      <c r="I190" s="31"/>
      <c r="J190" s="31"/>
      <c r="K190" s="31"/>
      <c r="L190" s="31"/>
      <c r="M190" s="31"/>
      <c r="N190" s="31"/>
      <c r="O190" s="31"/>
      <c r="P190" s="31"/>
      <c r="Q190" s="31"/>
      <c r="R190" s="31"/>
      <c r="S190" s="31"/>
      <c r="T190" s="31"/>
      <c r="U190" s="31"/>
      <c r="V190" s="31"/>
      <c r="W190" s="31"/>
      <c r="X190" s="31"/>
      <c r="Y190" s="31"/>
      <c r="Z190" s="31"/>
      <c r="AA190" s="31"/>
      <c r="AB190" s="31"/>
      <c r="AC190" s="31"/>
      <c r="AD190" s="31"/>
      <c r="AE190" s="31"/>
      <c r="AF190" s="31"/>
      <c r="AG190" s="31"/>
    </row>
    <row r="191" spans="1:33" ht="12.75" customHeight="1">
      <c r="A191" s="32"/>
      <c r="B191" s="31"/>
      <c r="C191" s="32"/>
      <c r="D191" s="31"/>
      <c r="E191" s="32"/>
      <c r="F191" s="170"/>
      <c r="G191" s="32"/>
      <c r="H191" s="32"/>
      <c r="I191" s="31"/>
      <c r="J191" s="31"/>
      <c r="K191" s="31"/>
      <c r="L191" s="31"/>
      <c r="M191" s="31"/>
      <c r="N191" s="31"/>
      <c r="O191" s="31"/>
      <c r="P191" s="31"/>
      <c r="Q191" s="31"/>
      <c r="R191" s="31"/>
      <c r="S191" s="31"/>
      <c r="T191" s="31"/>
      <c r="U191" s="31"/>
      <c r="V191" s="31"/>
      <c r="W191" s="31"/>
      <c r="X191" s="31"/>
      <c r="Y191" s="31"/>
      <c r="Z191" s="31"/>
      <c r="AA191" s="31"/>
      <c r="AB191" s="31"/>
      <c r="AC191" s="31"/>
      <c r="AD191" s="31"/>
      <c r="AE191" s="31"/>
      <c r="AF191" s="31"/>
      <c r="AG191" s="31"/>
    </row>
    <row r="192" spans="1:33" ht="12.75" customHeight="1">
      <c r="A192" s="32"/>
      <c r="B192" s="31"/>
      <c r="C192" s="32"/>
      <c r="D192" s="31"/>
      <c r="E192" s="32"/>
      <c r="F192" s="170"/>
      <c r="G192" s="32"/>
      <c r="H192" s="32"/>
      <c r="I192" s="31"/>
      <c r="J192" s="31"/>
      <c r="K192" s="31"/>
      <c r="L192" s="31"/>
      <c r="M192" s="31"/>
      <c r="N192" s="31"/>
      <c r="O192" s="31"/>
      <c r="P192" s="31"/>
      <c r="Q192" s="31"/>
      <c r="R192" s="31"/>
      <c r="S192" s="31"/>
      <c r="T192" s="31"/>
      <c r="U192" s="31"/>
      <c r="V192" s="31"/>
      <c r="W192" s="31"/>
      <c r="X192" s="31"/>
      <c r="Y192" s="31"/>
      <c r="Z192" s="31"/>
      <c r="AA192" s="31"/>
      <c r="AB192" s="31"/>
      <c r="AC192" s="31"/>
      <c r="AD192" s="31"/>
      <c r="AE192" s="31"/>
      <c r="AF192" s="31"/>
      <c r="AG192" s="31"/>
    </row>
    <row r="193" spans="1:33" ht="12.75" customHeight="1">
      <c r="A193" s="32"/>
      <c r="B193" s="31"/>
      <c r="C193" s="32"/>
      <c r="D193" s="31"/>
      <c r="E193" s="32"/>
      <c r="F193" s="170"/>
      <c r="G193" s="32"/>
      <c r="H193" s="32"/>
      <c r="I193" s="31"/>
      <c r="J193" s="31"/>
      <c r="K193" s="31"/>
      <c r="L193" s="31"/>
      <c r="M193" s="31"/>
      <c r="N193" s="31"/>
      <c r="O193" s="31"/>
      <c r="P193" s="31"/>
      <c r="Q193" s="31"/>
      <c r="R193" s="31"/>
      <c r="S193" s="31"/>
      <c r="T193" s="31"/>
      <c r="U193" s="31"/>
      <c r="V193" s="31"/>
      <c r="W193" s="31"/>
      <c r="X193" s="31"/>
      <c r="Y193" s="31"/>
      <c r="Z193" s="31"/>
      <c r="AA193" s="31"/>
      <c r="AB193" s="31"/>
      <c r="AC193" s="31"/>
      <c r="AD193" s="31"/>
      <c r="AE193" s="31"/>
      <c r="AF193" s="31"/>
      <c r="AG193" s="31"/>
    </row>
    <row r="194" spans="1:33" ht="12.75" customHeight="1">
      <c r="A194" s="32"/>
      <c r="B194" s="31"/>
      <c r="C194" s="32"/>
      <c r="D194" s="31"/>
      <c r="E194" s="32"/>
      <c r="F194" s="170"/>
      <c r="G194" s="32"/>
      <c r="H194" s="32"/>
      <c r="I194" s="31"/>
      <c r="J194" s="31"/>
      <c r="K194" s="31"/>
      <c r="L194" s="31"/>
      <c r="M194" s="31"/>
      <c r="N194" s="31"/>
      <c r="O194" s="31"/>
      <c r="P194" s="31"/>
      <c r="Q194" s="31"/>
      <c r="R194" s="31"/>
      <c r="S194" s="31"/>
      <c r="T194" s="31"/>
      <c r="U194" s="31"/>
      <c r="V194" s="31"/>
      <c r="W194" s="31"/>
      <c r="X194" s="31"/>
      <c r="Y194" s="31"/>
      <c r="Z194" s="31"/>
      <c r="AA194" s="31"/>
      <c r="AB194" s="31"/>
      <c r="AC194" s="31"/>
      <c r="AD194" s="31"/>
      <c r="AE194" s="31"/>
      <c r="AF194" s="31"/>
      <c r="AG194" s="31"/>
    </row>
    <row r="195" spans="1:33" ht="12.75" customHeight="1">
      <c r="A195" s="32"/>
      <c r="B195" s="31"/>
      <c r="C195" s="32"/>
      <c r="D195" s="31"/>
      <c r="E195" s="32"/>
      <c r="F195" s="170"/>
      <c r="G195" s="32"/>
      <c r="H195" s="32"/>
      <c r="I195" s="31"/>
      <c r="J195" s="31"/>
      <c r="K195" s="31"/>
      <c r="L195" s="31"/>
      <c r="M195" s="31"/>
      <c r="N195" s="31"/>
      <c r="O195" s="31"/>
      <c r="P195" s="31"/>
      <c r="Q195" s="31"/>
      <c r="R195" s="31"/>
      <c r="S195" s="31"/>
      <c r="T195" s="31"/>
      <c r="U195" s="31"/>
      <c r="V195" s="31"/>
      <c r="W195" s="31"/>
      <c r="X195" s="31"/>
      <c r="Y195" s="31"/>
      <c r="Z195" s="31"/>
      <c r="AA195" s="31"/>
      <c r="AB195" s="31"/>
      <c r="AC195" s="31"/>
      <c r="AD195" s="31"/>
      <c r="AE195" s="31"/>
      <c r="AF195" s="31"/>
      <c r="AG195" s="31"/>
    </row>
    <row r="196" spans="1:33" ht="12.75" customHeight="1">
      <c r="A196" s="32"/>
      <c r="B196" s="31"/>
      <c r="C196" s="32"/>
      <c r="D196" s="31"/>
      <c r="E196" s="32"/>
      <c r="F196" s="170"/>
      <c r="G196" s="32"/>
      <c r="H196" s="32"/>
      <c r="I196" s="31"/>
      <c r="J196" s="31"/>
      <c r="K196" s="31"/>
      <c r="L196" s="31"/>
      <c r="M196" s="31"/>
      <c r="N196" s="31"/>
      <c r="O196" s="31"/>
      <c r="P196" s="31"/>
      <c r="Q196" s="31"/>
      <c r="R196" s="31"/>
      <c r="S196" s="31"/>
      <c r="T196" s="31"/>
      <c r="U196" s="31"/>
      <c r="V196" s="31"/>
      <c r="W196" s="31"/>
      <c r="X196" s="31"/>
      <c r="Y196" s="31"/>
      <c r="Z196" s="31"/>
      <c r="AA196" s="31"/>
      <c r="AB196" s="31"/>
      <c r="AC196" s="31"/>
      <c r="AD196" s="31"/>
      <c r="AE196" s="31"/>
      <c r="AF196" s="31"/>
      <c r="AG196" s="31"/>
    </row>
    <row r="197" spans="1:33" ht="12.75" customHeight="1">
      <c r="A197" s="32"/>
      <c r="B197" s="31"/>
      <c r="C197" s="32"/>
      <c r="D197" s="31"/>
      <c r="E197" s="32"/>
      <c r="F197" s="170"/>
      <c r="G197" s="32"/>
      <c r="H197" s="32"/>
      <c r="I197" s="31"/>
      <c r="J197" s="31"/>
      <c r="K197" s="31"/>
      <c r="L197" s="31"/>
      <c r="M197" s="31"/>
      <c r="N197" s="31"/>
      <c r="O197" s="31"/>
      <c r="P197" s="31"/>
      <c r="Q197" s="31"/>
      <c r="R197" s="31"/>
      <c r="S197" s="31"/>
      <c r="T197" s="31"/>
      <c r="U197" s="31"/>
      <c r="V197" s="31"/>
      <c r="W197" s="31"/>
      <c r="X197" s="31"/>
      <c r="Y197" s="31"/>
      <c r="Z197" s="31"/>
      <c r="AA197" s="31"/>
      <c r="AB197" s="31"/>
      <c r="AC197" s="31"/>
      <c r="AD197" s="31"/>
      <c r="AE197" s="31"/>
      <c r="AF197" s="31"/>
      <c r="AG197" s="31"/>
    </row>
    <row r="198" spans="1:33" ht="12.75" customHeight="1">
      <c r="A198" s="32"/>
      <c r="B198" s="31"/>
      <c r="C198" s="32"/>
      <c r="D198" s="31"/>
      <c r="E198" s="32"/>
      <c r="F198" s="170"/>
      <c r="G198" s="32"/>
      <c r="H198" s="32"/>
      <c r="I198" s="31"/>
      <c r="J198" s="31"/>
      <c r="K198" s="31"/>
      <c r="L198" s="31"/>
      <c r="M198" s="31"/>
      <c r="N198" s="31"/>
      <c r="O198" s="31"/>
      <c r="P198" s="31"/>
      <c r="Q198" s="31"/>
      <c r="R198" s="31"/>
      <c r="S198" s="31"/>
      <c r="T198" s="31"/>
      <c r="U198" s="31"/>
      <c r="V198" s="31"/>
      <c r="W198" s="31"/>
      <c r="X198" s="31"/>
      <c r="Y198" s="31"/>
      <c r="Z198" s="31"/>
      <c r="AA198" s="31"/>
      <c r="AB198" s="31"/>
      <c r="AC198" s="31"/>
      <c r="AD198" s="31"/>
      <c r="AE198" s="31"/>
      <c r="AF198" s="31"/>
      <c r="AG198" s="31"/>
    </row>
    <row r="199" spans="1:33" ht="12.75" customHeight="1">
      <c r="A199" s="32"/>
      <c r="B199" s="31"/>
      <c r="C199" s="32"/>
      <c r="D199" s="31"/>
      <c r="E199" s="32"/>
      <c r="F199" s="170"/>
      <c r="G199" s="32"/>
      <c r="H199" s="32"/>
      <c r="I199" s="31"/>
      <c r="J199" s="31"/>
      <c r="K199" s="31"/>
      <c r="L199" s="31"/>
      <c r="M199" s="31"/>
      <c r="N199" s="31"/>
      <c r="O199" s="31"/>
      <c r="P199" s="31"/>
      <c r="Q199" s="31"/>
      <c r="R199" s="31"/>
      <c r="S199" s="31"/>
      <c r="T199" s="31"/>
      <c r="U199" s="31"/>
      <c r="V199" s="31"/>
      <c r="W199" s="31"/>
      <c r="X199" s="31"/>
      <c r="Y199" s="31"/>
      <c r="Z199" s="31"/>
      <c r="AA199" s="31"/>
      <c r="AB199" s="31"/>
      <c r="AC199" s="31"/>
      <c r="AD199" s="31"/>
      <c r="AE199" s="31"/>
      <c r="AF199" s="31"/>
      <c r="AG199" s="31"/>
    </row>
    <row r="200" spans="1:33" ht="12.75" customHeight="1">
      <c r="A200" s="32"/>
      <c r="B200" s="31"/>
      <c r="C200" s="32"/>
      <c r="D200" s="31"/>
      <c r="E200" s="32"/>
      <c r="F200" s="170"/>
      <c r="G200" s="32"/>
      <c r="H200" s="32"/>
      <c r="I200" s="31"/>
      <c r="J200" s="31"/>
      <c r="K200" s="31"/>
      <c r="L200" s="31"/>
      <c r="M200" s="31"/>
      <c r="N200" s="31"/>
      <c r="O200" s="31"/>
      <c r="P200" s="31"/>
      <c r="Q200" s="31"/>
      <c r="R200" s="31"/>
      <c r="S200" s="31"/>
      <c r="T200" s="31"/>
      <c r="U200" s="31"/>
      <c r="V200" s="31"/>
      <c r="W200" s="31"/>
      <c r="X200" s="31"/>
      <c r="Y200" s="31"/>
      <c r="Z200" s="31"/>
      <c r="AA200" s="31"/>
      <c r="AB200" s="31"/>
      <c r="AC200" s="31"/>
      <c r="AD200" s="31"/>
      <c r="AE200" s="31"/>
      <c r="AF200" s="31"/>
      <c r="AG200" s="31"/>
    </row>
    <row r="201" spans="1:33" ht="12.75" customHeight="1">
      <c r="A201" s="32"/>
      <c r="B201" s="31"/>
      <c r="C201" s="32"/>
      <c r="D201" s="31"/>
      <c r="E201" s="32"/>
      <c r="F201" s="170"/>
      <c r="G201" s="32"/>
      <c r="H201" s="32"/>
      <c r="I201" s="31"/>
      <c r="J201" s="31"/>
      <c r="K201" s="31"/>
      <c r="L201" s="31"/>
      <c r="M201" s="31"/>
      <c r="N201" s="31"/>
      <c r="O201" s="31"/>
      <c r="P201" s="31"/>
      <c r="Q201" s="31"/>
      <c r="R201" s="31"/>
      <c r="S201" s="31"/>
      <c r="T201" s="31"/>
      <c r="U201" s="31"/>
      <c r="V201" s="31"/>
      <c r="W201" s="31"/>
      <c r="X201" s="31"/>
      <c r="Y201" s="31"/>
      <c r="Z201" s="31"/>
      <c r="AA201" s="31"/>
      <c r="AB201" s="31"/>
      <c r="AC201" s="31"/>
      <c r="AD201" s="31"/>
      <c r="AE201" s="31"/>
      <c r="AF201" s="31"/>
      <c r="AG201" s="31"/>
    </row>
    <row r="202" spans="1:33" ht="12.75" customHeight="1">
      <c r="A202" s="32"/>
      <c r="B202" s="31"/>
      <c r="C202" s="32"/>
      <c r="D202" s="31"/>
      <c r="E202" s="32"/>
      <c r="F202" s="170"/>
      <c r="G202" s="32"/>
      <c r="H202" s="32"/>
      <c r="I202" s="31"/>
      <c r="J202" s="31"/>
      <c r="K202" s="31"/>
      <c r="L202" s="31"/>
      <c r="M202" s="31"/>
      <c r="N202" s="31"/>
      <c r="O202" s="31"/>
      <c r="P202" s="31"/>
      <c r="Q202" s="31"/>
      <c r="R202" s="31"/>
      <c r="S202" s="31"/>
      <c r="T202" s="31"/>
      <c r="U202" s="31"/>
      <c r="V202" s="31"/>
      <c r="W202" s="31"/>
      <c r="X202" s="31"/>
      <c r="Y202" s="31"/>
      <c r="Z202" s="31"/>
      <c r="AA202" s="31"/>
      <c r="AB202" s="31"/>
      <c r="AC202" s="31"/>
      <c r="AD202" s="31"/>
      <c r="AE202" s="31"/>
      <c r="AF202" s="31"/>
      <c r="AG202" s="31"/>
    </row>
    <row r="203" spans="1:33" ht="12.75" customHeight="1">
      <c r="A203" s="32"/>
      <c r="B203" s="31"/>
      <c r="C203" s="32"/>
      <c r="D203" s="31"/>
      <c r="E203" s="32"/>
      <c r="F203" s="170"/>
      <c r="G203" s="32"/>
      <c r="H203" s="32"/>
      <c r="I203" s="31"/>
      <c r="J203" s="31"/>
      <c r="K203" s="31"/>
      <c r="L203" s="31"/>
      <c r="M203" s="31"/>
      <c r="N203" s="31"/>
      <c r="O203" s="31"/>
      <c r="P203" s="31"/>
      <c r="Q203" s="31"/>
      <c r="R203" s="31"/>
      <c r="S203" s="31"/>
      <c r="T203" s="31"/>
      <c r="U203" s="31"/>
      <c r="V203" s="31"/>
      <c r="W203" s="31"/>
      <c r="X203" s="31"/>
      <c r="Y203" s="31"/>
      <c r="Z203" s="31"/>
      <c r="AA203" s="31"/>
      <c r="AB203" s="31"/>
      <c r="AC203" s="31"/>
      <c r="AD203" s="31"/>
      <c r="AE203" s="31"/>
      <c r="AF203" s="31"/>
      <c r="AG203" s="31"/>
    </row>
    <row r="204" spans="1:33" ht="12.75" customHeight="1">
      <c r="A204" s="32"/>
      <c r="B204" s="31"/>
      <c r="C204" s="32"/>
      <c r="D204" s="31"/>
      <c r="E204" s="32"/>
      <c r="F204" s="170"/>
      <c r="G204" s="32"/>
      <c r="H204" s="32"/>
      <c r="I204" s="31"/>
      <c r="J204" s="31"/>
      <c r="K204" s="31"/>
      <c r="L204" s="31"/>
      <c r="M204" s="31"/>
      <c r="N204" s="31"/>
      <c r="O204" s="31"/>
      <c r="P204" s="31"/>
      <c r="Q204" s="31"/>
      <c r="R204" s="31"/>
      <c r="S204" s="31"/>
      <c r="T204" s="31"/>
      <c r="U204" s="31"/>
      <c r="V204" s="31"/>
      <c r="W204" s="31"/>
      <c r="X204" s="31"/>
      <c r="Y204" s="31"/>
      <c r="Z204" s="31"/>
      <c r="AA204" s="31"/>
      <c r="AB204" s="31"/>
      <c r="AC204" s="31"/>
      <c r="AD204" s="31"/>
      <c r="AE204" s="31"/>
      <c r="AF204" s="31"/>
      <c r="AG204" s="31"/>
    </row>
    <row r="205" spans="1:33" ht="12.75" customHeight="1">
      <c r="A205" s="32"/>
      <c r="B205" s="31"/>
      <c r="C205" s="32"/>
      <c r="D205" s="31"/>
      <c r="E205" s="32"/>
      <c r="F205" s="170"/>
      <c r="G205" s="32"/>
      <c r="H205" s="32"/>
      <c r="I205" s="31"/>
      <c r="J205" s="31"/>
      <c r="K205" s="31"/>
      <c r="L205" s="31"/>
      <c r="M205" s="31"/>
      <c r="N205" s="31"/>
      <c r="O205" s="31"/>
      <c r="P205" s="31"/>
      <c r="Q205" s="31"/>
      <c r="R205" s="31"/>
      <c r="S205" s="31"/>
      <c r="T205" s="31"/>
      <c r="U205" s="31"/>
      <c r="V205" s="31"/>
      <c r="W205" s="31"/>
      <c r="X205" s="31"/>
      <c r="Y205" s="31"/>
      <c r="Z205" s="31"/>
      <c r="AA205" s="31"/>
      <c r="AB205" s="31"/>
      <c r="AC205" s="31"/>
      <c r="AD205" s="31"/>
      <c r="AE205" s="31"/>
      <c r="AF205" s="31"/>
      <c r="AG205" s="31"/>
    </row>
    <row r="206" spans="1:33" ht="12.75" customHeight="1">
      <c r="A206" s="32"/>
      <c r="B206" s="31"/>
      <c r="C206" s="32"/>
      <c r="D206" s="31"/>
      <c r="E206" s="32"/>
      <c r="F206" s="170"/>
      <c r="G206" s="32"/>
      <c r="H206" s="32"/>
      <c r="I206" s="31"/>
      <c r="J206" s="31"/>
      <c r="K206" s="31"/>
      <c r="L206" s="31"/>
      <c r="M206" s="31"/>
      <c r="N206" s="31"/>
      <c r="O206" s="31"/>
      <c r="P206" s="31"/>
      <c r="Q206" s="31"/>
      <c r="R206" s="31"/>
      <c r="S206" s="31"/>
      <c r="T206" s="31"/>
      <c r="U206" s="31"/>
      <c r="V206" s="31"/>
      <c r="W206" s="31"/>
      <c r="X206" s="31"/>
      <c r="Y206" s="31"/>
      <c r="Z206" s="31"/>
      <c r="AA206" s="31"/>
      <c r="AB206" s="31"/>
      <c r="AC206" s="31"/>
      <c r="AD206" s="31"/>
      <c r="AE206" s="31"/>
      <c r="AF206" s="31"/>
      <c r="AG206" s="31"/>
    </row>
    <row r="207" spans="1:33" ht="12.75" customHeight="1">
      <c r="A207" s="32"/>
      <c r="B207" s="31"/>
      <c r="C207" s="32"/>
      <c r="D207" s="31"/>
      <c r="E207" s="32"/>
      <c r="F207" s="170"/>
      <c r="G207" s="32"/>
      <c r="H207" s="32"/>
      <c r="I207" s="31"/>
      <c r="J207" s="31"/>
      <c r="K207" s="31"/>
      <c r="L207" s="31"/>
      <c r="M207" s="31"/>
      <c r="N207" s="31"/>
      <c r="O207" s="31"/>
      <c r="P207" s="31"/>
      <c r="Q207" s="31"/>
      <c r="R207" s="31"/>
      <c r="S207" s="31"/>
      <c r="T207" s="31"/>
      <c r="U207" s="31"/>
      <c r="V207" s="31"/>
      <c r="W207" s="31"/>
      <c r="X207" s="31"/>
      <c r="Y207" s="31"/>
      <c r="Z207" s="31"/>
      <c r="AA207" s="31"/>
      <c r="AB207" s="31"/>
      <c r="AC207" s="31"/>
      <c r="AD207" s="31"/>
      <c r="AE207" s="31"/>
      <c r="AF207" s="31"/>
      <c r="AG207" s="31"/>
    </row>
    <row r="208" spans="1:33" ht="12.75" customHeight="1">
      <c r="A208" s="32"/>
      <c r="B208" s="31"/>
      <c r="C208" s="32"/>
      <c r="D208" s="31"/>
      <c r="E208" s="32"/>
      <c r="F208" s="170"/>
      <c r="G208" s="32"/>
      <c r="H208" s="32"/>
      <c r="I208" s="31"/>
      <c r="J208" s="31"/>
      <c r="K208" s="31"/>
      <c r="L208" s="31"/>
      <c r="M208" s="31"/>
      <c r="N208" s="31"/>
      <c r="O208" s="31"/>
      <c r="P208" s="31"/>
      <c r="Q208" s="31"/>
      <c r="R208" s="31"/>
      <c r="S208" s="31"/>
      <c r="T208" s="31"/>
      <c r="U208" s="31"/>
      <c r="V208" s="31"/>
      <c r="W208" s="31"/>
      <c r="X208" s="31"/>
      <c r="Y208" s="31"/>
      <c r="Z208" s="31"/>
      <c r="AA208" s="31"/>
      <c r="AB208" s="31"/>
      <c r="AC208" s="31"/>
      <c r="AD208" s="31"/>
      <c r="AE208" s="31"/>
      <c r="AF208" s="31"/>
      <c r="AG208" s="31"/>
    </row>
    <row r="209" spans="1:33" ht="12.75" customHeight="1">
      <c r="A209" s="32"/>
      <c r="B209" s="31"/>
      <c r="C209" s="32"/>
      <c r="D209" s="31"/>
      <c r="E209" s="32"/>
      <c r="F209" s="170"/>
      <c r="G209" s="32"/>
      <c r="H209" s="32"/>
      <c r="I209" s="31"/>
      <c r="J209" s="31"/>
      <c r="K209" s="31"/>
      <c r="L209" s="31"/>
      <c r="M209" s="31"/>
      <c r="N209" s="31"/>
      <c r="O209" s="31"/>
      <c r="P209" s="31"/>
      <c r="Q209" s="31"/>
      <c r="R209" s="31"/>
      <c r="S209" s="31"/>
      <c r="T209" s="31"/>
      <c r="U209" s="31"/>
      <c r="V209" s="31"/>
      <c r="W209" s="31"/>
      <c r="X209" s="31"/>
      <c r="Y209" s="31"/>
      <c r="Z209" s="31"/>
      <c r="AA209" s="31"/>
      <c r="AB209" s="31"/>
      <c r="AC209" s="31"/>
      <c r="AD209" s="31"/>
      <c r="AE209" s="31"/>
      <c r="AF209" s="31"/>
      <c r="AG209" s="31"/>
    </row>
    <row r="210" spans="1:33" ht="12.75" customHeight="1">
      <c r="A210" s="32"/>
      <c r="B210" s="31"/>
      <c r="C210" s="32"/>
      <c r="D210" s="31"/>
      <c r="E210" s="32"/>
      <c r="F210" s="170"/>
      <c r="G210" s="32"/>
      <c r="H210" s="32"/>
      <c r="I210" s="31"/>
      <c r="J210" s="31"/>
      <c r="K210" s="31"/>
      <c r="L210" s="31"/>
      <c r="M210" s="31"/>
      <c r="N210" s="31"/>
      <c r="O210" s="31"/>
      <c r="P210" s="31"/>
      <c r="Q210" s="31"/>
      <c r="R210" s="31"/>
      <c r="S210" s="31"/>
      <c r="T210" s="31"/>
      <c r="U210" s="31"/>
      <c r="V210" s="31"/>
      <c r="W210" s="31"/>
      <c r="X210" s="31"/>
      <c r="Y210" s="31"/>
      <c r="Z210" s="31"/>
      <c r="AA210" s="31"/>
      <c r="AB210" s="31"/>
      <c r="AC210" s="31"/>
      <c r="AD210" s="31"/>
      <c r="AE210" s="31"/>
      <c r="AF210" s="31"/>
      <c r="AG210" s="31"/>
    </row>
    <row r="211" spans="1:33" ht="12.75" customHeight="1">
      <c r="A211" s="32"/>
      <c r="B211" s="31"/>
      <c r="C211" s="32"/>
      <c r="D211" s="31"/>
      <c r="E211" s="32"/>
      <c r="F211" s="170"/>
      <c r="G211" s="32"/>
      <c r="H211" s="32"/>
      <c r="I211" s="31"/>
      <c r="J211" s="31"/>
      <c r="K211" s="31"/>
      <c r="L211" s="31"/>
      <c r="M211" s="31"/>
      <c r="N211" s="31"/>
      <c r="O211" s="31"/>
      <c r="P211" s="31"/>
      <c r="Q211" s="31"/>
      <c r="R211" s="31"/>
      <c r="S211" s="31"/>
      <c r="T211" s="31"/>
      <c r="U211" s="31"/>
      <c r="V211" s="31"/>
      <c r="W211" s="31"/>
      <c r="X211" s="31"/>
      <c r="Y211" s="31"/>
      <c r="Z211" s="31"/>
      <c r="AA211" s="31"/>
      <c r="AB211" s="31"/>
      <c r="AC211" s="31"/>
      <c r="AD211" s="31"/>
      <c r="AE211" s="31"/>
      <c r="AF211" s="31"/>
      <c r="AG211" s="31"/>
    </row>
    <row r="212" spans="1:33" ht="12.75" customHeight="1">
      <c r="A212" s="32"/>
      <c r="B212" s="31"/>
      <c r="C212" s="32"/>
      <c r="D212" s="31"/>
      <c r="E212" s="32"/>
      <c r="F212" s="170"/>
      <c r="G212" s="32"/>
      <c r="H212" s="32"/>
      <c r="I212" s="31"/>
      <c r="J212" s="31"/>
      <c r="K212" s="31"/>
      <c r="L212" s="31"/>
      <c r="M212" s="31"/>
      <c r="N212" s="31"/>
      <c r="O212" s="31"/>
      <c r="P212" s="31"/>
      <c r="Q212" s="31"/>
      <c r="R212" s="31"/>
      <c r="S212" s="31"/>
      <c r="T212" s="31"/>
      <c r="U212" s="31"/>
      <c r="V212" s="31"/>
      <c r="W212" s="31"/>
      <c r="X212" s="31"/>
      <c r="Y212" s="31"/>
      <c r="Z212" s="31"/>
      <c r="AA212" s="31"/>
      <c r="AB212" s="31"/>
      <c r="AC212" s="31"/>
      <c r="AD212" s="31"/>
      <c r="AE212" s="31"/>
      <c r="AF212" s="31"/>
      <c r="AG212" s="31"/>
    </row>
    <row r="213" spans="1:33" ht="12.75" customHeight="1">
      <c r="A213" s="32"/>
      <c r="B213" s="31"/>
      <c r="C213" s="32"/>
      <c r="D213" s="31"/>
      <c r="E213" s="32"/>
      <c r="F213" s="170"/>
      <c r="G213" s="32"/>
      <c r="H213" s="32"/>
      <c r="I213" s="31"/>
      <c r="J213" s="31"/>
      <c r="K213" s="31"/>
      <c r="L213" s="31"/>
      <c r="M213" s="31"/>
      <c r="N213" s="31"/>
      <c r="O213" s="31"/>
      <c r="P213" s="31"/>
      <c r="Q213" s="31"/>
      <c r="R213" s="31"/>
      <c r="S213" s="31"/>
      <c r="T213" s="31"/>
      <c r="U213" s="31"/>
      <c r="V213" s="31"/>
      <c r="W213" s="31"/>
      <c r="X213" s="31"/>
      <c r="Y213" s="31"/>
      <c r="Z213" s="31"/>
      <c r="AA213" s="31"/>
      <c r="AB213" s="31"/>
      <c r="AC213" s="31"/>
      <c r="AD213" s="31"/>
      <c r="AE213" s="31"/>
      <c r="AF213" s="31"/>
      <c r="AG213" s="31"/>
    </row>
    <row r="214" spans="1:33" ht="12.75" customHeight="1">
      <c r="A214" s="32"/>
      <c r="B214" s="31"/>
      <c r="C214" s="32"/>
      <c r="D214" s="31"/>
      <c r="E214" s="32"/>
      <c r="F214" s="170"/>
      <c r="G214" s="32"/>
      <c r="H214" s="32"/>
      <c r="I214" s="31"/>
      <c r="J214" s="31"/>
      <c r="K214" s="31"/>
      <c r="L214" s="31"/>
      <c r="M214" s="31"/>
      <c r="N214" s="31"/>
      <c r="O214" s="31"/>
      <c r="P214" s="31"/>
      <c r="Q214" s="31"/>
      <c r="R214" s="31"/>
      <c r="S214" s="31"/>
      <c r="T214" s="31"/>
      <c r="U214" s="31"/>
      <c r="V214" s="31"/>
      <c r="W214" s="31"/>
      <c r="X214" s="31"/>
      <c r="Y214" s="31"/>
      <c r="Z214" s="31"/>
      <c r="AA214" s="31"/>
      <c r="AB214" s="31"/>
      <c r="AC214" s="31"/>
      <c r="AD214" s="31"/>
      <c r="AE214" s="31"/>
      <c r="AF214" s="31"/>
      <c r="AG214" s="31"/>
    </row>
    <row r="215" spans="1:33" ht="12.75" customHeight="1">
      <c r="A215" s="32"/>
      <c r="B215" s="31"/>
      <c r="C215" s="32"/>
      <c r="D215" s="31"/>
      <c r="E215" s="32"/>
      <c r="F215" s="170"/>
      <c r="G215" s="32"/>
      <c r="H215" s="32"/>
      <c r="I215" s="31"/>
      <c r="J215" s="31"/>
      <c r="K215" s="31"/>
      <c r="L215" s="31"/>
      <c r="M215" s="31"/>
      <c r="N215" s="31"/>
      <c r="O215" s="31"/>
      <c r="P215" s="31"/>
      <c r="Q215" s="31"/>
      <c r="R215" s="31"/>
      <c r="S215" s="31"/>
      <c r="T215" s="31"/>
      <c r="U215" s="31"/>
      <c r="V215" s="31"/>
      <c r="W215" s="31"/>
      <c r="X215" s="31"/>
      <c r="Y215" s="31"/>
      <c r="Z215" s="31"/>
      <c r="AA215" s="31"/>
      <c r="AB215" s="31"/>
      <c r="AC215" s="31"/>
      <c r="AD215" s="31"/>
      <c r="AE215" s="31"/>
      <c r="AF215" s="31"/>
      <c r="AG215" s="31"/>
    </row>
    <row r="216" spans="1:33" ht="12.75" customHeight="1">
      <c r="A216" s="32"/>
      <c r="B216" s="31"/>
      <c r="C216" s="32"/>
      <c r="D216" s="31"/>
      <c r="E216" s="32"/>
      <c r="F216" s="170"/>
      <c r="G216" s="32"/>
      <c r="H216" s="32"/>
      <c r="I216" s="31"/>
      <c r="J216" s="31"/>
      <c r="K216" s="31"/>
      <c r="L216" s="31"/>
      <c r="M216" s="31"/>
      <c r="N216" s="31"/>
      <c r="O216" s="31"/>
      <c r="P216" s="31"/>
      <c r="Q216" s="31"/>
      <c r="R216" s="31"/>
      <c r="S216" s="31"/>
      <c r="T216" s="31"/>
      <c r="U216" s="31"/>
      <c r="V216" s="31"/>
      <c r="W216" s="31"/>
      <c r="X216" s="31"/>
      <c r="Y216" s="31"/>
      <c r="Z216" s="31"/>
      <c r="AA216" s="31"/>
      <c r="AB216" s="31"/>
      <c r="AC216" s="31"/>
      <c r="AD216" s="31"/>
      <c r="AE216" s="31"/>
      <c r="AF216" s="31"/>
      <c r="AG216" s="31"/>
    </row>
    <row r="217" spans="1:33" ht="12.75" customHeight="1">
      <c r="A217" s="32"/>
      <c r="B217" s="31"/>
      <c r="C217" s="32"/>
      <c r="D217" s="31"/>
      <c r="E217" s="32"/>
      <c r="F217" s="170"/>
      <c r="G217" s="32"/>
      <c r="H217" s="32"/>
      <c r="I217" s="31"/>
      <c r="J217" s="31"/>
      <c r="K217" s="31"/>
      <c r="L217" s="31"/>
      <c r="M217" s="31"/>
      <c r="N217" s="31"/>
      <c r="O217" s="31"/>
      <c r="P217" s="31"/>
      <c r="Q217" s="31"/>
      <c r="R217" s="31"/>
      <c r="S217" s="31"/>
      <c r="T217" s="31"/>
      <c r="U217" s="31"/>
      <c r="V217" s="31"/>
      <c r="W217" s="31"/>
      <c r="X217" s="31"/>
      <c r="Y217" s="31"/>
      <c r="Z217" s="31"/>
      <c r="AA217" s="31"/>
      <c r="AB217" s="31"/>
      <c r="AC217" s="31"/>
      <c r="AD217" s="31"/>
      <c r="AE217" s="31"/>
      <c r="AF217" s="31"/>
      <c r="AG217" s="31"/>
    </row>
    <row r="218" spans="1:33" ht="12.75" customHeight="1">
      <c r="A218" s="32"/>
      <c r="B218" s="31"/>
      <c r="C218" s="32"/>
      <c r="D218" s="31"/>
      <c r="E218" s="32"/>
      <c r="F218" s="170"/>
      <c r="G218" s="32"/>
      <c r="H218" s="32"/>
      <c r="I218" s="31"/>
      <c r="J218" s="31"/>
      <c r="K218" s="31"/>
      <c r="L218" s="31"/>
      <c r="M218" s="31"/>
      <c r="N218" s="31"/>
      <c r="O218" s="31"/>
      <c r="P218" s="31"/>
      <c r="Q218" s="31"/>
      <c r="R218" s="31"/>
      <c r="S218" s="31"/>
      <c r="T218" s="31"/>
      <c r="U218" s="31"/>
      <c r="V218" s="31"/>
      <c r="W218" s="31"/>
      <c r="X218" s="31"/>
      <c r="Y218" s="31"/>
      <c r="Z218" s="31"/>
      <c r="AA218" s="31"/>
      <c r="AB218" s="31"/>
      <c r="AC218" s="31"/>
      <c r="AD218" s="31"/>
      <c r="AE218" s="31"/>
      <c r="AF218" s="31"/>
      <c r="AG218" s="31"/>
    </row>
    <row r="219" spans="1:33" ht="12.75" customHeight="1">
      <c r="A219" s="32"/>
      <c r="B219" s="31"/>
      <c r="C219" s="32"/>
      <c r="D219" s="31"/>
      <c r="E219" s="32"/>
      <c r="F219" s="170"/>
      <c r="G219" s="32"/>
      <c r="H219" s="32"/>
      <c r="I219" s="31"/>
      <c r="J219" s="31"/>
      <c r="K219" s="31"/>
      <c r="L219" s="31"/>
      <c r="M219" s="31"/>
      <c r="N219" s="31"/>
      <c r="O219" s="31"/>
      <c r="P219" s="31"/>
      <c r="Q219" s="31"/>
      <c r="R219" s="31"/>
      <c r="S219" s="31"/>
      <c r="T219" s="31"/>
      <c r="U219" s="31"/>
      <c r="V219" s="31"/>
      <c r="W219" s="31"/>
      <c r="X219" s="31"/>
      <c r="Y219" s="31"/>
      <c r="Z219" s="31"/>
      <c r="AA219" s="31"/>
      <c r="AB219" s="31"/>
      <c r="AC219" s="31"/>
      <c r="AD219" s="31"/>
      <c r="AE219" s="31"/>
      <c r="AF219" s="31"/>
      <c r="AG219" s="31"/>
    </row>
    <row r="220" spans="1:33" ht="12.75" customHeight="1">
      <c r="A220" s="32"/>
      <c r="B220" s="31"/>
      <c r="C220" s="32"/>
      <c r="D220" s="31"/>
      <c r="E220" s="32"/>
      <c r="F220" s="170"/>
      <c r="G220" s="32"/>
      <c r="H220" s="32"/>
      <c r="I220" s="31"/>
      <c r="J220" s="31"/>
      <c r="K220" s="31"/>
      <c r="L220" s="31"/>
      <c r="M220" s="31"/>
      <c r="N220" s="31"/>
      <c r="O220" s="31"/>
      <c r="P220" s="31"/>
      <c r="Q220" s="31"/>
      <c r="R220" s="31"/>
      <c r="S220" s="31"/>
      <c r="T220" s="31"/>
      <c r="U220" s="31"/>
      <c r="V220" s="31"/>
      <c r="W220" s="31"/>
      <c r="X220" s="31"/>
      <c r="Y220" s="31"/>
      <c r="Z220" s="31"/>
      <c r="AA220" s="31"/>
      <c r="AB220" s="31"/>
      <c r="AC220" s="31"/>
      <c r="AD220" s="31"/>
      <c r="AE220" s="31"/>
      <c r="AF220" s="31"/>
      <c r="AG220" s="31"/>
    </row>
    <row r="221" spans="1:33" ht="12.75" customHeight="1">
      <c r="A221" s="32"/>
      <c r="B221" s="31"/>
      <c r="C221" s="32"/>
      <c r="D221" s="31"/>
      <c r="E221" s="32"/>
      <c r="F221" s="170"/>
      <c r="G221" s="32"/>
      <c r="H221" s="32"/>
      <c r="I221" s="31"/>
      <c r="J221" s="31"/>
      <c r="K221" s="31"/>
      <c r="L221" s="31"/>
      <c r="M221" s="31"/>
      <c r="N221" s="31"/>
      <c r="O221" s="31"/>
      <c r="P221" s="31"/>
      <c r="Q221" s="31"/>
      <c r="R221" s="31"/>
      <c r="S221" s="31"/>
      <c r="T221" s="31"/>
      <c r="U221" s="31"/>
      <c r="V221" s="31"/>
      <c r="W221" s="31"/>
      <c r="X221" s="31"/>
      <c r="Y221" s="31"/>
      <c r="Z221" s="31"/>
      <c r="AA221" s="31"/>
      <c r="AB221" s="31"/>
      <c r="AC221" s="31"/>
      <c r="AD221" s="31"/>
      <c r="AE221" s="31"/>
      <c r="AF221" s="31"/>
      <c r="AG221" s="31"/>
    </row>
    <row r="222" spans="1:33" ht="12.75" customHeight="1">
      <c r="A222" s="32"/>
      <c r="B222" s="31"/>
      <c r="C222" s="32"/>
      <c r="D222" s="31"/>
      <c r="E222" s="32"/>
      <c r="F222" s="170"/>
      <c r="G222" s="32"/>
      <c r="H222" s="32"/>
      <c r="I222" s="31"/>
      <c r="J222" s="31"/>
      <c r="K222" s="31"/>
      <c r="L222" s="31"/>
      <c r="M222" s="31"/>
      <c r="N222" s="31"/>
      <c r="O222" s="31"/>
      <c r="P222" s="31"/>
      <c r="Q222" s="31"/>
      <c r="R222" s="31"/>
      <c r="S222" s="31"/>
      <c r="T222" s="31"/>
      <c r="U222" s="31"/>
      <c r="V222" s="31"/>
      <c r="W222" s="31"/>
      <c r="X222" s="31"/>
      <c r="Y222" s="31"/>
      <c r="Z222" s="31"/>
      <c r="AA222" s="31"/>
      <c r="AB222" s="31"/>
      <c r="AC222" s="31"/>
      <c r="AD222" s="31"/>
      <c r="AE222" s="31"/>
      <c r="AF222" s="31"/>
      <c r="AG222" s="31"/>
    </row>
    <row r="223" spans="1:33" ht="12.75" customHeight="1">
      <c r="A223" s="32"/>
      <c r="B223" s="31"/>
      <c r="C223" s="32"/>
      <c r="D223" s="31"/>
      <c r="E223" s="32"/>
      <c r="F223" s="170"/>
      <c r="G223" s="32"/>
      <c r="H223" s="32"/>
      <c r="I223" s="31"/>
      <c r="J223" s="31"/>
      <c r="K223" s="31"/>
      <c r="L223" s="31"/>
      <c r="M223" s="31"/>
      <c r="N223" s="31"/>
      <c r="O223" s="31"/>
      <c r="P223" s="31"/>
      <c r="Q223" s="31"/>
      <c r="R223" s="31"/>
      <c r="S223" s="31"/>
      <c r="T223" s="31"/>
      <c r="U223" s="31"/>
      <c r="V223" s="31"/>
      <c r="W223" s="31"/>
      <c r="X223" s="31"/>
      <c r="Y223" s="31"/>
      <c r="Z223" s="31"/>
      <c r="AA223" s="31"/>
      <c r="AB223" s="31"/>
      <c r="AC223" s="31"/>
      <c r="AD223" s="31"/>
      <c r="AE223" s="31"/>
      <c r="AF223" s="31"/>
      <c r="AG223" s="31"/>
    </row>
    <row r="224" spans="1:33" ht="12.75" customHeight="1">
      <c r="A224" s="32"/>
      <c r="B224" s="31"/>
      <c r="C224" s="32"/>
      <c r="D224" s="31"/>
      <c r="E224" s="32"/>
      <c r="F224" s="170"/>
      <c r="G224" s="32"/>
      <c r="H224" s="32"/>
      <c r="I224" s="31"/>
      <c r="J224" s="31"/>
      <c r="K224" s="31"/>
      <c r="L224" s="31"/>
      <c r="M224" s="31"/>
      <c r="N224" s="31"/>
      <c r="O224" s="31"/>
      <c r="P224" s="31"/>
      <c r="Q224" s="31"/>
      <c r="R224" s="31"/>
      <c r="S224" s="31"/>
      <c r="T224" s="31"/>
      <c r="U224" s="31"/>
      <c r="V224" s="31"/>
      <c r="W224" s="31"/>
      <c r="X224" s="31"/>
      <c r="Y224" s="31"/>
      <c r="Z224" s="31"/>
      <c r="AA224" s="31"/>
      <c r="AB224" s="31"/>
      <c r="AC224" s="31"/>
      <c r="AD224" s="31"/>
      <c r="AE224" s="31"/>
      <c r="AF224" s="31"/>
      <c r="AG224" s="31"/>
    </row>
    <row r="225" spans="1:33" ht="12.75" customHeight="1">
      <c r="A225" s="32"/>
      <c r="B225" s="31"/>
      <c r="C225" s="32"/>
      <c r="D225" s="31"/>
      <c r="E225" s="32"/>
      <c r="F225" s="170"/>
      <c r="G225" s="32"/>
      <c r="H225" s="32"/>
      <c r="I225" s="31"/>
      <c r="J225" s="31"/>
      <c r="K225" s="31"/>
      <c r="L225" s="31"/>
      <c r="M225" s="31"/>
      <c r="N225" s="31"/>
      <c r="O225" s="31"/>
      <c r="P225" s="31"/>
      <c r="Q225" s="31"/>
      <c r="R225" s="31"/>
      <c r="S225" s="31"/>
      <c r="T225" s="31"/>
      <c r="U225" s="31"/>
      <c r="V225" s="31"/>
      <c r="W225" s="31"/>
      <c r="X225" s="31"/>
      <c r="Y225" s="31"/>
      <c r="Z225" s="31"/>
      <c r="AA225" s="31"/>
      <c r="AB225" s="31"/>
      <c r="AC225" s="31"/>
      <c r="AD225" s="31"/>
      <c r="AE225" s="31"/>
      <c r="AF225" s="31"/>
      <c r="AG225" s="31"/>
    </row>
    <row r="226" spans="1:33" ht="12.75" customHeight="1">
      <c r="A226" s="32"/>
      <c r="B226" s="31"/>
      <c r="C226" s="32"/>
      <c r="D226" s="31"/>
      <c r="E226" s="32"/>
      <c r="F226" s="170"/>
      <c r="G226" s="32"/>
      <c r="H226" s="32"/>
      <c r="I226" s="31"/>
      <c r="J226" s="31"/>
      <c r="K226" s="31"/>
      <c r="L226" s="31"/>
      <c r="M226" s="31"/>
      <c r="N226" s="31"/>
      <c r="O226" s="31"/>
      <c r="P226" s="31"/>
      <c r="Q226" s="31"/>
      <c r="R226" s="31"/>
      <c r="S226" s="31"/>
      <c r="T226" s="31"/>
      <c r="U226" s="31"/>
      <c r="V226" s="31"/>
      <c r="W226" s="31"/>
      <c r="X226" s="31"/>
      <c r="Y226" s="31"/>
      <c r="Z226" s="31"/>
      <c r="AA226" s="31"/>
      <c r="AB226" s="31"/>
      <c r="AC226" s="31"/>
      <c r="AD226" s="31"/>
      <c r="AE226" s="31"/>
      <c r="AF226" s="31"/>
      <c r="AG226" s="31"/>
    </row>
    <row r="227" spans="1:33" ht="12.75" customHeight="1">
      <c r="A227" s="32"/>
      <c r="B227" s="31"/>
      <c r="C227" s="32"/>
      <c r="D227" s="31"/>
      <c r="E227" s="32"/>
      <c r="F227" s="170"/>
      <c r="G227" s="32"/>
      <c r="H227" s="32"/>
      <c r="I227" s="31"/>
      <c r="J227" s="31"/>
      <c r="K227" s="31"/>
      <c r="L227" s="31"/>
      <c r="M227" s="31"/>
      <c r="N227" s="31"/>
      <c r="O227" s="31"/>
      <c r="P227" s="31"/>
      <c r="Q227" s="31"/>
      <c r="R227" s="31"/>
      <c r="S227" s="31"/>
      <c r="T227" s="31"/>
      <c r="U227" s="31"/>
      <c r="V227" s="31"/>
      <c r="W227" s="31"/>
      <c r="X227" s="31"/>
      <c r="Y227" s="31"/>
      <c r="Z227" s="31"/>
      <c r="AA227" s="31"/>
      <c r="AB227" s="31"/>
      <c r="AC227" s="31"/>
      <c r="AD227" s="31"/>
      <c r="AE227" s="31"/>
      <c r="AF227" s="31"/>
      <c r="AG227" s="31"/>
    </row>
    <row r="228" spans="1:33" ht="12.75" customHeight="1">
      <c r="A228" s="32"/>
      <c r="B228" s="31"/>
      <c r="C228" s="32"/>
      <c r="D228" s="31"/>
      <c r="E228" s="32"/>
      <c r="F228" s="170"/>
      <c r="G228" s="32"/>
      <c r="H228" s="32"/>
      <c r="I228" s="31"/>
      <c r="J228" s="31"/>
      <c r="K228" s="31"/>
      <c r="L228" s="31"/>
      <c r="M228" s="31"/>
      <c r="N228" s="31"/>
      <c r="O228" s="31"/>
      <c r="P228" s="31"/>
      <c r="Q228" s="31"/>
      <c r="R228" s="31"/>
      <c r="S228" s="31"/>
      <c r="T228" s="31"/>
      <c r="U228" s="31"/>
      <c r="V228" s="31"/>
      <c r="W228" s="31"/>
      <c r="X228" s="31"/>
      <c r="Y228" s="31"/>
      <c r="Z228" s="31"/>
      <c r="AA228" s="31"/>
      <c r="AB228" s="31"/>
      <c r="AC228" s="31"/>
      <c r="AD228" s="31"/>
      <c r="AE228" s="31"/>
      <c r="AF228" s="31"/>
      <c r="AG228" s="31"/>
    </row>
    <row r="229" spans="1:33" ht="12.75" customHeight="1">
      <c r="A229" s="32"/>
      <c r="B229" s="31"/>
      <c r="C229" s="32"/>
      <c r="D229" s="31"/>
      <c r="E229" s="32"/>
      <c r="F229" s="170"/>
      <c r="G229" s="32"/>
      <c r="H229" s="32"/>
      <c r="I229" s="31"/>
      <c r="J229" s="31"/>
      <c r="K229" s="31"/>
      <c r="L229" s="31"/>
      <c r="M229" s="31"/>
      <c r="N229" s="31"/>
      <c r="O229" s="31"/>
      <c r="P229" s="31"/>
      <c r="Q229" s="31"/>
      <c r="R229" s="31"/>
      <c r="S229" s="31"/>
      <c r="T229" s="31"/>
      <c r="U229" s="31"/>
      <c r="V229" s="31"/>
      <c r="W229" s="31"/>
      <c r="X229" s="31"/>
      <c r="Y229" s="31"/>
      <c r="Z229" s="31"/>
      <c r="AA229" s="31"/>
      <c r="AB229" s="31"/>
      <c r="AC229" s="31"/>
      <c r="AD229" s="31"/>
      <c r="AE229" s="31"/>
      <c r="AF229" s="31"/>
      <c r="AG229" s="31"/>
    </row>
    <row r="230" spans="1:33" ht="12.75" customHeight="1">
      <c r="A230" s="32"/>
      <c r="B230" s="31"/>
      <c r="C230" s="32"/>
      <c r="D230" s="31"/>
      <c r="E230" s="32"/>
      <c r="F230" s="170"/>
      <c r="G230" s="32"/>
      <c r="H230" s="32"/>
      <c r="I230" s="31"/>
      <c r="J230" s="31"/>
      <c r="K230" s="31"/>
      <c r="L230" s="31"/>
      <c r="M230" s="31"/>
      <c r="N230" s="31"/>
      <c r="O230" s="31"/>
      <c r="P230" s="31"/>
      <c r="Q230" s="31"/>
      <c r="R230" s="31"/>
      <c r="S230" s="31"/>
      <c r="T230" s="31"/>
      <c r="U230" s="31"/>
      <c r="V230" s="31"/>
      <c r="W230" s="31"/>
      <c r="X230" s="31"/>
      <c r="Y230" s="31"/>
      <c r="Z230" s="31"/>
      <c r="AA230" s="31"/>
      <c r="AB230" s="31"/>
      <c r="AC230" s="31"/>
      <c r="AD230" s="31"/>
      <c r="AE230" s="31"/>
      <c r="AF230" s="31"/>
      <c r="AG230" s="31"/>
    </row>
    <row r="231" spans="1:33" ht="12.75" customHeight="1">
      <c r="A231" s="32"/>
      <c r="B231" s="31"/>
      <c r="C231" s="32"/>
      <c r="D231" s="31"/>
      <c r="E231" s="32"/>
      <c r="F231" s="170"/>
      <c r="G231" s="32"/>
      <c r="H231" s="32"/>
      <c r="I231" s="31"/>
      <c r="J231" s="31"/>
      <c r="K231" s="31"/>
      <c r="L231" s="31"/>
      <c r="M231" s="31"/>
      <c r="N231" s="31"/>
      <c r="O231" s="31"/>
      <c r="P231" s="31"/>
      <c r="Q231" s="31"/>
      <c r="R231" s="31"/>
      <c r="S231" s="31"/>
      <c r="T231" s="31"/>
      <c r="U231" s="31"/>
      <c r="V231" s="31"/>
      <c r="W231" s="31"/>
      <c r="X231" s="31"/>
      <c r="Y231" s="31"/>
      <c r="Z231" s="31"/>
      <c r="AA231" s="31"/>
      <c r="AB231" s="31"/>
      <c r="AC231" s="31"/>
      <c r="AD231" s="31"/>
      <c r="AE231" s="31"/>
      <c r="AF231" s="31"/>
      <c r="AG231" s="31"/>
    </row>
    <row r="232" spans="1:33" ht="12.75" customHeight="1">
      <c r="A232" s="32"/>
      <c r="B232" s="31"/>
      <c r="C232" s="32"/>
      <c r="D232" s="31"/>
      <c r="E232" s="32"/>
      <c r="F232" s="170"/>
      <c r="G232" s="32"/>
      <c r="H232" s="32"/>
      <c r="I232" s="31"/>
      <c r="J232" s="31"/>
      <c r="K232" s="31"/>
      <c r="L232" s="31"/>
      <c r="M232" s="31"/>
      <c r="N232" s="31"/>
      <c r="O232" s="31"/>
      <c r="P232" s="31"/>
      <c r="Q232" s="31"/>
      <c r="R232" s="31"/>
      <c r="S232" s="31"/>
      <c r="T232" s="31"/>
      <c r="U232" s="31"/>
      <c r="V232" s="31"/>
      <c r="W232" s="31"/>
      <c r="X232" s="31"/>
      <c r="Y232" s="31"/>
      <c r="Z232" s="31"/>
      <c r="AA232" s="31"/>
      <c r="AB232" s="31"/>
      <c r="AC232" s="31"/>
      <c r="AD232" s="31"/>
      <c r="AE232" s="31"/>
      <c r="AF232" s="31"/>
      <c r="AG232" s="31"/>
    </row>
    <row r="233" spans="1:33" ht="12.75" customHeight="1">
      <c r="A233" s="32"/>
      <c r="B233" s="31"/>
      <c r="C233" s="32"/>
      <c r="D233" s="31"/>
      <c r="E233" s="32"/>
      <c r="F233" s="170"/>
      <c r="G233" s="32"/>
      <c r="H233" s="32"/>
      <c r="I233" s="31"/>
      <c r="J233" s="31"/>
      <c r="K233" s="31"/>
      <c r="L233" s="31"/>
      <c r="M233" s="31"/>
      <c r="N233" s="31"/>
      <c r="O233" s="31"/>
      <c r="P233" s="31"/>
      <c r="Q233" s="31"/>
      <c r="R233" s="31"/>
      <c r="S233" s="31"/>
      <c r="T233" s="31"/>
      <c r="U233" s="31"/>
      <c r="V233" s="31"/>
      <c r="W233" s="31"/>
      <c r="X233" s="31"/>
      <c r="Y233" s="31"/>
      <c r="Z233" s="31"/>
      <c r="AA233" s="31"/>
      <c r="AB233" s="31"/>
      <c r="AC233" s="31"/>
      <c r="AD233" s="31"/>
      <c r="AE233" s="31"/>
      <c r="AF233" s="31"/>
      <c r="AG233" s="31"/>
    </row>
    <row r="234" spans="1:33" ht="12.75" customHeight="1">
      <c r="A234" s="32"/>
      <c r="B234" s="31"/>
      <c r="C234" s="32"/>
      <c r="D234" s="31"/>
      <c r="E234" s="32"/>
      <c r="F234" s="170"/>
      <c r="G234" s="32"/>
      <c r="H234" s="32"/>
      <c r="I234" s="31"/>
      <c r="J234" s="31"/>
      <c r="K234" s="31"/>
      <c r="L234" s="31"/>
      <c r="M234" s="31"/>
      <c r="N234" s="31"/>
      <c r="O234" s="31"/>
      <c r="P234" s="31"/>
      <c r="Q234" s="31"/>
      <c r="R234" s="31"/>
      <c r="S234" s="31"/>
      <c r="T234" s="31"/>
      <c r="U234" s="31"/>
      <c r="V234" s="31"/>
      <c r="W234" s="31"/>
      <c r="X234" s="31"/>
      <c r="Y234" s="31"/>
      <c r="Z234" s="31"/>
      <c r="AA234" s="31"/>
      <c r="AB234" s="31"/>
      <c r="AC234" s="31"/>
      <c r="AD234" s="31"/>
      <c r="AE234" s="31"/>
      <c r="AF234" s="31"/>
      <c r="AG234" s="31"/>
    </row>
    <row r="235" spans="1:33" ht="12.75" customHeight="1">
      <c r="A235" s="32"/>
      <c r="B235" s="31"/>
      <c r="C235" s="32"/>
      <c r="D235" s="31"/>
      <c r="E235" s="32"/>
      <c r="F235" s="170"/>
      <c r="G235" s="32"/>
      <c r="H235" s="32"/>
      <c r="I235" s="31"/>
      <c r="J235" s="31"/>
      <c r="K235" s="31"/>
      <c r="L235" s="31"/>
      <c r="M235" s="31"/>
      <c r="N235" s="31"/>
      <c r="O235" s="31"/>
      <c r="P235" s="31"/>
      <c r="Q235" s="31"/>
      <c r="R235" s="31"/>
      <c r="S235" s="31"/>
      <c r="T235" s="31"/>
      <c r="U235" s="31"/>
      <c r="V235" s="31"/>
      <c r="W235" s="31"/>
      <c r="X235" s="31"/>
      <c r="Y235" s="31"/>
      <c r="Z235" s="31"/>
      <c r="AA235" s="31"/>
      <c r="AB235" s="31"/>
      <c r="AC235" s="31"/>
      <c r="AD235" s="31"/>
      <c r="AE235" s="31"/>
      <c r="AF235" s="31"/>
      <c r="AG235" s="31"/>
    </row>
    <row r="236" spans="1:33" ht="12.75" customHeight="1">
      <c r="A236" s="32"/>
      <c r="B236" s="31"/>
      <c r="C236" s="32"/>
      <c r="D236" s="31"/>
      <c r="E236" s="32"/>
      <c r="F236" s="170"/>
      <c r="G236" s="32"/>
      <c r="H236" s="32"/>
      <c r="I236" s="31"/>
      <c r="J236" s="31"/>
      <c r="K236" s="31"/>
      <c r="L236" s="31"/>
      <c r="M236" s="31"/>
      <c r="N236" s="31"/>
      <c r="O236" s="31"/>
      <c r="P236" s="31"/>
      <c r="Q236" s="31"/>
      <c r="R236" s="31"/>
      <c r="S236" s="31"/>
      <c r="T236" s="31"/>
      <c r="U236" s="31"/>
      <c r="V236" s="31"/>
      <c r="W236" s="31"/>
      <c r="X236" s="31"/>
      <c r="Y236" s="31"/>
      <c r="Z236" s="31"/>
      <c r="AA236" s="31"/>
      <c r="AB236" s="31"/>
      <c r="AC236" s="31"/>
      <c r="AD236" s="31"/>
      <c r="AE236" s="31"/>
      <c r="AF236" s="31"/>
      <c r="AG236" s="31"/>
    </row>
    <row r="237" spans="1:33" ht="12.75" customHeight="1">
      <c r="A237" s="32"/>
      <c r="B237" s="31"/>
      <c r="C237" s="32"/>
      <c r="D237" s="31"/>
      <c r="E237" s="32"/>
      <c r="F237" s="170"/>
      <c r="G237" s="32"/>
      <c r="H237" s="32"/>
      <c r="I237" s="31"/>
      <c r="J237" s="31"/>
      <c r="K237" s="31"/>
      <c r="L237" s="31"/>
      <c r="M237" s="31"/>
      <c r="N237" s="31"/>
      <c r="O237" s="31"/>
      <c r="P237" s="31"/>
      <c r="Q237" s="31"/>
      <c r="R237" s="31"/>
      <c r="S237" s="31"/>
      <c r="T237" s="31"/>
      <c r="U237" s="31"/>
      <c r="V237" s="31"/>
      <c r="W237" s="31"/>
      <c r="X237" s="31"/>
      <c r="Y237" s="31"/>
      <c r="Z237" s="31"/>
      <c r="AA237" s="31"/>
      <c r="AB237" s="31"/>
      <c r="AC237" s="31"/>
      <c r="AD237" s="31"/>
      <c r="AE237" s="31"/>
      <c r="AF237" s="31"/>
      <c r="AG237" s="31"/>
    </row>
    <row r="238" spans="1:33" ht="12.75" customHeight="1">
      <c r="A238" s="32"/>
      <c r="B238" s="31"/>
      <c r="C238" s="32"/>
      <c r="D238" s="31"/>
      <c r="E238" s="32"/>
      <c r="F238" s="170"/>
      <c r="G238" s="32"/>
      <c r="H238" s="32"/>
      <c r="I238" s="31"/>
      <c r="J238" s="31"/>
      <c r="K238" s="31"/>
      <c r="L238" s="31"/>
      <c r="M238" s="31"/>
      <c r="N238" s="31"/>
      <c r="O238" s="31"/>
      <c r="P238" s="31"/>
      <c r="Q238" s="31"/>
      <c r="R238" s="31"/>
      <c r="S238" s="31"/>
      <c r="T238" s="31"/>
      <c r="U238" s="31"/>
      <c r="V238" s="31"/>
      <c r="W238" s="31"/>
      <c r="X238" s="31"/>
      <c r="Y238" s="31"/>
      <c r="Z238" s="31"/>
      <c r="AA238" s="31"/>
      <c r="AB238" s="31"/>
      <c r="AC238" s="31"/>
      <c r="AD238" s="31"/>
      <c r="AE238" s="31"/>
      <c r="AF238" s="31"/>
      <c r="AG238" s="31"/>
    </row>
    <row r="239" spans="1:33" ht="12.75" customHeight="1">
      <c r="A239" s="32"/>
      <c r="B239" s="31"/>
      <c r="C239" s="32"/>
      <c r="D239" s="31"/>
      <c r="E239" s="32"/>
      <c r="F239" s="170"/>
      <c r="G239" s="32"/>
      <c r="H239" s="32"/>
      <c r="I239" s="31"/>
      <c r="J239" s="31"/>
      <c r="K239" s="31"/>
      <c r="L239" s="31"/>
      <c r="M239" s="31"/>
      <c r="N239" s="31"/>
      <c r="O239" s="31"/>
      <c r="P239" s="31"/>
      <c r="Q239" s="31"/>
      <c r="R239" s="31"/>
      <c r="S239" s="31"/>
      <c r="T239" s="31"/>
      <c r="U239" s="31"/>
      <c r="V239" s="31"/>
      <c r="W239" s="31"/>
      <c r="X239" s="31"/>
      <c r="Y239" s="31"/>
      <c r="Z239" s="31"/>
      <c r="AA239" s="31"/>
      <c r="AB239" s="31"/>
      <c r="AC239" s="31"/>
      <c r="AD239" s="31"/>
      <c r="AE239" s="31"/>
      <c r="AF239" s="31"/>
      <c r="AG239" s="31"/>
    </row>
    <row r="240" spans="1:33" ht="12.75" customHeight="1">
      <c r="A240" s="32"/>
      <c r="B240" s="31"/>
      <c r="C240" s="32"/>
      <c r="D240" s="31"/>
      <c r="E240" s="32"/>
      <c r="F240" s="170"/>
      <c r="G240" s="32"/>
      <c r="H240" s="32"/>
      <c r="I240" s="31"/>
      <c r="J240" s="31"/>
      <c r="K240" s="31"/>
      <c r="L240" s="31"/>
      <c r="M240" s="31"/>
      <c r="N240" s="31"/>
      <c r="O240" s="31"/>
      <c r="P240" s="31"/>
      <c r="Q240" s="31"/>
      <c r="R240" s="31"/>
      <c r="S240" s="31"/>
      <c r="T240" s="31"/>
      <c r="U240" s="31"/>
      <c r="V240" s="31"/>
      <c r="W240" s="31"/>
      <c r="X240" s="31"/>
      <c r="Y240" s="31"/>
      <c r="Z240" s="31"/>
      <c r="AA240" s="31"/>
      <c r="AB240" s="31"/>
      <c r="AC240" s="31"/>
      <c r="AD240" s="31"/>
      <c r="AE240" s="31"/>
      <c r="AF240" s="31"/>
      <c r="AG240" s="31"/>
    </row>
    <row r="241" spans="1:33" ht="12.75" customHeight="1">
      <c r="A241" s="32"/>
      <c r="B241" s="31"/>
      <c r="C241" s="32"/>
      <c r="D241" s="31"/>
      <c r="E241" s="32"/>
      <c r="F241" s="170"/>
      <c r="G241" s="32"/>
      <c r="H241" s="32"/>
      <c r="I241" s="31"/>
      <c r="J241" s="31"/>
      <c r="K241" s="31"/>
      <c r="L241" s="31"/>
      <c r="M241" s="31"/>
      <c r="N241" s="31"/>
      <c r="O241" s="31"/>
      <c r="P241" s="31"/>
      <c r="Q241" s="31"/>
      <c r="R241" s="31"/>
      <c r="S241" s="31"/>
      <c r="T241" s="31"/>
      <c r="U241" s="31"/>
      <c r="V241" s="31"/>
      <c r="W241" s="31"/>
      <c r="X241" s="31"/>
      <c r="Y241" s="31"/>
      <c r="Z241" s="31"/>
      <c r="AA241" s="31"/>
      <c r="AB241" s="31"/>
      <c r="AC241" s="31"/>
      <c r="AD241" s="31"/>
      <c r="AE241" s="31"/>
      <c r="AF241" s="31"/>
      <c r="AG241" s="31"/>
    </row>
    <row r="242" spans="1:33" ht="12.75" customHeight="1">
      <c r="A242" s="32"/>
      <c r="B242" s="31"/>
      <c r="C242" s="32"/>
      <c r="D242" s="31"/>
      <c r="E242" s="32"/>
      <c r="F242" s="170"/>
      <c r="G242" s="32"/>
      <c r="H242" s="32"/>
      <c r="I242" s="31"/>
      <c r="J242" s="31"/>
      <c r="K242" s="31"/>
      <c r="L242" s="31"/>
      <c r="M242" s="31"/>
      <c r="N242" s="31"/>
      <c r="O242" s="31"/>
      <c r="P242" s="31"/>
      <c r="Q242" s="31"/>
      <c r="R242" s="31"/>
      <c r="S242" s="31"/>
      <c r="T242" s="31"/>
      <c r="U242" s="31"/>
      <c r="V242" s="31"/>
      <c r="W242" s="31"/>
      <c r="X242" s="31"/>
      <c r="Y242" s="31"/>
      <c r="Z242" s="31"/>
      <c r="AA242" s="31"/>
      <c r="AB242" s="31"/>
      <c r="AC242" s="31"/>
      <c r="AD242" s="31"/>
      <c r="AE242" s="31"/>
      <c r="AF242" s="31"/>
      <c r="AG242" s="31"/>
    </row>
    <row r="243" spans="1:33" ht="12.75" customHeight="1">
      <c r="A243" s="32"/>
      <c r="B243" s="31"/>
      <c r="C243" s="32"/>
      <c r="D243" s="31"/>
      <c r="E243" s="32"/>
      <c r="F243" s="170"/>
      <c r="G243" s="32"/>
      <c r="H243" s="32"/>
      <c r="I243" s="31"/>
      <c r="J243" s="31"/>
      <c r="K243" s="31"/>
      <c r="L243" s="31"/>
      <c r="M243" s="31"/>
      <c r="N243" s="31"/>
      <c r="O243" s="31"/>
      <c r="P243" s="31"/>
      <c r="Q243" s="31"/>
      <c r="R243" s="31"/>
      <c r="S243" s="31"/>
      <c r="T243" s="31"/>
      <c r="U243" s="31"/>
      <c r="V243" s="31"/>
      <c r="W243" s="31"/>
      <c r="X243" s="31"/>
      <c r="Y243" s="31"/>
      <c r="Z243" s="31"/>
      <c r="AA243" s="31"/>
      <c r="AB243" s="31"/>
      <c r="AC243" s="31"/>
      <c r="AD243" s="31"/>
      <c r="AE243" s="31"/>
      <c r="AF243" s="31"/>
      <c r="AG243" s="31"/>
    </row>
    <row r="244" spans="1:33" ht="12.75" customHeight="1">
      <c r="A244" s="32"/>
      <c r="B244" s="31"/>
      <c r="C244" s="32"/>
      <c r="D244" s="31"/>
      <c r="E244" s="32"/>
      <c r="F244" s="170"/>
      <c r="G244" s="32"/>
      <c r="H244" s="32"/>
      <c r="I244" s="31"/>
      <c r="J244" s="31"/>
      <c r="K244" s="31"/>
      <c r="L244" s="31"/>
      <c r="M244" s="31"/>
      <c r="N244" s="31"/>
      <c r="O244" s="31"/>
      <c r="P244" s="31"/>
      <c r="Q244" s="31"/>
      <c r="R244" s="31"/>
      <c r="S244" s="31"/>
      <c r="T244" s="31"/>
      <c r="U244" s="31"/>
      <c r="V244" s="31"/>
      <c r="W244" s="31"/>
      <c r="X244" s="31"/>
      <c r="Y244" s="31"/>
      <c r="Z244" s="31"/>
      <c r="AA244" s="31"/>
      <c r="AB244" s="31"/>
      <c r="AC244" s="31"/>
      <c r="AD244" s="31"/>
      <c r="AE244" s="31"/>
      <c r="AF244" s="31"/>
      <c r="AG244" s="31"/>
    </row>
    <row r="245" spans="1:33" ht="12.75" customHeight="1">
      <c r="A245" s="32"/>
      <c r="B245" s="31"/>
      <c r="C245" s="32"/>
      <c r="D245" s="31"/>
      <c r="E245" s="32"/>
      <c r="F245" s="170"/>
      <c r="G245" s="32"/>
      <c r="H245" s="32"/>
      <c r="I245" s="31"/>
      <c r="J245" s="31"/>
      <c r="K245" s="31"/>
      <c r="L245" s="31"/>
      <c r="M245" s="31"/>
      <c r="N245" s="31"/>
      <c r="O245" s="31"/>
      <c r="P245" s="31"/>
      <c r="Q245" s="31"/>
      <c r="R245" s="31"/>
      <c r="S245" s="31"/>
      <c r="T245" s="31"/>
      <c r="U245" s="31"/>
      <c r="V245" s="31"/>
      <c r="W245" s="31"/>
      <c r="X245" s="31"/>
      <c r="Y245" s="31"/>
      <c r="Z245" s="31"/>
      <c r="AA245" s="31"/>
      <c r="AB245" s="31"/>
      <c r="AC245" s="31"/>
      <c r="AD245" s="31"/>
      <c r="AE245" s="31"/>
      <c r="AF245" s="31"/>
      <c r="AG245" s="31"/>
    </row>
    <row r="246" spans="1:33" ht="12.75" customHeight="1">
      <c r="A246" s="32"/>
      <c r="B246" s="31"/>
      <c r="C246" s="32"/>
      <c r="D246" s="31"/>
      <c r="E246" s="32"/>
      <c r="F246" s="170"/>
      <c r="G246" s="32"/>
      <c r="H246" s="32"/>
      <c r="I246" s="31"/>
      <c r="J246" s="31"/>
      <c r="K246" s="31"/>
      <c r="L246" s="31"/>
      <c r="M246" s="31"/>
      <c r="N246" s="31"/>
      <c r="O246" s="31"/>
      <c r="P246" s="31"/>
      <c r="Q246" s="31"/>
      <c r="R246" s="31"/>
      <c r="S246" s="31"/>
      <c r="T246" s="31"/>
      <c r="U246" s="31"/>
      <c r="V246" s="31"/>
      <c r="W246" s="31"/>
      <c r="X246" s="31"/>
      <c r="Y246" s="31"/>
      <c r="Z246" s="31"/>
      <c r="AA246" s="31"/>
      <c r="AB246" s="31"/>
      <c r="AC246" s="31"/>
      <c r="AD246" s="31"/>
      <c r="AE246" s="31"/>
      <c r="AF246" s="31"/>
      <c r="AG246" s="31"/>
    </row>
    <row r="247" spans="1:33" ht="12.75" customHeight="1">
      <c r="A247" s="32"/>
      <c r="B247" s="31"/>
      <c r="C247" s="32"/>
      <c r="D247" s="31"/>
      <c r="E247" s="32"/>
      <c r="F247" s="170"/>
      <c r="G247" s="32"/>
      <c r="H247" s="32"/>
      <c r="I247" s="31"/>
      <c r="J247" s="31"/>
      <c r="K247" s="31"/>
      <c r="L247" s="31"/>
      <c r="M247" s="31"/>
      <c r="N247" s="31"/>
      <c r="O247" s="31"/>
      <c r="P247" s="31"/>
      <c r="Q247" s="31"/>
      <c r="R247" s="31"/>
      <c r="S247" s="31"/>
      <c r="T247" s="31"/>
      <c r="U247" s="31"/>
      <c r="V247" s="31"/>
      <c r="W247" s="31"/>
      <c r="X247" s="31"/>
      <c r="Y247" s="31"/>
      <c r="Z247" s="31"/>
      <c r="AA247" s="31"/>
      <c r="AB247" s="31"/>
      <c r="AC247" s="31"/>
      <c r="AD247" s="31"/>
      <c r="AE247" s="31"/>
      <c r="AF247" s="31"/>
      <c r="AG247" s="31"/>
    </row>
    <row r="248" spans="1:33" ht="12.75" customHeight="1">
      <c r="A248" s="32"/>
      <c r="B248" s="31"/>
      <c r="C248" s="32"/>
      <c r="D248" s="31"/>
      <c r="E248" s="32"/>
      <c r="F248" s="170"/>
      <c r="G248" s="32"/>
      <c r="H248" s="32"/>
      <c r="I248" s="31"/>
      <c r="J248" s="31"/>
      <c r="K248" s="31"/>
      <c r="L248" s="31"/>
      <c r="M248" s="31"/>
      <c r="N248" s="31"/>
      <c r="O248" s="31"/>
      <c r="P248" s="31"/>
      <c r="Q248" s="31"/>
      <c r="R248" s="31"/>
      <c r="S248" s="31"/>
      <c r="T248" s="31"/>
      <c r="U248" s="31"/>
      <c r="V248" s="31"/>
      <c r="W248" s="31"/>
      <c r="X248" s="31"/>
      <c r="Y248" s="31"/>
      <c r="Z248" s="31"/>
      <c r="AA248" s="31"/>
      <c r="AB248" s="31"/>
      <c r="AC248" s="31"/>
      <c r="AD248" s="31"/>
      <c r="AE248" s="31"/>
      <c r="AF248" s="31"/>
      <c r="AG248" s="31"/>
    </row>
    <row r="249" spans="1:33" ht="12.75" customHeight="1">
      <c r="A249" s="32"/>
      <c r="B249" s="31"/>
      <c r="C249" s="32"/>
      <c r="D249" s="31"/>
      <c r="E249" s="32"/>
      <c r="F249" s="170"/>
      <c r="G249" s="32"/>
      <c r="H249" s="32"/>
      <c r="I249" s="31"/>
      <c r="J249" s="31"/>
      <c r="K249" s="31"/>
      <c r="L249" s="31"/>
      <c r="M249" s="31"/>
      <c r="N249" s="31"/>
      <c r="O249" s="31"/>
      <c r="P249" s="31"/>
      <c r="Q249" s="31"/>
      <c r="R249" s="31"/>
      <c r="S249" s="31"/>
      <c r="T249" s="31"/>
      <c r="U249" s="31"/>
      <c r="V249" s="31"/>
      <c r="W249" s="31"/>
      <c r="X249" s="31"/>
      <c r="Y249" s="31"/>
      <c r="Z249" s="31"/>
      <c r="AA249" s="31"/>
      <c r="AB249" s="31"/>
      <c r="AC249" s="31"/>
      <c r="AD249" s="31"/>
      <c r="AE249" s="31"/>
      <c r="AF249" s="31"/>
      <c r="AG249" s="31"/>
    </row>
    <row r="250" spans="1:33" ht="12.75" customHeight="1">
      <c r="A250" s="32"/>
      <c r="B250" s="31"/>
      <c r="C250" s="32"/>
      <c r="D250" s="31"/>
      <c r="E250" s="32"/>
      <c r="F250" s="170"/>
      <c r="G250" s="32"/>
      <c r="H250" s="32"/>
      <c r="I250" s="31"/>
      <c r="J250" s="31"/>
      <c r="K250" s="31"/>
      <c r="L250" s="31"/>
      <c r="M250" s="31"/>
      <c r="N250" s="31"/>
      <c r="O250" s="31"/>
      <c r="P250" s="31"/>
      <c r="Q250" s="31"/>
      <c r="R250" s="31"/>
      <c r="S250" s="31"/>
      <c r="T250" s="31"/>
      <c r="U250" s="31"/>
      <c r="V250" s="31"/>
      <c r="W250" s="31"/>
      <c r="X250" s="31"/>
      <c r="Y250" s="31"/>
      <c r="Z250" s="31"/>
      <c r="AA250" s="31"/>
      <c r="AB250" s="31"/>
      <c r="AC250" s="31"/>
      <c r="AD250" s="31"/>
      <c r="AE250" s="31"/>
      <c r="AF250" s="31"/>
      <c r="AG250" s="31"/>
    </row>
    <row r="251" spans="1:33" ht="12.75" customHeight="1">
      <c r="A251" s="32"/>
      <c r="B251" s="31"/>
      <c r="C251" s="32"/>
      <c r="D251" s="31"/>
      <c r="E251" s="32"/>
      <c r="F251" s="170"/>
      <c r="G251" s="32"/>
      <c r="H251" s="32"/>
      <c r="I251" s="31"/>
      <c r="J251" s="31"/>
      <c r="K251" s="31"/>
      <c r="L251" s="31"/>
      <c r="M251" s="31"/>
      <c r="N251" s="31"/>
      <c r="O251" s="31"/>
      <c r="P251" s="31"/>
      <c r="Q251" s="31"/>
      <c r="R251" s="31"/>
      <c r="S251" s="31"/>
      <c r="T251" s="31"/>
      <c r="U251" s="31"/>
      <c r="V251" s="31"/>
      <c r="W251" s="31"/>
      <c r="X251" s="31"/>
      <c r="Y251" s="31"/>
      <c r="Z251" s="31"/>
      <c r="AA251" s="31"/>
      <c r="AB251" s="31"/>
      <c r="AC251" s="31"/>
      <c r="AD251" s="31"/>
      <c r="AE251" s="31"/>
      <c r="AF251" s="31"/>
      <c r="AG251" s="31"/>
    </row>
    <row r="252" spans="1:33" ht="12.75" customHeight="1">
      <c r="A252" s="32"/>
      <c r="B252" s="31"/>
      <c r="C252" s="32"/>
      <c r="D252" s="31"/>
      <c r="E252" s="32"/>
      <c r="F252" s="170"/>
      <c r="G252" s="32"/>
      <c r="H252" s="32"/>
      <c r="I252" s="31"/>
      <c r="J252" s="31"/>
      <c r="K252" s="31"/>
      <c r="L252" s="31"/>
      <c r="M252" s="31"/>
      <c r="N252" s="31"/>
      <c r="O252" s="31"/>
      <c r="P252" s="31"/>
      <c r="Q252" s="31"/>
      <c r="R252" s="31"/>
      <c r="S252" s="31"/>
      <c r="T252" s="31"/>
      <c r="U252" s="31"/>
      <c r="V252" s="31"/>
      <c r="W252" s="31"/>
      <c r="X252" s="31"/>
      <c r="Y252" s="31"/>
      <c r="Z252" s="31"/>
      <c r="AA252" s="31"/>
      <c r="AB252" s="31"/>
      <c r="AC252" s="31"/>
      <c r="AD252" s="31"/>
      <c r="AE252" s="31"/>
      <c r="AF252" s="31"/>
      <c r="AG252" s="31"/>
    </row>
    <row r="253" spans="1:33" ht="12.75" customHeight="1">
      <c r="A253" s="32"/>
      <c r="B253" s="31"/>
      <c r="C253" s="32"/>
      <c r="D253" s="31"/>
      <c r="E253" s="32"/>
      <c r="F253" s="170"/>
      <c r="G253" s="32"/>
      <c r="H253" s="32"/>
      <c r="I253" s="31"/>
      <c r="J253" s="31"/>
      <c r="K253" s="31"/>
      <c r="L253" s="31"/>
      <c r="M253" s="31"/>
      <c r="N253" s="31"/>
      <c r="O253" s="31"/>
      <c r="P253" s="31"/>
      <c r="Q253" s="31"/>
      <c r="R253" s="31"/>
      <c r="S253" s="31"/>
      <c r="T253" s="31"/>
      <c r="U253" s="31"/>
      <c r="V253" s="31"/>
      <c r="W253" s="31"/>
      <c r="X253" s="31"/>
      <c r="Y253" s="31"/>
      <c r="Z253" s="31"/>
      <c r="AA253" s="31"/>
      <c r="AB253" s="31"/>
      <c r="AC253" s="31"/>
      <c r="AD253" s="31"/>
      <c r="AE253" s="31"/>
      <c r="AF253" s="31"/>
      <c r="AG253" s="31"/>
    </row>
    <row r="254" spans="1:33" ht="12.75" customHeight="1">
      <c r="A254" s="32"/>
      <c r="B254" s="31"/>
      <c r="C254" s="32"/>
      <c r="D254" s="31"/>
      <c r="E254" s="32"/>
      <c r="F254" s="170"/>
      <c r="G254" s="32"/>
      <c r="H254" s="32"/>
      <c r="I254" s="31"/>
      <c r="J254" s="31"/>
      <c r="K254" s="31"/>
      <c r="L254" s="31"/>
      <c r="M254" s="31"/>
      <c r="N254" s="31"/>
      <c r="O254" s="31"/>
      <c r="P254" s="31"/>
      <c r="Q254" s="31"/>
      <c r="R254" s="31"/>
      <c r="S254" s="31"/>
      <c r="T254" s="31"/>
      <c r="U254" s="31"/>
      <c r="V254" s="31"/>
      <c r="W254" s="31"/>
      <c r="X254" s="31"/>
      <c r="Y254" s="31"/>
      <c r="Z254" s="31"/>
      <c r="AA254" s="31"/>
      <c r="AB254" s="31"/>
      <c r="AC254" s="31"/>
      <c r="AD254" s="31"/>
      <c r="AE254" s="31"/>
      <c r="AF254" s="31"/>
      <c r="AG254" s="31"/>
    </row>
    <row r="255" spans="1:33" ht="12.75" customHeight="1">
      <c r="A255" s="32"/>
      <c r="B255" s="31"/>
      <c r="C255" s="32"/>
      <c r="D255" s="31"/>
      <c r="E255" s="32"/>
      <c r="F255" s="170"/>
      <c r="G255" s="32"/>
      <c r="H255" s="32"/>
      <c r="I255" s="31"/>
      <c r="J255" s="31"/>
      <c r="K255" s="31"/>
      <c r="L255" s="31"/>
      <c r="M255" s="31"/>
      <c r="N255" s="31"/>
      <c r="O255" s="31"/>
      <c r="P255" s="31"/>
      <c r="Q255" s="31"/>
      <c r="R255" s="31"/>
      <c r="S255" s="31"/>
      <c r="T255" s="31"/>
      <c r="U255" s="31"/>
      <c r="V255" s="31"/>
      <c r="W255" s="31"/>
      <c r="X255" s="31"/>
      <c r="Y255" s="31"/>
      <c r="Z255" s="31"/>
      <c r="AA255" s="31"/>
      <c r="AB255" s="31"/>
      <c r="AC255" s="31"/>
      <c r="AD255" s="31"/>
      <c r="AE255" s="31"/>
      <c r="AF255" s="31"/>
      <c r="AG255" s="31"/>
    </row>
    <row r="256" spans="1:33" ht="12.75" customHeight="1">
      <c r="A256" s="32"/>
      <c r="B256" s="31"/>
      <c r="C256" s="32"/>
      <c r="D256" s="31"/>
      <c r="E256" s="32"/>
      <c r="F256" s="170"/>
      <c r="G256" s="32"/>
      <c r="H256" s="32"/>
      <c r="I256" s="31"/>
      <c r="J256" s="31"/>
      <c r="K256" s="31"/>
      <c r="L256" s="31"/>
      <c r="M256" s="31"/>
      <c r="N256" s="31"/>
      <c r="O256" s="31"/>
      <c r="P256" s="31"/>
      <c r="Q256" s="31"/>
      <c r="R256" s="31"/>
      <c r="S256" s="31"/>
      <c r="T256" s="31"/>
      <c r="U256" s="31"/>
      <c r="V256" s="31"/>
      <c r="W256" s="31"/>
      <c r="X256" s="31"/>
      <c r="Y256" s="31"/>
      <c r="Z256" s="31"/>
      <c r="AA256" s="31"/>
      <c r="AB256" s="31"/>
      <c r="AC256" s="31"/>
      <c r="AD256" s="31"/>
      <c r="AE256" s="31"/>
      <c r="AF256" s="31"/>
      <c r="AG256" s="31"/>
    </row>
    <row r="257" spans="1:33" ht="12.75" customHeight="1">
      <c r="A257" s="32"/>
      <c r="B257" s="31"/>
      <c r="C257" s="32"/>
      <c r="D257" s="31"/>
      <c r="E257" s="32"/>
      <c r="F257" s="170"/>
      <c r="G257" s="32"/>
      <c r="H257" s="32"/>
      <c r="I257" s="31"/>
      <c r="J257" s="31"/>
      <c r="K257" s="31"/>
      <c r="L257" s="31"/>
      <c r="M257" s="31"/>
      <c r="N257" s="31"/>
      <c r="O257" s="31"/>
      <c r="P257" s="31"/>
      <c r="Q257" s="31"/>
      <c r="R257" s="31"/>
      <c r="S257" s="31"/>
      <c r="T257" s="31"/>
      <c r="U257" s="31"/>
      <c r="V257" s="31"/>
      <c r="W257" s="31"/>
      <c r="X257" s="31"/>
      <c r="Y257" s="31"/>
      <c r="Z257" s="31"/>
      <c r="AA257" s="31"/>
      <c r="AB257" s="31"/>
      <c r="AC257" s="31"/>
      <c r="AD257" s="31"/>
      <c r="AE257" s="31"/>
      <c r="AF257" s="31"/>
      <c r="AG257" s="31"/>
    </row>
    <row r="258" spans="1:33" ht="12.75" customHeight="1">
      <c r="A258" s="32"/>
      <c r="B258" s="31"/>
      <c r="C258" s="32"/>
      <c r="D258" s="31"/>
      <c r="E258" s="32"/>
      <c r="F258" s="170"/>
      <c r="G258" s="32"/>
      <c r="H258" s="32"/>
      <c r="I258" s="31"/>
      <c r="J258" s="31"/>
      <c r="K258" s="31"/>
      <c r="L258" s="31"/>
      <c r="M258" s="31"/>
      <c r="N258" s="31"/>
      <c r="O258" s="31"/>
      <c r="P258" s="31"/>
      <c r="Q258" s="31"/>
      <c r="R258" s="31"/>
      <c r="S258" s="31"/>
      <c r="T258" s="31"/>
      <c r="U258" s="31"/>
      <c r="V258" s="31"/>
      <c r="W258" s="31"/>
      <c r="X258" s="31"/>
      <c r="Y258" s="31"/>
      <c r="Z258" s="31"/>
      <c r="AA258" s="31"/>
      <c r="AB258" s="31"/>
      <c r="AC258" s="31"/>
      <c r="AD258" s="31"/>
      <c r="AE258" s="31"/>
      <c r="AF258" s="31"/>
      <c r="AG258" s="31"/>
    </row>
    <row r="259" spans="1:33" ht="12.75" customHeight="1">
      <c r="A259" s="32"/>
      <c r="B259" s="31"/>
      <c r="C259" s="32"/>
      <c r="D259" s="31"/>
      <c r="E259" s="32"/>
      <c r="F259" s="170"/>
      <c r="G259" s="32"/>
      <c r="H259" s="32"/>
      <c r="I259" s="31"/>
      <c r="J259" s="31"/>
      <c r="K259" s="31"/>
      <c r="L259" s="31"/>
      <c r="M259" s="31"/>
      <c r="N259" s="31"/>
      <c r="O259" s="31"/>
      <c r="P259" s="31"/>
      <c r="Q259" s="31"/>
      <c r="R259" s="31"/>
      <c r="S259" s="31"/>
      <c r="T259" s="31"/>
      <c r="U259" s="31"/>
      <c r="V259" s="31"/>
      <c r="W259" s="31"/>
      <c r="X259" s="31"/>
      <c r="Y259" s="31"/>
      <c r="Z259" s="31"/>
      <c r="AA259" s="31"/>
      <c r="AB259" s="31"/>
      <c r="AC259" s="31"/>
      <c r="AD259" s="31"/>
      <c r="AE259" s="31"/>
      <c r="AF259" s="31"/>
      <c r="AG259" s="31"/>
    </row>
    <row r="260" spans="1:33" ht="12.75" customHeight="1">
      <c r="A260" s="32"/>
      <c r="B260" s="31"/>
      <c r="C260" s="32"/>
      <c r="D260" s="31"/>
      <c r="E260" s="32"/>
      <c r="F260" s="170"/>
      <c r="G260" s="32"/>
      <c r="H260" s="32"/>
      <c r="I260" s="31"/>
      <c r="J260" s="31"/>
      <c r="K260" s="31"/>
      <c r="L260" s="31"/>
      <c r="M260" s="31"/>
      <c r="N260" s="31"/>
      <c r="O260" s="31"/>
      <c r="P260" s="31"/>
      <c r="Q260" s="31"/>
      <c r="R260" s="31"/>
      <c r="S260" s="31"/>
      <c r="T260" s="31"/>
      <c r="U260" s="31"/>
      <c r="V260" s="31"/>
      <c r="W260" s="31"/>
      <c r="X260" s="31"/>
      <c r="Y260" s="31"/>
      <c r="Z260" s="31"/>
      <c r="AA260" s="31"/>
      <c r="AB260" s="31"/>
      <c r="AC260" s="31"/>
      <c r="AD260" s="31"/>
      <c r="AE260" s="31"/>
      <c r="AF260" s="31"/>
      <c r="AG260" s="31"/>
    </row>
    <row r="261" spans="1:33" ht="12.75" customHeight="1">
      <c r="A261" s="32"/>
      <c r="B261" s="31"/>
      <c r="C261" s="32"/>
      <c r="D261" s="31"/>
      <c r="E261" s="32"/>
      <c r="F261" s="170"/>
      <c r="G261" s="32"/>
      <c r="H261" s="32"/>
      <c r="I261" s="31"/>
      <c r="J261" s="31"/>
      <c r="K261" s="31"/>
      <c r="L261" s="31"/>
      <c r="M261" s="31"/>
      <c r="N261" s="31"/>
      <c r="O261" s="31"/>
      <c r="P261" s="31"/>
      <c r="Q261" s="31"/>
      <c r="R261" s="31"/>
      <c r="S261" s="31"/>
      <c r="T261" s="31"/>
      <c r="U261" s="31"/>
      <c r="V261" s="31"/>
      <c r="W261" s="31"/>
      <c r="X261" s="31"/>
      <c r="Y261" s="31"/>
      <c r="Z261" s="31"/>
      <c r="AA261" s="31"/>
      <c r="AB261" s="31"/>
      <c r="AC261" s="31"/>
      <c r="AD261" s="31"/>
      <c r="AE261" s="31"/>
      <c r="AF261" s="31"/>
      <c r="AG261" s="31"/>
    </row>
    <row r="262" spans="1:33" ht="12.75" customHeight="1">
      <c r="A262" s="32"/>
      <c r="B262" s="31"/>
      <c r="C262" s="32"/>
      <c r="D262" s="31"/>
      <c r="E262" s="32"/>
      <c r="F262" s="170"/>
      <c r="G262" s="32"/>
      <c r="H262" s="32"/>
      <c r="I262" s="31"/>
      <c r="J262" s="31"/>
      <c r="K262" s="31"/>
      <c r="L262" s="31"/>
      <c r="M262" s="31"/>
      <c r="N262" s="31"/>
      <c r="O262" s="31"/>
      <c r="P262" s="31"/>
      <c r="Q262" s="31"/>
      <c r="R262" s="31"/>
      <c r="S262" s="31"/>
      <c r="T262" s="31"/>
      <c r="U262" s="31"/>
      <c r="V262" s="31"/>
      <c r="W262" s="31"/>
      <c r="X262" s="31"/>
      <c r="Y262" s="31"/>
      <c r="Z262" s="31"/>
      <c r="AA262" s="31"/>
      <c r="AB262" s="31"/>
      <c r="AC262" s="31"/>
      <c r="AD262" s="31"/>
      <c r="AE262" s="31"/>
      <c r="AF262" s="31"/>
      <c r="AG262" s="31"/>
    </row>
    <row r="263" spans="1:33" ht="12.75" customHeight="1">
      <c r="A263" s="32"/>
      <c r="B263" s="31"/>
      <c r="C263" s="32"/>
      <c r="D263" s="31"/>
      <c r="E263" s="32"/>
      <c r="F263" s="170"/>
      <c r="G263" s="32"/>
      <c r="H263" s="32"/>
      <c r="I263" s="31"/>
      <c r="J263" s="31"/>
      <c r="K263" s="31"/>
      <c r="L263" s="31"/>
      <c r="M263" s="31"/>
      <c r="N263" s="31"/>
      <c r="O263" s="31"/>
      <c r="P263" s="31"/>
      <c r="Q263" s="31"/>
      <c r="R263" s="31"/>
      <c r="S263" s="31"/>
      <c r="T263" s="31"/>
      <c r="U263" s="31"/>
      <c r="V263" s="31"/>
      <c r="W263" s="31"/>
      <c r="X263" s="31"/>
      <c r="Y263" s="31"/>
      <c r="Z263" s="31"/>
      <c r="AA263" s="31"/>
      <c r="AB263" s="31"/>
      <c r="AC263" s="31"/>
      <c r="AD263" s="31"/>
      <c r="AE263" s="31"/>
      <c r="AF263" s="31"/>
      <c r="AG263" s="31"/>
    </row>
    <row r="264" spans="1:33" ht="12.75" customHeight="1">
      <c r="A264" s="32"/>
      <c r="B264" s="31"/>
      <c r="C264" s="32"/>
      <c r="D264" s="31"/>
      <c r="E264" s="32"/>
      <c r="F264" s="170"/>
      <c r="G264" s="32"/>
      <c r="H264" s="32"/>
      <c r="I264" s="31"/>
      <c r="J264" s="31"/>
      <c r="K264" s="31"/>
      <c r="L264" s="31"/>
      <c r="M264" s="31"/>
      <c r="N264" s="31"/>
      <c r="O264" s="31"/>
      <c r="P264" s="31"/>
      <c r="Q264" s="31"/>
      <c r="R264" s="31"/>
      <c r="S264" s="31"/>
      <c r="T264" s="31"/>
      <c r="U264" s="31"/>
      <c r="V264" s="31"/>
      <c r="W264" s="31"/>
      <c r="X264" s="31"/>
      <c r="Y264" s="31"/>
      <c r="Z264" s="31"/>
      <c r="AA264" s="31"/>
      <c r="AB264" s="31"/>
      <c r="AC264" s="31"/>
      <c r="AD264" s="31"/>
      <c r="AE264" s="31"/>
      <c r="AF264" s="31"/>
      <c r="AG264" s="31"/>
    </row>
    <row r="265" spans="1:33" ht="12.75" customHeight="1">
      <c r="A265" s="32"/>
      <c r="B265" s="31"/>
      <c r="C265" s="32"/>
      <c r="D265" s="31"/>
      <c r="E265" s="32"/>
      <c r="F265" s="170"/>
      <c r="G265" s="32"/>
      <c r="H265" s="32"/>
      <c r="I265" s="31"/>
      <c r="J265" s="31"/>
      <c r="K265" s="31"/>
      <c r="L265" s="31"/>
      <c r="M265" s="31"/>
      <c r="N265" s="31"/>
      <c r="O265" s="31"/>
      <c r="P265" s="31"/>
      <c r="Q265" s="31"/>
      <c r="R265" s="31"/>
      <c r="S265" s="31"/>
      <c r="T265" s="31"/>
      <c r="U265" s="31"/>
      <c r="V265" s="31"/>
      <c r="W265" s="31"/>
      <c r="X265" s="31"/>
      <c r="Y265" s="31"/>
      <c r="Z265" s="31"/>
      <c r="AA265" s="31"/>
      <c r="AB265" s="31"/>
      <c r="AC265" s="31"/>
      <c r="AD265" s="31"/>
      <c r="AE265" s="31"/>
      <c r="AF265" s="31"/>
      <c r="AG265" s="31"/>
    </row>
    <row r="266" spans="1:33" ht="12.75" customHeight="1">
      <c r="A266" s="32"/>
      <c r="B266" s="31"/>
      <c r="C266" s="32"/>
      <c r="D266" s="31"/>
      <c r="E266" s="32"/>
      <c r="F266" s="170"/>
      <c r="G266" s="32"/>
      <c r="H266" s="32"/>
      <c r="I266" s="31"/>
      <c r="J266" s="31"/>
      <c r="K266" s="31"/>
      <c r="L266" s="31"/>
      <c r="M266" s="31"/>
      <c r="N266" s="31"/>
      <c r="O266" s="31"/>
      <c r="P266" s="31"/>
      <c r="Q266" s="31"/>
      <c r="R266" s="31"/>
      <c r="S266" s="31"/>
      <c r="T266" s="31"/>
      <c r="U266" s="31"/>
      <c r="V266" s="31"/>
      <c r="W266" s="31"/>
      <c r="X266" s="31"/>
      <c r="Y266" s="31"/>
      <c r="Z266" s="31"/>
      <c r="AA266" s="31"/>
      <c r="AB266" s="31"/>
      <c r="AC266" s="31"/>
      <c r="AD266" s="31"/>
      <c r="AE266" s="31"/>
      <c r="AF266" s="31"/>
      <c r="AG266" s="31"/>
    </row>
    <row r="267" spans="1:33" ht="12.75" customHeight="1">
      <c r="A267" s="32"/>
      <c r="B267" s="31"/>
      <c r="C267" s="32"/>
      <c r="D267" s="31"/>
      <c r="E267" s="32"/>
      <c r="F267" s="170"/>
      <c r="G267" s="32"/>
      <c r="H267" s="32"/>
      <c r="I267" s="31"/>
      <c r="J267" s="31"/>
      <c r="K267" s="31"/>
      <c r="L267" s="31"/>
      <c r="M267" s="31"/>
      <c r="N267" s="31"/>
      <c r="O267" s="31"/>
      <c r="P267" s="31"/>
      <c r="Q267" s="31"/>
      <c r="R267" s="31"/>
      <c r="S267" s="31"/>
      <c r="T267" s="31"/>
      <c r="U267" s="31"/>
      <c r="V267" s="31"/>
      <c r="W267" s="31"/>
      <c r="X267" s="31"/>
      <c r="Y267" s="31"/>
      <c r="Z267" s="31"/>
      <c r="AA267" s="31"/>
      <c r="AB267" s="31"/>
      <c r="AC267" s="31"/>
      <c r="AD267" s="31"/>
      <c r="AE267" s="31"/>
      <c r="AF267" s="31"/>
      <c r="AG267" s="31"/>
    </row>
    <row r="268" spans="1:33" ht="12.75" customHeight="1">
      <c r="A268" s="32"/>
      <c r="B268" s="31"/>
      <c r="C268" s="32"/>
      <c r="D268" s="31"/>
      <c r="E268" s="32"/>
      <c r="F268" s="170"/>
      <c r="G268" s="32"/>
      <c r="H268" s="32"/>
      <c r="I268" s="31"/>
      <c r="J268" s="31"/>
      <c r="K268" s="31"/>
      <c r="L268" s="31"/>
      <c r="M268" s="31"/>
      <c r="N268" s="31"/>
      <c r="O268" s="31"/>
      <c r="P268" s="31"/>
      <c r="Q268" s="31"/>
      <c r="R268" s="31"/>
      <c r="S268" s="31"/>
      <c r="T268" s="31"/>
      <c r="U268" s="31"/>
      <c r="V268" s="31"/>
      <c r="W268" s="31"/>
      <c r="X268" s="31"/>
      <c r="Y268" s="31"/>
      <c r="Z268" s="31"/>
      <c r="AA268" s="31"/>
      <c r="AB268" s="31"/>
      <c r="AC268" s="31"/>
      <c r="AD268" s="31"/>
      <c r="AE268" s="31"/>
      <c r="AF268" s="31"/>
      <c r="AG268" s="31"/>
    </row>
    <row r="269" spans="1:33" ht="12.75" customHeight="1">
      <c r="A269" s="32"/>
      <c r="B269" s="31"/>
      <c r="C269" s="32"/>
      <c r="D269" s="31"/>
      <c r="E269" s="32"/>
      <c r="F269" s="170"/>
      <c r="G269" s="32"/>
      <c r="H269" s="32"/>
      <c r="I269" s="31"/>
      <c r="J269" s="31"/>
      <c r="K269" s="31"/>
      <c r="L269" s="31"/>
      <c r="M269" s="31"/>
      <c r="N269" s="31"/>
      <c r="O269" s="31"/>
      <c r="P269" s="31"/>
      <c r="Q269" s="31"/>
      <c r="R269" s="31"/>
      <c r="S269" s="31"/>
      <c r="T269" s="31"/>
      <c r="U269" s="31"/>
      <c r="V269" s="31"/>
      <c r="W269" s="31"/>
      <c r="X269" s="31"/>
      <c r="Y269" s="31"/>
      <c r="Z269" s="31"/>
      <c r="AA269" s="31"/>
      <c r="AB269" s="31"/>
      <c r="AC269" s="31"/>
      <c r="AD269" s="31"/>
      <c r="AE269" s="31"/>
      <c r="AF269" s="31"/>
      <c r="AG269" s="31"/>
    </row>
    <row r="270" spans="1:33" ht="12.75" customHeight="1">
      <c r="A270" s="32"/>
      <c r="B270" s="31"/>
      <c r="C270" s="32"/>
      <c r="D270" s="31"/>
      <c r="E270" s="32"/>
      <c r="F270" s="170"/>
      <c r="G270" s="32"/>
      <c r="H270" s="32"/>
      <c r="I270" s="31"/>
      <c r="J270" s="31"/>
      <c r="K270" s="31"/>
      <c r="L270" s="31"/>
      <c r="M270" s="31"/>
      <c r="N270" s="31"/>
      <c r="O270" s="31"/>
      <c r="P270" s="31"/>
      <c r="Q270" s="31"/>
      <c r="R270" s="31"/>
      <c r="S270" s="31"/>
      <c r="T270" s="31"/>
      <c r="U270" s="31"/>
      <c r="V270" s="31"/>
      <c r="W270" s="31"/>
      <c r="X270" s="31"/>
      <c r="Y270" s="31"/>
      <c r="Z270" s="31"/>
      <c r="AA270" s="31"/>
      <c r="AB270" s="31"/>
      <c r="AC270" s="31"/>
      <c r="AD270" s="31"/>
      <c r="AE270" s="31"/>
      <c r="AF270" s="31"/>
      <c r="AG270" s="31"/>
    </row>
    <row r="271" spans="1:33" ht="12.75" customHeight="1">
      <c r="A271" s="32"/>
      <c r="B271" s="31"/>
      <c r="C271" s="32"/>
      <c r="D271" s="31"/>
      <c r="E271" s="32"/>
      <c r="F271" s="170"/>
      <c r="G271" s="32"/>
      <c r="H271" s="32"/>
      <c r="I271" s="31"/>
      <c r="J271" s="31"/>
      <c r="K271" s="31"/>
      <c r="L271" s="31"/>
      <c r="M271" s="31"/>
      <c r="N271" s="31"/>
      <c r="O271" s="31"/>
      <c r="P271" s="31"/>
      <c r="Q271" s="31"/>
      <c r="R271" s="31"/>
      <c r="S271" s="31"/>
      <c r="T271" s="31"/>
      <c r="U271" s="31"/>
      <c r="V271" s="31"/>
      <c r="W271" s="31"/>
      <c r="X271" s="31"/>
      <c r="Y271" s="31"/>
      <c r="Z271" s="31"/>
      <c r="AA271" s="31"/>
      <c r="AB271" s="31"/>
      <c r="AC271" s="31"/>
      <c r="AD271" s="31"/>
      <c r="AE271" s="31"/>
      <c r="AF271" s="31"/>
      <c r="AG271" s="31"/>
    </row>
    <row r="272" spans="1:33" ht="12.75" customHeight="1">
      <c r="A272" s="32"/>
      <c r="B272" s="31"/>
      <c r="C272" s="32"/>
      <c r="D272" s="31"/>
      <c r="E272" s="32"/>
      <c r="F272" s="170"/>
      <c r="G272" s="32"/>
      <c r="H272" s="32"/>
      <c r="I272" s="31"/>
      <c r="J272" s="31"/>
      <c r="K272" s="31"/>
      <c r="L272" s="31"/>
      <c r="M272" s="31"/>
      <c r="N272" s="31"/>
      <c r="O272" s="31"/>
      <c r="P272" s="31"/>
      <c r="Q272" s="31"/>
      <c r="R272" s="31"/>
      <c r="S272" s="31"/>
      <c r="T272" s="31"/>
      <c r="U272" s="31"/>
      <c r="V272" s="31"/>
      <c r="W272" s="31"/>
      <c r="X272" s="31"/>
      <c r="Y272" s="31"/>
      <c r="Z272" s="31"/>
      <c r="AA272" s="31"/>
      <c r="AB272" s="31"/>
      <c r="AC272" s="31"/>
      <c r="AD272" s="31"/>
      <c r="AE272" s="31"/>
      <c r="AF272" s="31"/>
      <c r="AG272" s="31"/>
    </row>
    <row r="273" spans="1:33" ht="12.75" customHeight="1">
      <c r="A273" s="32"/>
      <c r="B273" s="31"/>
      <c r="C273" s="32"/>
      <c r="D273" s="31"/>
      <c r="E273" s="32"/>
      <c r="F273" s="170"/>
      <c r="G273" s="32"/>
      <c r="H273" s="32"/>
      <c r="I273" s="31"/>
      <c r="J273" s="31"/>
      <c r="K273" s="31"/>
      <c r="L273" s="31"/>
      <c r="M273" s="31"/>
      <c r="N273" s="31"/>
      <c r="O273" s="31"/>
      <c r="P273" s="31"/>
      <c r="Q273" s="31"/>
      <c r="R273" s="31"/>
      <c r="S273" s="31"/>
      <c r="T273" s="31"/>
      <c r="U273" s="31"/>
      <c r="V273" s="31"/>
      <c r="W273" s="31"/>
      <c r="X273" s="31"/>
      <c r="Y273" s="31"/>
      <c r="Z273" s="31"/>
      <c r="AA273" s="31"/>
      <c r="AB273" s="31"/>
      <c r="AC273" s="31"/>
      <c r="AD273" s="31"/>
      <c r="AE273" s="31"/>
      <c r="AF273" s="31"/>
      <c r="AG273" s="31"/>
    </row>
    <row r="274" spans="1:33" ht="12.75" customHeight="1">
      <c r="A274" s="32"/>
      <c r="B274" s="31"/>
      <c r="C274" s="32"/>
      <c r="D274" s="31"/>
      <c r="E274" s="32"/>
      <c r="F274" s="170"/>
      <c r="G274" s="32"/>
      <c r="H274" s="32"/>
      <c r="I274" s="31"/>
      <c r="J274" s="31"/>
      <c r="K274" s="31"/>
      <c r="L274" s="31"/>
      <c r="M274" s="31"/>
      <c r="N274" s="31"/>
      <c r="O274" s="31"/>
      <c r="P274" s="31"/>
      <c r="Q274" s="31"/>
      <c r="R274" s="31"/>
      <c r="S274" s="31"/>
      <c r="T274" s="31"/>
      <c r="U274" s="31"/>
      <c r="V274" s="31"/>
      <c r="W274" s="31"/>
      <c r="X274" s="31"/>
      <c r="Y274" s="31"/>
      <c r="Z274" s="31"/>
      <c r="AA274" s="31"/>
      <c r="AB274" s="31"/>
      <c r="AC274" s="31"/>
      <c r="AD274" s="31"/>
      <c r="AE274" s="31"/>
      <c r="AF274" s="31"/>
      <c r="AG274" s="31"/>
    </row>
    <row r="275" spans="1:33" ht="12.75" customHeight="1">
      <c r="A275" s="32"/>
      <c r="B275" s="31"/>
      <c r="C275" s="32"/>
      <c r="D275" s="31"/>
      <c r="E275" s="32"/>
      <c r="F275" s="170"/>
      <c r="G275" s="32"/>
      <c r="H275" s="32"/>
      <c r="I275" s="31"/>
      <c r="J275" s="31"/>
      <c r="K275" s="31"/>
      <c r="L275" s="31"/>
      <c r="M275" s="31"/>
      <c r="N275" s="31"/>
      <c r="O275" s="31"/>
      <c r="P275" s="31"/>
      <c r="Q275" s="31"/>
      <c r="R275" s="31"/>
      <c r="S275" s="31"/>
      <c r="T275" s="31"/>
      <c r="U275" s="31"/>
      <c r="V275" s="31"/>
      <c r="W275" s="31"/>
      <c r="X275" s="31"/>
      <c r="Y275" s="31"/>
      <c r="Z275" s="31"/>
      <c r="AA275" s="31"/>
      <c r="AB275" s="31"/>
      <c r="AC275" s="31"/>
      <c r="AD275" s="31"/>
      <c r="AE275" s="31"/>
      <c r="AF275" s="31"/>
      <c r="AG275" s="31"/>
    </row>
    <row r="276" spans="1:33" ht="12.75" customHeight="1">
      <c r="A276" s="32"/>
      <c r="B276" s="31"/>
      <c r="C276" s="32"/>
      <c r="D276" s="31"/>
      <c r="E276" s="32"/>
      <c r="F276" s="170"/>
      <c r="G276" s="32"/>
      <c r="H276" s="32"/>
      <c r="I276" s="31"/>
      <c r="J276" s="31"/>
      <c r="K276" s="31"/>
      <c r="L276" s="31"/>
      <c r="M276" s="31"/>
      <c r="N276" s="31"/>
      <c r="O276" s="31"/>
      <c r="P276" s="31"/>
      <c r="Q276" s="31"/>
      <c r="R276" s="31"/>
      <c r="S276" s="31"/>
      <c r="T276" s="31"/>
      <c r="U276" s="31"/>
      <c r="V276" s="31"/>
      <c r="W276" s="31"/>
      <c r="X276" s="31"/>
      <c r="Y276" s="31"/>
      <c r="Z276" s="31"/>
      <c r="AA276" s="31"/>
      <c r="AB276" s="31"/>
      <c r="AC276" s="31"/>
      <c r="AD276" s="31"/>
      <c r="AE276" s="31"/>
      <c r="AF276" s="31"/>
      <c r="AG276" s="31"/>
    </row>
    <row r="277" spans="1:33" ht="12.75" customHeight="1">
      <c r="A277" s="32"/>
      <c r="B277" s="31"/>
      <c r="C277" s="32"/>
      <c r="D277" s="31"/>
      <c r="E277" s="32"/>
      <c r="F277" s="170"/>
      <c r="G277" s="32"/>
      <c r="H277" s="32"/>
      <c r="I277" s="31"/>
      <c r="J277" s="31"/>
      <c r="K277" s="31"/>
      <c r="L277" s="31"/>
      <c r="M277" s="31"/>
      <c r="N277" s="31"/>
      <c r="O277" s="31"/>
      <c r="P277" s="31"/>
      <c r="Q277" s="31"/>
      <c r="R277" s="31"/>
      <c r="S277" s="31"/>
      <c r="T277" s="31"/>
      <c r="U277" s="31"/>
      <c r="V277" s="31"/>
      <c r="W277" s="31"/>
      <c r="X277" s="31"/>
      <c r="Y277" s="31"/>
      <c r="Z277" s="31"/>
      <c r="AA277" s="31"/>
      <c r="AB277" s="31"/>
      <c r="AC277" s="31"/>
      <c r="AD277" s="31"/>
      <c r="AE277" s="31"/>
      <c r="AF277" s="31"/>
      <c r="AG277" s="31"/>
    </row>
    <row r="278" spans="1:33" ht="12.75" customHeight="1">
      <c r="A278" s="32"/>
      <c r="B278" s="31"/>
      <c r="C278" s="32"/>
      <c r="D278" s="31"/>
      <c r="E278" s="32"/>
      <c r="F278" s="170"/>
      <c r="G278" s="32"/>
      <c r="H278" s="32"/>
      <c r="I278" s="31"/>
      <c r="J278" s="31"/>
      <c r="K278" s="31"/>
      <c r="L278" s="31"/>
      <c r="M278" s="31"/>
      <c r="N278" s="31"/>
      <c r="O278" s="31"/>
      <c r="P278" s="31"/>
      <c r="Q278" s="31"/>
      <c r="R278" s="31"/>
      <c r="S278" s="31"/>
      <c r="T278" s="31"/>
      <c r="U278" s="31"/>
      <c r="V278" s="31"/>
      <c r="W278" s="31"/>
      <c r="X278" s="31"/>
      <c r="Y278" s="31"/>
      <c r="Z278" s="31"/>
      <c r="AA278" s="31"/>
      <c r="AB278" s="31"/>
      <c r="AC278" s="31"/>
      <c r="AD278" s="31"/>
      <c r="AE278" s="31"/>
      <c r="AF278" s="31"/>
      <c r="AG278" s="31"/>
    </row>
    <row r="279" spans="1:33" ht="12.75" customHeight="1">
      <c r="A279" s="32"/>
      <c r="B279" s="31"/>
      <c r="C279" s="32"/>
      <c r="D279" s="31"/>
      <c r="E279" s="32"/>
      <c r="F279" s="170"/>
      <c r="G279" s="32"/>
      <c r="H279" s="32"/>
      <c r="I279" s="31"/>
      <c r="J279" s="31"/>
      <c r="K279" s="31"/>
      <c r="L279" s="31"/>
      <c r="M279" s="31"/>
      <c r="N279" s="31"/>
      <c r="O279" s="31"/>
      <c r="P279" s="31"/>
      <c r="Q279" s="31"/>
      <c r="R279" s="31"/>
      <c r="S279" s="31"/>
      <c r="T279" s="31"/>
      <c r="U279" s="31"/>
      <c r="V279" s="31"/>
      <c r="W279" s="31"/>
      <c r="X279" s="31"/>
      <c r="Y279" s="31"/>
      <c r="Z279" s="31"/>
      <c r="AA279" s="31"/>
      <c r="AB279" s="31"/>
      <c r="AC279" s="31"/>
      <c r="AD279" s="31"/>
      <c r="AE279" s="31"/>
      <c r="AF279" s="31"/>
      <c r="AG279" s="31"/>
    </row>
    <row r="280" spans="1:33" ht="12.75" customHeight="1">
      <c r="A280" s="32"/>
      <c r="B280" s="31"/>
      <c r="C280" s="32"/>
      <c r="D280" s="31"/>
      <c r="E280" s="32"/>
      <c r="F280" s="170"/>
      <c r="G280" s="32"/>
      <c r="H280" s="32"/>
      <c r="I280" s="31"/>
      <c r="J280" s="31"/>
      <c r="K280" s="31"/>
      <c r="L280" s="31"/>
      <c r="M280" s="31"/>
      <c r="N280" s="31"/>
      <c r="O280" s="31"/>
      <c r="P280" s="31"/>
      <c r="Q280" s="31"/>
      <c r="R280" s="31"/>
      <c r="S280" s="31"/>
      <c r="T280" s="31"/>
      <c r="U280" s="31"/>
      <c r="V280" s="31"/>
      <c r="W280" s="31"/>
      <c r="X280" s="31"/>
      <c r="Y280" s="31"/>
      <c r="Z280" s="31"/>
      <c r="AA280" s="31"/>
      <c r="AB280" s="31"/>
      <c r="AC280" s="31"/>
      <c r="AD280" s="31"/>
      <c r="AE280" s="31"/>
      <c r="AF280" s="31"/>
      <c r="AG280" s="31"/>
    </row>
    <row r="281" spans="1:33" ht="12.75" customHeight="1">
      <c r="A281" s="32"/>
      <c r="B281" s="31"/>
      <c r="C281" s="32"/>
      <c r="D281" s="31"/>
      <c r="E281" s="32"/>
      <c r="F281" s="170"/>
      <c r="G281" s="32"/>
      <c r="H281" s="32"/>
      <c r="I281" s="31"/>
      <c r="J281" s="31"/>
      <c r="K281" s="31"/>
      <c r="L281" s="31"/>
      <c r="M281" s="31"/>
      <c r="N281" s="31"/>
      <c r="O281" s="31"/>
      <c r="P281" s="31"/>
      <c r="Q281" s="31"/>
      <c r="R281" s="31"/>
      <c r="S281" s="31"/>
      <c r="T281" s="31"/>
      <c r="U281" s="31"/>
      <c r="V281" s="31"/>
      <c r="W281" s="31"/>
      <c r="X281" s="31"/>
      <c r="Y281" s="31"/>
      <c r="Z281" s="31"/>
      <c r="AA281" s="31"/>
      <c r="AB281" s="31"/>
      <c r="AC281" s="31"/>
      <c r="AD281" s="31"/>
      <c r="AE281" s="31"/>
      <c r="AF281" s="31"/>
      <c r="AG281" s="31"/>
    </row>
    <row r="282" spans="1:33" ht="12.75" customHeight="1">
      <c r="A282" s="32"/>
      <c r="B282" s="31"/>
      <c r="C282" s="32"/>
      <c r="D282" s="31"/>
      <c r="E282" s="32"/>
      <c r="F282" s="170"/>
      <c r="G282" s="32"/>
      <c r="H282" s="32"/>
      <c r="I282" s="31"/>
      <c r="J282" s="31"/>
      <c r="K282" s="31"/>
      <c r="L282" s="31"/>
      <c r="M282" s="31"/>
      <c r="N282" s="31"/>
      <c r="O282" s="31"/>
      <c r="P282" s="31"/>
      <c r="Q282" s="31"/>
      <c r="R282" s="31"/>
      <c r="S282" s="31"/>
      <c r="T282" s="31"/>
      <c r="U282" s="31"/>
      <c r="V282" s="31"/>
      <c r="W282" s="31"/>
      <c r="X282" s="31"/>
      <c r="Y282" s="31"/>
      <c r="Z282" s="31"/>
      <c r="AA282" s="31"/>
      <c r="AB282" s="31"/>
      <c r="AC282" s="31"/>
      <c r="AD282" s="31"/>
      <c r="AE282" s="31"/>
      <c r="AF282" s="31"/>
      <c r="AG282" s="31"/>
    </row>
    <row r="283" spans="1:33" ht="12.75" customHeight="1">
      <c r="A283" s="32"/>
      <c r="B283" s="31"/>
      <c r="C283" s="32"/>
      <c r="D283" s="31"/>
      <c r="E283" s="32"/>
      <c r="F283" s="170"/>
      <c r="G283" s="32"/>
      <c r="H283" s="32"/>
      <c r="I283" s="31"/>
      <c r="J283" s="31"/>
      <c r="K283" s="31"/>
      <c r="L283" s="31"/>
      <c r="M283" s="31"/>
      <c r="N283" s="31"/>
      <c r="O283" s="31"/>
      <c r="P283" s="31"/>
      <c r="Q283" s="31"/>
      <c r="R283" s="31"/>
      <c r="S283" s="31"/>
      <c r="T283" s="31"/>
      <c r="U283" s="31"/>
      <c r="V283" s="31"/>
      <c r="W283" s="31"/>
      <c r="X283" s="31"/>
      <c r="Y283" s="31"/>
      <c r="Z283" s="31"/>
      <c r="AA283" s="31"/>
      <c r="AB283" s="31"/>
      <c r="AC283" s="31"/>
      <c r="AD283" s="31"/>
      <c r="AE283" s="31"/>
      <c r="AF283" s="31"/>
      <c r="AG283" s="31"/>
    </row>
    <row r="284" spans="1:33" ht="12.75" customHeight="1">
      <c r="A284" s="32"/>
      <c r="B284" s="31"/>
      <c r="C284" s="32"/>
      <c r="D284" s="31"/>
      <c r="E284" s="32"/>
      <c r="F284" s="170"/>
      <c r="G284" s="32"/>
      <c r="H284" s="32"/>
      <c r="I284" s="31"/>
      <c r="J284" s="31"/>
      <c r="K284" s="31"/>
      <c r="L284" s="31"/>
      <c r="M284" s="31"/>
      <c r="N284" s="31"/>
      <c r="O284" s="31"/>
      <c r="P284" s="31"/>
      <c r="Q284" s="31"/>
      <c r="R284" s="31"/>
      <c r="S284" s="31"/>
      <c r="T284" s="31"/>
      <c r="U284" s="31"/>
      <c r="V284" s="31"/>
      <c r="W284" s="31"/>
      <c r="X284" s="31"/>
      <c r="Y284" s="31"/>
      <c r="Z284" s="31"/>
      <c r="AA284" s="31"/>
      <c r="AB284" s="31"/>
      <c r="AC284" s="31"/>
      <c r="AD284" s="31"/>
      <c r="AE284" s="31"/>
      <c r="AF284" s="31"/>
      <c r="AG284" s="31"/>
    </row>
    <row r="285" spans="1:33" ht="12.75" customHeight="1">
      <c r="A285" s="32"/>
      <c r="B285" s="31"/>
      <c r="C285" s="32"/>
      <c r="D285" s="31"/>
      <c r="E285" s="32"/>
      <c r="F285" s="170"/>
      <c r="G285" s="32"/>
      <c r="H285" s="32"/>
      <c r="I285" s="31"/>
      <c r="J285" s="31"/>
      <c r="K285" s="31"/>
      <c r="L285" s="31"/>
      <c r="M285" s="31"/>
      <c r="N285" s="31"/>
      <c r="O285" s="31"/>
      <c r="P285" s="31"/>
      <c r="Q285" s="31"/>
      <c r="R285" s="31"/>
      <c r="S285" s="31"/>
      <c r="T285" s="31"/>
      <c r="U285" s="31"/>
      <c r="V285" s="31"/>
      <c r="W285" s="31"/>
      <c r="X285" s="31"/>
      <c r="Y285" s="31"/>
      <c r="Z285" s="31"/>
      <c r="AA285" s="31"/>
      <c r="AB285" s="31"/>
      <c r="AC285" s="31"/>
      <c r="AD285" s="31"/>
      <c r="AE285" s="31"/>
      <c r="AF285" s="31"/>
      <c r="AG285" s="31"/>
    </row>
    <row r="286" spans="1:33" ht="12.75" customHeight="1">
      <c r="A286" s="32"/>
      <c r="B286" s="31"/>
      <c r="C286" s="32"/>
      <c r="D286" s="31"/>
      <c r="E286" s="32"/>
      <c r="F286" s="170"/>
      <c r="G286" s="32"/>
      <c r="H286" s="32"/>
      <c r="I286" s="31"/>
      <c r="J286" s="31"/>
      <c r="K286" s="31"/>
      <c r="L286" s="31"/>
      <c r="M286" s="31"/>
      <c r="N286" s="31"/>
      <c r="O286" s="31"/>
      <c r="P286" s="31"/>
      <c r="Q286" s="31"/>
      <c r="R286" s="31"/>
      <c r="S286" s="31"/>
      <c r="T286" s="31"/>
      <c r="U286" s="31"/>
      <c r="V286" s="31"/>
      <c r="W286" s="31"/>
      <c r="X286" s="31"/>
      <c r="Y286" s="31"/>
      <c r="Z286" s="31"/>
      <c r="AA286" s="31"/>
      <c r="AB286" s="31"/>
      <c r="AC286" s="31"/>
      <c r="AD286" s="31"/>
      <c r="AE286" s="31"/>
      <c r="AF286" s="31"/>
      <c r="AG286" s="31"/>
    </row>
    <row r="287" spans="1:33" ht="12.75" customHeight="1">
      <c r="A287" s="32"/>
      <c r="B287" s="31"/>
      <c r="C287" s="32"/>
      <c r="D287" s="31"/>
      <c r="E287" s="32"/>
      <c r="F287" s="170"/>
      <c r="G287" s="32"/>
      <c r="H287" s="32"/>
      <c r="I287" s="31"/>
      <c r="J287" s="31"/>
      <c r="K287" s="31"/>
      <c r="L287" s="31"/>
      <c r="M287" s="31"/>
      <c r="N287" s="31"/>
      <c r="O287" s="31"/>
      <c r="P287" s="31"/>
      <c r="Q287" s="31"/>
      <c r="R287" s="31"/>
      <c r="S287" s="31"/>
      <c r="T287" s="31"/>
      <c r="U287" s="31"/>
      <c r="V287" s="31"/>
      <c r="W287" s="31"/>
      <c r="X287" s="31"/>
      <c r="Y287" s="31"/>
      <c r="Z287" s="31"/>
      <c r="AA287" s="31"/>
      <c r="AB287" s="31"/>
      <c r="AC287" s="31"/>
      <c r="AD287" s="31"/>
      <c r="AE287" s="31"/>
      <c r="AF287" s="31"/>
      <c r="AG287" s="31"/>
    </row>
    <row r="288" spans="1:33" ht="12.75" customHeight="1">
      <c r="A288" s="32"/>
      <c r="B288" s="31"/>
      <c r="C288" s="32"/>
      <c r="D288" s="31"/>
      <c r="E288" s="32"/>
      <c r="F288" s="170"/>
      <c r="G288" s="32"/>
      <c r="H288" s="32"/>
      <c r="I288" s="31"/>
      <c r="J288" s="31"/>
      <c r="K288" s="31"/>
      <c r="L288" s="31"/>
      <c r="M288" s="31"/>
      <c r="N288" s="31"/>
      <c r="O288" s="31"/>
      <c r="P288" s="31"/>
      <c r="Q288" s="31"/>
      <c r="R288" s="31"/>
      <c r="S288" s="31"/>
      <c r="T288" s="31"/>
      <c r="U288" s="31"/>
      <c r="V288" s="31"/>
      <c r="W288" s="31"/>
      <c r="X288" s="31"/>
      <c r="Y288" s="31"/>
      <c r="Z288" s="31"/>
      <c r="AA288" s="31"/>
      <c r="AB288" s="31"/>
      <c r="AC288" s="31"/>
      <c r="AD288" s="31"/>
      <c r="AE288" s="31"/>
      <c r="AF288" s="31"/>
      <c r="AG288" s="31"/>
    </row>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35">
    <mergeCell ref="I6:J6"/>
    <mergeCell ref="A1:Z1"/>
    <mergeCell ref="A2:Z2"/>
    <mergeCell ref="A3:Z3"/>
    <mergeCell ref="A5:A7"/>
    <mergeCell ref="B5:B7"/>
    <mergeCell ref="C5:C7"/>
    <mergeCell ref="U5:U7"/>
    <mergeCell ref="AF5:AF7"/>
    <mergeCell ref="V6:V7"/>
    <mergeCell ref="AE6:AE7"/>
    <mergeCell ref="D5:D7"/>
    <mergeCell ref="E5:E7"/>
    <mergeCell ref="F5:F7"/>
    <mergeCell ref="G5:G7"/>
    <mergeCell ref="H5:J5"/>
    <mergeCell ref="K5:M5"/>
    <mergeCell ref="N5:N7"/>
    <mergeCell ref="P5:P7"/>
    <mergeCell ref="Q5:S5"/>
    <mergeCell ref="T5:T7"/>
    <mergeCell ref="Q6:Q7"/>
    <mergeCell ref="R6:S6"/>
    <mergeCell ref="H6:H7"/>
    <mergeCell ref="AD6:AD7"/>
    <mergeCell ref="V4:Z4"/>
    <mergeCell ref="V5:X5"/>
    <mergeCell ref="Y5:Z5"/>
    <mergeCell ref="AA5:AC5"/>
    <mergeCell ref="AD5:AE5"/>
    <mergeCell ref="W6:X6"/>
    <mergeCell ref="Y6:Y7"/>
    <mergeCell ref="Z6:Z7"/>
    <mergeCell ref="AA6:AA7"/>
    <mergeCell ref="AB6:AC6"/>
  </mergeCells>
  <pageMargins left="0.39370078740157499" right="0.196850393700787" top="0.74803149606299202" bottom="0.74803149606299202" header="0" footer="0"/>
  <pageSetup paperSize="9" scale="70"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Z1000"/>
  <sheetViews>
    <sheetView tabSelected="1" workbookViewId="0">
      <pane xSplit="2" ySplit="8" topLeftCell="C9" activePane="bottomRight" state="frozen"/>
      <selection pane="topRight" activeCell="C1" sqref="C1"/>
      <selection pane="bottomLeft" activeCell="A9" sqref="A9"/>
      <selection pane="bottomRight" activeCell="B95" sqref="B95"/>
    </sheetView>
  </sheetViews>
  <sheetFormatPr defaultColWidth="14.44140625" defaultRowHeight="15" customHeight="1"/>
  <cols>
    <col min="1" max="1" width="6.44140625" customWidth="1"/>
    <col min="2" max="2" width="42" customWidth="1"/>
    <col min="3" max="9" width="10.88671875" customWidth="1"/>
    <col min="10" max="10" width="11.88671875" customWidth="1"/>
    <col min="11" max="19" width="9.109375" customWidth="1"/>
    <col min="20" max="26" width="9" customWidth="1"/>
  </cols>
  <sheetData>
    <row r="1" spans="1:26" ht="15.75" customHeight="1">
      <c r="A1" s="363" t="s">
        <v>357</v>
      </c>
      <c r="B1" s="343"/>
      <c r="C1" s="343"/>
      <c r="D1" s="343"/>
      <c r="E1" s="343"/>
      <c r="F1" s="343"/>
      <c r="G1" s="343"/>
      <c r="H1" s="343"/>
      <c r="I1" s="343"/>
      <c r="J1" s="343"/>
      <c r="K1" s="343"/>
      <c r="L1" s="343"/>
      <c r="M1" s="343"/>
      <c r="N1" s="343"/>
      <c r="O1" s="343"/>
      <c r="P1" s="343"/>
      <c r="Q1" s="343"/>
      <c r="R1" s="171"/>
      <c r="S1" s="171"/>
      <c r="T1" s="171"/>
      <c r="U1" s="171"/>
      <c r="V1" s="171"/>
      <c r="W1" s="171"/>
      <c r="X1" s="171"/>
      <c r="Y1" s="171"/>
      <c r="Z1" s="171"/>
    </row>
    <row r="2" spans="1:26" ht="46.5" customHeight="1">
      <c r="A2" s="363" t="s">
        <v>358</v>
      </c>
      <c r="B2" s="343"/>
      <c r="C2" s="343"/>
      <c r="D2" s="343"/>
      <c r="E2" s="343"/>
      <c r="F2" s="343"/>
      <c r="G2" s="343"/>
      <c r="H2" s="343"/>
      <c r="I2" s="343"/>
      <c r="J2" s="343"/>
      <c r="K2" s="343"/>
      <c r="L2" s="343"/>
      <c r="M2" s="343"/>
      <c r="N2" s="343"/>
      <c r="O2" s="343"/>
      <c r="P2" s="343"/>
      <c r="Q2" s="343"/>
      <c r="R2" s="171"/>
      <c r="S2" s="171"/>
      <c r="T2" s="171"/>
      <c r="U2" s="171"/>
      <c r="V2" s="171"/>
      <c r="W2" s="171"/>
      <c r="X2" s="171"/>
      <c r="Y2" s="171"/>
      <c r="Z2" s="171"/>
    </row>
    <row r="3" spans="1:26" ht="19.2">
      <c r="A3" s="172"/>
      <c r="B3" s="173"/>
      <c r="C3" s="172"/>
      <c r="D3" s="172"/>
      <c r="E3" s="172"/>
      <c r="F3" s="172"/>
      <c r="G3" s="172"/>
      <c r="H3" s="172"/>
      <c r="I3" s="172"/>
      <c r="J3" s="174"/>
      <c r="K3" s="174"/>
      <c r="L3" s="174"/>
      <c r="M3" s="174"/>
      <c r="N3" s="174"/>
      <c r="O3" s="174"/>
      <c r="P3" s="175" t="s">
        <v>359</v>
      </c>
      <c r="Q3" s="175"/>
      <c r="R3" s="171"/>
      <c r="S3" s="171"/>
      <c r="T3" s="171"/>
      <c r="U3" s="171"/>
      <c r="V3" s="171"/>
      <c r="W3" s="171"/>
      <c r="X3" s="171"/>
      <c r="Y3" s="171"/>
      <c r="Z3" s="171"/>
    </row>
    <row r="4" spans="1:26" ht="15.6">
      <c r="A4" s="354" t="s">
        <v>119</v>
      </c>
      <c r="B4" s="364" t="s">
        <v>360</v>
      </c>
      <c r="C4" s="365" t="s">
        <v>361</v>
      </c>
      <c r="D4" s="340"/>
      <c r="E4" s="340"/>
      <c r="F4" s="340"/>
      <c r="G4" s="340"/>
      <c r="H4" s="340"/>
      <c r="I4" s="341"/>
      <c r="J4" s="361" t="s">
        <v>362</v>
      </c>
      <c r="K4" s="340"/>
      <c r="L4" s="340"/>
      <c r="M4" s="340"/>
      <c r="N4" s="340"/>
      <c r="O4" s="340"/>
      <c r="P4" s="340"/>
      <c r="Q4" s="341"/>
      <c r="R4" s="171"/>
      <c r="S4" s="171"/>
      <c r="T4" s="171"/>
      <c r="U4" s="171"/>
      <c r="V4" s="171"/>
      <c r="W4" s="171"/>
      <c r="X4" s="171"/>
      <c r="Y4" s="171"/>
      <c r="Z4" s="171"/>
    </row>
    <row r="5" spans="1:26" ht="15.75" customHeight="1">
      <c r="A5" s="347"/>
      <c r="B5" s="347"/>
      <c r="C5" s="367" t="s">
        <v>19</v>
      </c>
      <c r="D5" s="369" t="s">
        <v>363</v>
      </c>
      <c r="E5" s="340"/>
      <c r="F5" s="341"/>
      <c r="G5" s="369" t="s">
        <v>364</v>
      </c>
      <c r="H5" s="340"/>
      <c r="I5" s="341"/>
      <c r="J5" s="368" t="s">
        <v>19</v>
      </c>
      <c r="K5" s="362" t="s">
        <v>21</v>
      </c>
      <c r="L5" s="340"/>
      <c r="M5" s="341"/>
      <c r="N5" s="362" t="s">
        <v>364</v>
      </c>
      <c r="O5" s="340"/>
      <c r="P5" s="341"/>
      <c r="Q5" s="366" t="s">
        <v>365</v>
      </c>
      <c r="R5" s="171"/>
      <c r="S5" s="171"/>
      <c r="T5" s="171"/>
      <c r="U5" s="171"/>
      <c r="V5" s="171"/>
      <c r="W5" s="171"/>
      <c r="X5" s="171"/>
      <c r="Y5" s="171"/>
      <c r="Z5" s="171"/>
    </row>
    <row r="6" spans="1:26" ht="16.5" customHeight="1">
      <c r="A6" s="347"/>
      <c r="B6" s="347"/>
      <c r="C6" s="347"/>
      <c r="D6" s="367" t="s">
        <v>366</v>
      </c>
      <c r="E6" s="367" t="s">
        <v>367</v>
      </c>
      <c r="F6" s="367" t="s">
        <v>368</v>
      </c>
      <c r="G6" s="367" t="s">
        <v>366</v>
      </c>
      <c r="H6" s="367" t="s">
        <v>367</v>
      </c>
      <c r="I6" s="367" t="s">
        <v>368</v>
      </c>
      <c r="J6" s="347"/>
      <c r="K6" s="368" t="s">
        <v>366</v>
      </c>
      <c r="L6" s="368" t="s">
        <v>367</v>
      </c>
      <c r="M6" s="368" t="s">
        <v>368</v>
      </c>
      <c r="N6" s="368" t="s">
        <v>366</v>
      </c>
      <c r="O6" s="368" t="s">
        <v>367</v>
      </c>
      <c r="P6" s="368" t="s">
        <v>368</v>
      </c>
      <c r="Q6" s="347"/>
      <c r="R6" s="171"/>
      <c r="S6" s="171"/>
      <c r="T6" s="171"/>
      <c r="U6" s="171"/>
      <c r="V6" s="171"/>
      <c r="W6" s="171"/>
      <c r="X6" s="171"/>
      <c r="Y6" s="171"/>
      <c r="Z6" s="171"/>
    </row>
    <row r="7" spans="1:26" ht="23.25" customHeight="1">
      <c r="A7" s="338"/>
      <c r="B7" s="338"/>
      <c r="C7" s="338"/>
      <c r="D7" s="338"/>
      <c r="E7" s="338"/>
      <c r="F7" s="338"/>
      <c r="G7" s="338"/>
      <c r="H7" s="338"/>
      <c r="I7" s="338"/>
      <c r="J7" s="338"/>
      <c r="K7" s="338"/>
      <c r="L7" s="338"/>
      <c r="M7" s="338"/>
      <c r="N7" s="338"/>
      <c r="O7" s="338"/>
      <c r="P7" s="338"/>
      <c r="Q7" s="338"/>
      <c r="R7" s="171"/>
      <c r="S7" s="171"/>
      <c r="T7" s="171"/>
      <c r="U7" s="171"/>
      <c r="V7" s="171"/>
      <c r="W7" s="171"/>
      <c r="X7" s="171"/>
      <c r="Y7" s="171"/>
      <c r="Z7" s="171"/>
    </row>
    <row r="8" spans="1:26" ht="33" customHeight="1">
      <c r="A8" s="39"/>
      <c r="B8" s="176" t="s">
        <v>369</v>
      </c>
      <c r="C8" s="177">
        <f t="shared" ref="C8:P8" si="0">C30+C49+C51+C61+C71+C77+C83+C85+C87+C92</f>
        <v>31575</v>
      </c>
      <c r="D8" s="177">
        <f t="shared" si="0"/>
        <v>30030</v>
      </c>
      <c r="E8" s="177">
        <f t="shared" si="0"/>
        <v>23024</v>
      </c>
      <c r="F8" s="177">
        <f t="shared" si="0"/>
        <v>7006</v>
      </c>
      <c r="G8" s="177">
        <f t="shared" si="0"/>
        <v>1545</v>
      </c>
      <c r="H8" s="177">
        <f t="shared" si="0"/>
        <v>444</v>
      </c>
      <c r="I8" s="177">
        <f t="shared" si="0"/>
        <v>1101</v>
      </c>
      <c r="J8" s="177">
        <f t="shared" si="0"/>
        <v>22067.376305999998</v>
      </c>
      <c r="K8" s="177">
        <f t="shared" si="0"/>
        <v>21837.376305999998</v>
      </c>
      <c r="L8" s="177">
        <f t="shared" si="0"/>
        <v>18975.286999999997</v>
      </c>
      <c r="M8" s="177">
        <f t="shared" si="0"/>
        <v>2862.0893060000003</v>
      </c>
      <c r="N8" s="177">
        <f t="shared" si="0"/>
        <v>230</v>
      </c>
      <c r="O8" s="177">
        <f t="shared" si="0"/>
        <v>8</v>
      </c>
      <c r="P8" s="177">
        <f t="shared" si="0"/>
        <v>222</v>
      </c>
      <c r="Q8" s="178">
        <f t="shared" ref="Q8:Q13" si="1">J8/C8</f>
        <v>0.69888761064133009</v>
      </c>
      <c r="R8" s="179"/>
      <c r="S8" s="180"/>
      <c r="T8" s="179"/>
      <c r="U8" s="179"/>
      <c r="V8" s="179"/>
      <c r="W8" s="179"/>
      <c r="X8" s="179"/>
      <c r="Y8" s="179"/>
      <c r="Z8" s="179"/>
    </row>
    <row r="9" spans="1:26" ht="15.6">
      <c r="A9" s="181" t="s">
        <v>32</v>
      </c>
      <c r="B9" s="182" t="s">
        <v>370</v>
      </c>
      <c r="C9" s="177">
        <f t="shared" ref="C9:P9" si="2">SUM(C10:C18)</f>
        <v>24492.3</v>
      </c>
      <c r="D9" s="177">
        <f t="shared" si="2"/>
        <v>23456.3</v>
      </c>
      <c r="E9" s="177">
        <f t="shared" si="2"/>
        <v>18203</v>
      </c>
      <c r="F9" s="177">
        <f t="shared" si="2"/>
        <v>5253.3</v>
      </c>
      <c r="G9" s="177">
        <f t="shared" si="2"/>
        <v>1036</v>
      </c>
      <c r="H9" s="177">
        <f t="shared" si="2"/>
        <v>0</v>
      </c>
      <c r="I9" s="177">
        <f t="shared" si="2"/>
        <v>1036</v>
      </c>
      <c r="J9" s="177">
        <f t="shared" si="2"/>
        <v>18417.287</v>
      </c>
      <c r="K9" s="177">
        <f t="shared" si="2"/>
        <v>18195.287</v>
      </c>
      <c r="L9" s="177">
        <f t="shared" si="2"/>
        <v>15987.287</v>
      </c>
      <c r="M9" s="177">
        <f t="shared" si="2"/>
        <v>2208</v>
      </c>
      <c r="N9" s="177">
        <f t="shared" si="2"/>
        <v>222</v>
      </c>
      <c r="O9" s="177">
        <f t="shared" si="2"/>
        <v>0</v>
      </c>
      <c r="P9" s="177">
        <f t="shared" si="2"/>
        <v>222</v>
      </c>
      <c r="Q9" s="183">
        <f t="shared" si="1"/>
        <v>0.75196233101832011</v>
      </c>
      <c r="R9" s="179"/>
      <c r="S9" s="180"/>
      <c r="T9" s="179"/>
      <c r="U9" s="179"/>
      <c r="V9" s="179"/>
      <c r="W9" s="179"/>
      <c r="X9" s="179"/>
      <c r="Y9" s="179"/>
      <c r="Z9" s="179"/>
    </row>
    <row r="10" spans="1:26" ht="15.6">
      <c r="A10" s="184" t="s">
        <v>371</v>
      </c>
      <c r="B10" s="185" t="s">
        <v>372</v>
      </c>
      <c r="C10" s="186">
        <f t="shared" ref="C10:P10" si="3">C50+C63</f>
        <v>15300</v>
      </c>
      <c r="D10" s="186">
        <f t="shared" si="3"/>
        <v>15300</v>
      </c>
      <c r="E10" s="186">
        <f t="shared" si="3"/>
        <v>15300</v>
      </c>
      <c r="F10" s="186">
        <f t="shared" si="3"/>
        <v>0</v>
      </c>
      <c r="G10" s="186">
        <f t="shared" si="3"/>
        <v>0</v>
      </c>
      <c r="H10" s="186">
        <f t="shared" si="3"/>
        <v>0</v>
      </c>
      <c r="I10" s="186">
        <f t="shared" si="3"/>
        <v>0</v>
      </c>
      <c r="J10" s="186">
        <f t="shared" si="3"/>
        <v>14464.764999999999</v>
      </c>
      <c r="K10" s="186">
        <f t="shared" si="3"/>
        <v>14464.764999999999</v>
      </c>
      <c r="L10" s="186">
        <f t="shared" si="3"/>
        <v>14464.764999999999</v>
      </c>
      <c r="M10" s="186">
        <f t="shared" si="3"/>
        <v>0</v>
      </c>
      <c r="N10" s="186">
        <f t="shared" si="3"/>
        <v>0</v>
      </c>
      <c r="O10" s="186">
        <f t="shared" si="3"/>
        <v>0</v>
      </c>
      <c r="P10" s="186">
        <f t="shared" si="3"/>
        <v>0</v>
      </c>
      <c r="Q10" s="183">
        <f t="shared" si="1"/>
        <v>0.945409477124183</v>
      </c>
      <c r="R10" s="179"/>
      <c r="S10" s="180"/>
      <c r="T10" s="179"/>
      <c r="U10" s="179"/>
      <c r="V10" s="179"/>
      <c r="W10" s="179"/>
      <c r="X10" s="179"/>
      <c r="Y10" s="179"/>
      <c r="Z10" s="179"/>
    </row>
    <row r="11" spans="1:26" ht="15.6">
      <c r="A11" s="184" t="s">
        <v>373</v>
      </c>
      <c r="B11" s="185" t="s">
        <v>374</v>
      </c>
      <c r="C11" s="186">
        <f t="shared" ref="C11:P11" si="4">C48</f>
        <v>2882</v>
      </c>
      <c r="D11" s="186">
        <f t="shared" si="4"/>
        <v>2882</v>
      </c>
      <c r="E11" s="186">
        <f t="shared" si="4"/>
        <v>2882</v>
      </c>
      <c r="F11" s="186">
        <f t="shared" si="4"/>
        <v>0</v>
      </c>
      <c r="G11" s="186">
        <f t="shared" si="4"/>
        <v>0</v>
      </c>
      <c r="H11" s="186">
        <f t="shared" si="4"/>
        <v>0</v>
      </c>
      <c r="I11" s="186">
        <f t="shared" si="4"/>
        <v>0</v>
      </c>
      <c r="J11" s="186">
        <f t="shared" si="4"/>
        <v>1501.5219999999999</v>
      </c>
      <c r="K11" s="186">
        <f t="shared" si="4"/>
        <v>1501.5219999999999</v>
      </c>
      <c r="L11" s="186">
        <f t="shared" si="4"/>
        <v>1501.5219999999999</v>
      </c>
      <c r="M11" s="186">
        <f t="shared" si="4"/>
        <v>0</v>
      </c>
      <c r="N11" s="186">
        <f t="shared" si="4"/>
        <v>0</v>
      </c>
      <c r="O11" s="186">
        <f t="shared" si="4"/>
        <v>0</v>
      </c>
      <c r="P11" s="186">
        <f t="shared" si="4"/>
        <v>0</v>
      </c>
      <c r="Q11" s="183">
        <f t="shared" si="1"/>
        <v>0.52100000000000002</v>
      </c>
      <c r="R11" s="179"/>
      <c r="S11" s="180"/>
      <c r="T11" s="179"/>
      <c r="U11" s="179"/>
      <c r="V11" s="179"/>
      <c r="W11" s="179"/>
      <c r="X11" s="179"/>
      <c r="Y11" s="179"/>
      <c r="Z11" s="179"/>
    </row>
    <row r="12" spans="1:26" ht="15.6">
      <c r="A12" s="184" t="s">
        <v>375</v>
      </c>
      <c r="B12" s="185" t="s">
        <v>376</v>
      </c>
      <c r="C12" s="186">
        <f t="shared" ref="C12:P12" si="5">C73+C76+C89+C91+C94+C96+C98</f>
        <v>3931.924</v>
      </c>
      <c r="D12" s="186">
        <f t="shared" si="5"/>
        <v>3441.5</v>
      </c>
      <c r="E12" s="186">
        <f t="shared" si="5"/>
        <v>21</v>
      </c>
      <c r="F12" s="186">
        <f t="shared" si="5"/>
        <v>3420.5</v>
      </c>
      <c r="G12" s="186">
        <f t="shared" si="5"/>
        <v>490.42399999999998</v>
      </c>
      <c r="H12" s="186">
        <f t="shared" si="5"/>
        <v>0</v>
      </c>
      <c r="I12" s="186">
        <f t="shared" si="5"/>
        <v>490.42399999999998</v>
      </c>
      <c r="J12" s="186">
        <f t="shared" si="5"/>
        <v>1675</v>
      </c>
      <c r="K12" s="186">
        <f t="shared" si="5"/>
        <v>1645</v>
      </c>
      <c r="L12" s="186">
        <f t="shared" si="5"/>
        <v>21</v>
      </c>
      <c r="M12" s="186">
        <f t="shared" si="5"/>
        <v>1624</v>
      </c>
      <c r="N12" s="186">
        <f t="shared" si="5"/>
        <v>30</v>
      </c>
      <c r="O12" s="186">
        <f t="shared" si="5"/>
        <v>0</v>
      </c>
      <c r="P12" s="186">
        <f t="shared" si="5"/>
        <v>30</v>
      </c>
      <c r="Q12" s="183">
        <f t="shared" si="1"/>
        <v>0.42600009562748414</v>
      </c>
      <c r="R12" s="179"/>
      <c r="S12" s="180"/>
      <c r="T12" s="179"/>
      <c r="U12" s="179"/>
      <c r="V12" s="179"/>
      <c r="W12" s="179"/>
      <c r="X12" s="179"/>
      <c r="Y12" s="179"/>
      <c r="Z12" s="179"/>
    </row>
    <row r="13" spans="1:26" ht="15.6">
      <c r="A13" s="184" t="s">
        <v>377</v>
      </c>
      <c r="B13" s="185" t="s">
        <v>378</v>
      </c>
      <c r="C13" s="186">
        <f t="shared" ref="C13:P13" si="6">C84</f>
        <v>335</v>
      </c>
      <c r="D13" s="186">
        <f t="shared" si="6"/>
        <v>143</v>
      </c>
      <c r="E13" s="186">
        <f t="shared" si="6"/>
        <v>0</v>
      </c>
      <c r="F13" s="186">
        <f t="shared" si="6"/>
        <v>143</v>
      </c>
      <c r="G13" s="186">
        <f t="shared" si="6"/>
        <v>192</v>
      </c>
      <c r="H13" s="186">
        <f t="shared" si="6"/>
        <v>0</v>
      </c>
      <c r="I13" s="186">
        <f t="shared" si="6"/>
        <v>192</v>
      </c>
      <c r="J13" s="186">
        <f t="shared" si="6"/>
        <v>335</v>
      </c>
      <c r="K13" s="186">
        <f t="shared" si="6"/>
        <v>143</v>
      </c>
      <c r="L13" s="186">
        <f t="shared" si="6"/>
        <v>0</v>
      </c>
      <c r="M13" s="186">
        <f t="shared" si="6"/>
        <v>143</v>
      </c>
      <c r="N13" s="186">
        <f t="shared" si="6"/>
        <v>192</v>
      </c>
      <c r="O13" s="186">
        <f t="shared" si="6"/>
        <v>0</v>
      </c>
      <c r="P13" s="186">
        <f t="shared" si="6"/>
        <v>192</v>
      </c>
      <c r="Q13" s="183">
        <f t="shared" si="1"/>
        <v>1</v>
      </c>
      <c r="R13" s="179"/>
      <c r="S13" s="180"/>
      <c r="T13" s="179"/>
      <c r="U13" s="179"/>
      <c r="V13" s="179"/>
      <c r="W13" s="179"/>
      <c r="X13" s="179"/>
      <c r="Y13" s="179"/>
      <c r="Z13" s="179"/>
    </row>
    <row r="14" spans="1:26" ht="15.6">
      <c r="A14" s="184" t="s">
        <v>379</v>
      </c>
      <c r="B14" s="185" t="s">
        <v>380</v>
      </c>
      <c r="C14" s="186">
        <f t="shared" ref="C14:P14" si="7">C58</f>
        <v>207.3</v>
      </c>
      <c r="D14" s="186">
        <f t="shared" si="7"/>
        <v>174.3</v>
      </c>
      <c r="E14" s="186">
        <f t="shared" si="7"/>
        <v>0</v>
      </c>
      <c r="F14" s="186">
        <f t="shared" si="7"/>
        <v>174.3</v>
      </c>
      <c r="G14" s="186">
        <f t="shared" si="7"/>
        <v>33</v>
      </c>
      <c r="H14" s="186">
        <f t="shared" si="7"/>
        <v>0</v>
      </c>
      <c r="I14" s="186">
        <f t="shared" si="7"/>
        <v>33</v>
      </c>
      <c r="J14" s="186">
        <f t="shared" si="7"/>
        <v>0</v>
      </c>
      <c r="K14" s="186">
        <f t="shared" si="7"/>
        <v>0</v>
      </c>
      <c r="L14" s="186">
        <f t="shared" si="7"/>
        <v>0</v>
      </c>
      <c r="M14" s="186">
        <f t="shared" si="7"/>
        <v>0</v>
      </c>
      <c r="N14" s="186">
        <f t="shared" si="7"/>
        <v>0</v>
      </c>
      <c r="O14" s="186">
        <f t="shared" si="7"/>
        <v>0</v>
      </c>
      <c r="P14" s="186">
        <f t="shared" si="7"/>
        <v>0</v>
      </c>
      <c r="Q14" s="183"/>
      <c r="R14" s="179"/>
      <c r="S14" s="180"/>
      <c r="T14" s="179"/>
      <c r="U14" s="179"/>
      <c r="V14" s="179"/>
      <c r="W14" s="179"/>
      <c r="X14" s="179"/>
      <c r="Y14" s="179"/>
      <c r="Z14" s="179"/>
    </row>
    <row r="15" spans="1:26" ht="15.6">
      <c r="A15" s="184" t="s">
        <v>381</v>
      </c>
      <c r="B15" s="185" t="s">
        <v>382</v>
      </c>
      <c r="C15" s="186">
        <f t="shared" ref="C15:P15" si="8">C78</f>
        <v>351</v>
      </c>
      <c r="D15" s="186">
        <f t="shared" si="8"/>
        <v>118</v>
      </c>
      <c r="E15" s="186">
        <f t="shared" si="8"/>
        <v>0</v>
      </c>
      <c r="F15" s="186">
        <f t="shared" si="8"/>
        <v>118</v>
      </c>
      <c r="G15" s="186">
        <f t="shared" si="8"/>
        <v>233</v>
      </c>
      <c r="H15" s="186">
        <f t="shared" si="8"/>
        <v>0</v>
      </c>
      <c r="I15" s="186">
        <f t="shared" si="8"/>
        <v>233</v>
      </c>
      <c r="J15" s="186">
        <f t="shared" si="8"/>
        <v>0</v>
      </c>
      <c r="K15" s="186">
        <f t="shared" si="8"/>
        <v>0</v>
      </c>
      <c r="L15" s="186">
        <f t="shared" si="8"/>
        <v>0</v>
      </c>
      <c r="M15" s="186">
        <f t="shared" si="8"/>
        <v>0</v>
      </c>
      <c r="N15" s="186">
        <f t="shared" si="8"/>
        <v>0</v>
      </c>
      <c r="O15" s="186">
        <f t="shared" si="8"/>
        <v>0</v>
      </c>
      <c r="P15" s="186">
        <f t="shared" si="8"/>
        <v>0</v>
      </c>
      <c r="Q15" s="183">
        <f t="shared" ref="Q15:Q18" si="9">J15/C15</f>
        <v>0</v>
      </c>
      <c r="R15" s="179"/>
      <c r="S15" s="180"/>
      <c r="T15" s="179"/>
      <c r="U15" s="179"/>
      <c r="V15" s="179"/>
      <c r="W15" s="179"/>
      <c r="X15" s="179"/>
      <c r="Y15" s="179"/>
      <c r="Z15" s="179"/>
    </row>
    <row r="16" spans="1:26" ht="15.6">
      <c r="A16" s="184" t="s">
        <v>383</v>
      </c>
      <c r="B16" s="187" t="s">
        <v>384</v>
      </c>
      <c r="C16" s="186">
        <f t="shared" ref="C16:P16" si="10">C57</f>
        <v>720</v>
      </c>
      <c r="D16" s="186">
        <f t="shared" si="10"/>
        <v>720</v>
      </c>
      <c r="E16" s="186">
        <f t="shared" si="10"/>
        <v>0</v>
      </c>
      <c r="F16" s="186">
        <f t="shared" si="10"/>
        <v>720</v>
      </c>
      <c r="G16" s="186">
        <f t="shared" si="10"/>
        <v>0</v>
      </c>
      <c r="H16" s="186">
        <f t="shared" si="10"/>
        <v>0</v>
      </c>
      <c r="I16" s="186">
        <f t="shared" si="10"/>
        <v>0</v>
      </c>
      <c r="J16" s="186">
        <f t="shared" si="10"/>
        <v>0</v>
      </c>
      <c r="K16" s="186">
        <f t="shared" si="10"/>
        <v>0</v>
      </c>
      <c r="L16" s="186">
        <f t="shared" si="10"/>
        <v>0</v>
      </c>
      <c r="M16" s="186">
        <f t="shared" si="10"/>
        <v>0</v>
      </c>
      <c r="N16" s="186">
        <f t="shared" si="10"/>
        <v>0</v>
      </c>
      <c r="O16" s="186">
        <f t="shared" si="10"/>
        <v>0</v>
      </c>
      <c r="P16" s="186">
        <f t="shared" si="10"/>
        <v>0</v>
      </c>
      <c r="Q16" s="183">
        <f t="shared" si="9"/>
        <v>0</v>
      </c>
      <c r="R16" s="179"/>
      <c r="S16" s="180"/>
      <c r="T16" s="179"/>
      <c r="U16" s="179"/>
      <c r="V16" s="179"/>
      <c r="W16" s="179"/>
      <c r="X16" s="179"/>
      <c r="Y16" s="179"/>
      <c r="Z16" s="179"/>
    </row>
    <row r="17" spans="1:26" ht="15.6">
      <c r="A17" s="184" t="s">
        <v>385</v>
      </c>
      <c r="B17" s="185" t="s">
        <v>386</v>
      </c>
      <c r="C17" s="186">
        <f t="shared" ref="C17:P17" si="11">C86</f>
        <v>441</v>
      </c>
      <c r="D17" s="186">
        <f t="shared" si="11"/>
        <v>441</v>
      </c>
      <c r="E17" s="186">
        <f t="shared" si="11"/>
        <v>0</v>
      </c>
      <c r="F17" s="186">
        <f t="shared" si="11"/>
        <v>441</v>
      </c>
      <c r="G17" s="186">
        <f t="shared" si="11"/>
        <v>0</v>
      </c>
      <c r="H17" s="186">
        <f t="shared" si="11"/>
        <v>0</v>
      </c>
      <c r="I17" s="186">
        <f t="shared" si="11"/>
        <v>0</v>
      </c>
      <c r="J17" s="186">
        <f t="shared" si="11"/>
        <v>441</v>
      </c>
      <c r="K17" s="186">
        <f t="shared" si="11"/>
        <v>441</v>
      </c>
      <c r="L17" s="186">
        <f t="shared" si="11"/>
        <v>0</v>
      </c>
      <c r="M17" s="188">
        <f t="shared" si="11"/>
        <v>441</v>
      </c>
      <c r="N17" s="186">
        <f t="shared" si="11"/>
        <v>0</v>
      </c>
      <c r="O17" s="186">
        <f t="shared" si="11"/>
        <v>0</v>
      </c>
      <c r="P17" s="186">
        <f t="shared" si="11"/>
        <v>0</v>
      </c>
      <c r="Q17" s="183">
        <f t="shared" si="9"/>
        <v>1</v>
      </c>
      <c r="R17" s="179"/>
      <c r="S17" s="180"/>
      <c r="T17" s="179"/>
      <c r="U17" s="179"/>
      <c r="V17" s="179"/>
      <c r="W17" s="179"/>
      <c r="X17" s="179"/>
      <c r="Y17" s="179"/>
      <c r="Z17" s="179"/>
    </row>
    <row r="18" spans="1:26" ht="26.4">
      <c r="A18" s="184" t="s">
        <v>387</v>
      </c>
      <c r="B18" s="185" t="s">
        <v>388</v>
      </c>
      <c r="C18" s="186">
        <f t="shared" ref="C18:P18" si="12">C74</f>
        <v>324.07600000000002</v>
      </c>
      <c r="D18" s="186">
        <f t="shared" si="12"/>
        <v>236.5</v>
      </c>
      <c r="E18" s="186">
        <f t="shared" si="12"/>
        <v>0</v>
      </c>
      <c r="F18" s="186">
        <f t="shared" si="12"/>
        <v>236.5</v>
      </c>
      <c r="G18" s="186">
        <f t="shared" si="12"/>
        <v>87.575999999999993</v>
      </c>
      <c r="H18" s="186">
        <f t="shared" si="12"/>
        <v>0</v>
      </c>
      <c r="I18" s="186">
        <f t="shared" si="12"/>
        <v>87.575999999999993</v>
      </c>
      <c r="J18" s="186">
        <f t="shared" si="12"/>
        <v>0</v>
      </c>
      <c r="K18" s="186">
        <f t="shared" si="12"/>
        <v>0</v>
      </c>
      <c r="L18" s="186">
        <f t="shared" si="12"/>
        <v>0</v>
      </c>
      <c r="M18" s="186">
        <f t="shared" si="12"/>
        <v>0</v>
      </c>
      <c r="N18" s="186">
        <f t="shared" si="12"/>
        <v>0</v>
      </c>
      <c r="O18" s="186">
        <f t="shared" si="12"/>
        <v>0</v>
      </c>
      <c r="P18" s="186">
        <f t="shared" si="12"/>
        <v>0</v>
      </c>
      <c r="Q18" s="183">
        <f t="shared" si="9"/>
        <v>0</v>
      </c>
      <c r="R18" s="179"/>
      <c r="S18" s="180"/>
      <c r="T18" s="179"/>
      <c r="U18" s="179"/>
      <c r="V18" s="179"/>
      <c r="W18" s="179"/>
      <c r="X18" s="179"/>
      <c r="Y18" s="179"/>
      <c r="Z18" s="179"/>
    </row>
    <row r="19" spans="1:26" ht="15.6">
      <c r="A19" s="189" t="s">
        <v>90</v>
      </c>
      <c r="B19" s="190" t="s">
        <v>389</v>
      </c>
      <c r="C19" s="177">
        <f t="shared" ref="C19:P19" si="13">SUM(C20:C29)</f>
        <v>7082.7</v>
      </c>
      <c r="D19" s="177">
        <f t="shared" si="13"/>
        <v>6573.7</v>
      </c>
      <c r="E19" s="177">
        <f t="shared" si="13"/>
        <v>4821</v>
      </c>
      <c r="F19" s="177">
        <f t="shared" si="13"/>
        <v>1752.7</v>
      </c>
      <c r="G19" s="177">
        <f t="shared" si="13"/>
        <v>509</v>
      </c>
      <c r="H19" s="177">
        <f t="shared" si="13"/>
        <v>444</v>
      </c>
      <c r="I19" s="177">
        <f t="shared" si="13"/>
        <v>65</v>
      </c>
      <c r="J19" s="177">
        <f t="shared" si="13"/>
        <v>3650.0893059999999</v>
      </c>
      <c r="K19" s="177">
        <f t="shared" si="13"/>
        <v>3642.0893059999999</v>
      </c>
      <c r="L19" s="177">
        <f t="shared" si="13"/>
        <v>2988</v>
      </c>
      <c r="M19" s="177">
        <f t="shared" si="13"/>
        <v>654.08930599999997</v>
      </c>
      <c r="N19" s="177">
        <f t="shared" si="13"/>
        <v>8</v>
      </c>
      <c r="O19" s="177">
        <f t="shared" si="13"/>
        <v>8</v>
      </c>
      <c r="P19" s="177">
        <f t="shared" si="13"/>
        <v>0</v>
      </c>
      <c r="Q19" s="183"/>
      <c r="R19" s="179"/>
      <c r="S19" s="180"/>
      <c r="T19" s="179"/>
      <c r="U19" s="179"/>
      <c r="V19" s="179"/>
      <c r="W19" s="179"/>
      <c r="X19" s="179"/>
      <c r="Y19" s="179"/>
      <c r="Z19" s="179"/>
    </row>
    <row r="20" spans="1:26" ht="15.6">
      <c r="A20" s="191">
        <v>1</v>
      </c>
      <c r="B20" s="192" t="s">
        <v>390</v>
      </c>
      <c r="C20" s="186">
        <f t="shared" ref="C20:P20" si="14">C32+C35+C41+C64+C81</f>
        <v>2555</v>
      </c>
      <c r="D20" s="186">
        <f t="shared" si="14"/>
        <v>2354</v>
      </c>
      <c r="E20" s="186">
        <f t="shared" si="14"/>
        <v>2153</v>
      </c>
      <c r="F20" s="186">
        <f t="shared" si="14"/>
        <v>201</v>
      </c>
      <c r="G20" s="186">
        <f t="shared" si="14"/>
        <v>201</v>
      </c>
      <c r="H20" s="186">
        <f t="shared" si="14"/>
        <v>201</v>
      </c>
      <c r="I20" s="186">
        <f t="shared" si="14"/>
        <v>0</v>
      </c>
      <c r="J20" s="186">
        <f t="shared" si="14"/>
        <v>1969</v>
      </c>
      <c r="K20" s="186">
        <f t="shared" si="14"/>
        <v>1969</v>
      </c>
      <c r="L20" s="186">
        <f t="shared" si="14"/>
        <v>1889</v>
      </c>
      <c r="M20" s="186">
        <f t="shared" si="14"/>
        <v>80</v>
      </c>
      <c r="N20" s="186">
        <f t="shared" si="14"/>
        <v>0</v>
      </c>
      <c r="O20" s="186">
        <f t="shared" si="14"/>
        <v>0</v>
      </c>
      <c r="P20" s="186">
        <f t="shared" si="14"/>
        <v>0</v>
      </c>
      <c r="Q20" s="183">
        <f t="shared" ref="Q20:Q45" si="15">J20/C20</f>
        <v>0.77064579256360077</v>
      </c>
      <c r="R20" s="179"/>
      <c r="S20" s="180"/>
      <c r="T20" s="179"/>
      <c r="U20" s="179"/>
      <c r="V20" s="179"/>
      <c r="W20" s="179"/>
      <c r="X20" s="179"/>
      <c r="Y20" s="179"/>
      <c r="Z20" s="179"/>
    </row>
    <row r="21" spans="1:26" ht="15.75" customHeight="1">
      <c r="A21" s="193">
        <v>2</v>
      </c>
      <c r="B21" s="118" t="s">
        <v>391</v>
      </c>
      <c r="C21" s="186">
        <f t="shared" ref="C21:P21" si="16">C67</f>
        <v>110</v>
      </c>
      <c r="D21" s="186">
        <f t="shared" si="16"/>
        <v>110</v>
      </c>
      <c r="E21" s="186">
        <f t="shared" si="16"/>
        <v>0</v>
      </c>
      <c r="F21" s="186">
        <f t="shared" si="16"/>
        <v>110</v>
      </c>
      <c r="G21" s="186">
        <f t="shared" si="16"/>
        <v>0</v>
      </c>
      <c r="H21" s="186">
        <f t="shared" si="16"/>
        <v>0</v>
      </c>
      <c r="I21" s="186">
        <f t="shared" si="16"/>
        <v>0</v>
      </c>
      <c r="J21" s="186">
        <f t="shared" si="16"/>
        <v>97.858305999999999</v>
      </c>
      <c r="K21" s="186">
        <f t="shared" si="16"/>
        <v>97.858305999999999</v>
      </c>
      <c r="L21" s="186">
        <f t="shared" si="16"/>
        <v>0</v>
      </c>
      <c r="M21" s="186">
        <f t="shared" si="16"/>
        <v>97.858305999999999</v>
      </c>
      <c r="N21" s="186">
        <f t="shared" si="16"/>
        <v>0</v>
      </c>
      <c r="O21" s="186">
        <f t="shared" si="16"/>
        <v>0</v>
      </c>
      <c r="P21" s="186">
        <f t="shared" si="16"/>
        <v>0</v>
      </c>
      <c r="Q21" s="183">
        <f t="shared" si="15"/>
        <v>0.88962096363636367</v>
      </c>
      <c r="R21" s="179"/>
      <c r="S21" s="180"/>
      <c r="T21" s="179"/>
      <c r="U21" s="179"/>
      <c r="V21" s="179"/>
      <c r="W21" s="179"/>
      <c r="X21" s="179"/>
      <c r="Y21" s="179"/>
      <c r="Z21" s="179"/>
    </row>
    <row r="22" spans="1:26" ht="15.75" customHeight="1">
      <c r="A22" s="191">
        <v>3</v>
      </c>
      <c r="B22" s="192" t="s">
        <v>392</v>
      </c>
      <c r="C22" s="186">
        <f t="shared" ref="C22:P22" si="17">C36+C46</f>
        <v>187</v>
      </c>
      <c r="D22" s="186">
        <f t="shared" si="17"/>
        <v>179</v>
      </c>
      <c r="E22" s="186">
        <f t="shared" si="17"/>
        <v>80</v>
      </c>
      <c r="F22" s="186">
        <f t="shared" si="17"/>
        <v>99</v>
      </c>
      <c r="G22" s="186">
        <f t="shared" si="17"/>
        <v>8</v>
      </c>
      <c r="H22" s="186">
        <f t="shared" si="17"/>
        <v>8</v>
      </c>
      <c r="I22" s="186">
        <f t="shared" si="17"/>
        <v>0</v>
      </c>
      <c r="J22" s="186">
        <f t="shared" si="17"/>
        <v>88</v>
      </c>
      <c r="K22" s="186">
        <f t="shared" si="17"/>
        <v>80</v>
      </c>
      <c r="L22" s="186">
        <f t="shared" si="17"/>
        <v>80</v>
      </c>
      <c r="M22" s="186">
        <f t="shared" si="17"/>
        <v>0</v>
      </c>
      <c r="N22" s="186">
        <f t="shared" si="17"/>
        <v>8</v>
      </c>
      <c r="O22" s="186">
        <f t="shared" si="17"/>
        <v>8</v>
      </c>
      <c r="P22" s="186">
        <f t="shared" si="17"/>
        <v>0</v>
      </c>
      <c r="Q22" s="183">
        <f t="shared" si="15"/>
        <v>0.47058823529411764</v>
      </c>
      <c r="R22" s="179"/>
      <c r="S22" s="180"/>
      <c r="T22" s="179"/>
      <c r="U22" s="179"/>
      <c r="V22" s="179"/>
      <c r="W22" s="179"/>
      <c r="X22" s="179"/>
      <c r="Y22" s="179"/>
      <c r="Z22" s="179"/>
    </row>
    <row r="23" spans="1:26" ht="15.75" customHeight="1">
      <c r="A23" s="194">
        <v>4</v>
      </c>
      <c r="B23" s="192" t="s">
        <v>393</v>
      </c>
      <c r="C23" s="186">
        <f t="shared" ref="C23:P23" si="18">C39+C45+C68+C60</f>
        <v>406</v>
      </c>
      <c r="D23" s="186">
        <f t="shared" si="18"/>
        <v>400</v>
      </c>
      <c r="E23" s="186">
        <f t="shared" si="18"/>
        <v>135</v>
      </c>
      <c r="F23" s="186">
        <f t="shared" si="18"/>
        <v>265</v>
      </c>
      <c r="G23" s="186">
        <f t="shared" si="18"/>
        <v>6</v>
      </c>
      <c r="H23" s="186">
        <f t="shared" si="18"/>
        <v>0</v>
      </c>
      <c r="I23" s="186">
        <f t="shared" si="18"/>
        <v>6</v>
      </c>
      <c r="J23" s="186">
        <f t="shared" si="18"/>
        <v>0</v>
      </c>
      <c r="K23" s="186">
        <f t="shared" si="18"/>
        <v>0</v>
      </c>
      <c r="L23" s="186">
        <f t="shared" si="18"/>
        <v>0</v>
      </c>
      <c r="M23" s="186">
        <f t="shared" si="18"/>
        <v>0</v>
      </c>
      <c r="N23" s="186">
        <f t="shared" si="18"/>
        <v>0</v>
      </c>
      <c r="O23" s="186">
        <f t="shared" si="18"/>
        <v>0</v>
      </c>
      <c r="P23" s="186">
        <f t="shared" si="18"/>
        <v>0</v>
      </c>
      <c r="Q23" s="183">
        <f t="shared" si="15"/>
        <v>0</v>
      </c>
      <c r="R23" s="179"/>
      <c r="S23" s="180"/>
      <c r="T23" s="179"/>
      <c r="U23" s="179"/>
      <c r="V23" s="179"/>
      <c r="W23" s="179"/>
      <c r="X23" s="179"/>
      <c r="Y23" s="179"/>
      <c r="Z23" s="179"/>
    </row>
    <row r="24" spans="1:26" ht="15.75" customHeight="1">
      <c r="A24" s="191">
        <v>5</v>
      </c>
      <c r="B24" s="192" t="s">
        <v>394</v>
      </c>
      <c r="C24" s="186">
        <f t="shared" ref="C24:P24" si="19">C34+C44++C65+C69+C82</f>
        <v>2127</v>
      </c>
      <c r="D24" s="186">
        <f t="shared" si="19"/>
        <v>2015</v>
      </c>
      <c r="E24" s="186">
        <f t="shared" si="19"/>
        <v>1814</v>
      </c>
      <c r="F24" s="186">
        <f t="shared" si="19"/>
        <v>201</v>
      </c>
      <c r="G24" s="186">
        <f t="shared" si="19"/>
        <v>112</v>
      </c>
      <c r="H24" s="186">
        <f t="shared" si="19"/>
        <v>112</v>
      </c>
      <c r="I24" s="186">
        <f t="shared" si="19"/>
        <v>0</v>
      </c>
      <c r="J24" s="186">
        <f t="shared" si="19"/>
        <v>1208</v>
      </c>
      <c r="K24" s="186">
        <f t="shared" si="19"/>
        <v>1208</v>
      </c>
      <c r="L24" s="186">
        <f t="shared" si="19"/>
        <v>1019</v>
      </c>
      <c r="M24" s="186">
        <f t="shared" si="19"/>
        <v>189</v>
      </c>
      <c r="N24" s="186">
        <f t="shared" si="19"/>
        <v>0</v>
      </c>
      <c r="O24" s="186">
        <f t="shared" si="19"/>
        <v>0</v>
      </c>
      <c r="P24" s="186">
        <f t="shared" si="19"/>
        <v>0</v>
      </c>
      <c r="Q24" s="183">
        <f t="shared" si="15"/>
        <v>0.56793606017865539</v>
      </c>
      <c r="R24" s="179"/>
      <c r="S24" s="180"/>
      <c r="T24" s="179"/>
      <c r="U24" s="179"/>
      <c r="V24" s="179"/>
      <c r="W24" s="179"/>
      <c r="X24" s="179"/>
      <c r="Y24" s="179"/>
      <c r="Z24" s="179"/>
    </row>
    <row r="25" spans="1:26" ht="15.75" customHeight="1">
      <c r="A25" s="194">
        <v>6</v>
      </c>
      <c r="B25" s="192" t="s">
        <v>395</v>
      </c>
      <c r="C25" s="186">
        <f t="shared" ref="C25:P25" si="20">C54+C80</f>
        <v>445</v>
      </c>
      <c r="D25" s="186">
        <f t="shared" si="20"/>
        <v>322</v>
      </c>
      <c r="E25" s="186">
        <f t="shared" si="20"/>
        <v>209</v>
      </c>
      <c r="F25" s="186">
        <f t="shared" si="20"/>
        <v>113</v>
      </c>
      <c r="G25" s="186">
        <f t="shared" si="20"/>
        <v>123</v>
      </c>
      <c r="H25" s="186">
        <f t="shared" si="20"/>
        <v>123</v>
      </c>
      <c r="I25" s="186">
        <f t="shared" si="20"/>
        <v>0</v>
      </c>
      <c r="J25" s="186">
        <f t="shared" si="20"/>
        <v>0</v>
      </c>
      <c r="K25" s="186">
        <f t="shared" si="20"/>
        <v>0</v>
      </c>
      <c r="L25" s="186">
        <f t="shared" si="20"/>
        <v>0</v>
      </c>
      <c r="M25" s="186">
        <f t="shared" si="20"/>
        <v>0</v>
      </c>
      <c r="N25" s="186">
        <f t="shared" si="20"/>
        <v>0</v>
      </c>
      <c r="O25" s="186">
        <f t="shared" si="20"/>
        <v>0</v>
      </c>
      <c r="P25" s="186">
        <f t="shared" si="20"/>
        <v>0</v>
      </c>
      <c r="Q25" s="183">
        <f t="shared" si="15"/>
        <v>0</v>
      </c>
      <c r="R25" s="179"/>
      <c r="S25" s="180"/>
      <c r="T25" s="179"/>
      <c r="U25" s="179"/>
      <c r="V25" s="179"/>
      <c r="W25" s="179"/>
      <c r="X25" s="179"/>
      <c r="Y25" s="179"/>
      <c r="Z25" s="179"/>
    </row>
    <row r="26" spans="1:26" ht="15.75" customHeight="1">
      <c r="A26" s="191">
        <v>7</v>
      </c>
      <c r="B26" s="192" t="s">
        <v>396</v>
      </c>
      <c r="C26" s="186">
        <f t="shared" ref="C26:P26" si="21">C38</f>
        <v>430</v>
      </c>
      <c r="D26" s="186">
        <f t="shared" si="21"/>
        <v>430</v>
      </c>
      <c r="E26" s="186">
        <f t="shared" si="21"/>
        <v>430</v>
      </c>
      <c r="F26" s="186">
        <f t="shared" si="21"/>
        <v>0</v>
      </c>
      <c r="G26" s="186">
        <f t="shared" si="21"/>
        <v>0</v>
      </c>
      <c r="H26" s="186">
        <f t="shared" si="21"/>
        <v>0</v>
      </c>
      <c r="I26" s="186">
        <f t="shared" si="21"/>
        <v>0</v>
      </c>
      <c r="J26" s="186">
        <f t="shared" si="21"/>
        <v>0</v>
      </c>
      <c r="K26" s="186">
        <f t="shared" si="21"/>
        <v>0</v>
      </c>
      <c r="L26" s="186">
        <f t="shared" si="21"/>
        <v>0</v>
      </c>
      <c r="M26" s="186">
        <f t="shared" si="21"/>
        <v>0</v>
      </c>
      <c r="N26" s="186">
        <f t="shared" si="21"/>
        <v>0</v>
      </c>
      <c r="O26" s="186">
        <f t="shared" si="21"/>
        <v>0</v>
      </c>
      <c r="P26" s="186">
        <f t="shared" si="21"/>
        <v>0</v>
      </c>
      <c r="Q26" s="183">
        <f t="shared" si="15"/>
        <v>0</v>
      </c>
      <c r="R26" s="179"/>
      <c r="S26" s="180"/>
      <c r="T26" s="179"/>
      <c r="U26" s="179"/>
      <c r="V26" s="179"/>
      <c r="W26" s="179"/>
      <c r="X26" s="179"/>
      <c r="Y26" s="179"/>
      <c r="Z26" s="179"/>
    </row>
    <row r="27" spans="1:26" ht="15.75" customHeight="1">
      <c r="A27" s="194">
        <v>8</v>
      </c>
      <c r="B27" s="192" t="s">
        <v>397</v>
      </c>
      <c r="C27" s="186">
        <f t="shared" ref="C27:P27" si="22">C53</f>
        <v>361</v>
      </c>
      <c r="D27" s="186">
        <f t="shared" si="22"/>
        <v>361</v>
      </c>
      <c r="E27" s="186">
        <f t="shared" si="22"/>
        <v>0</v>
      </c>
      <c r="F27" s="186">
        <f t="shared" si="22"/>
        <v>361</v>
      </c>
      <c r="G27" s="186">
        <f t="shared" si="22"/>
        <v>0</v>
      </c>
      <c r="H27" s="186">
        <f t="shared" si="22"/>
        <v>0</v>
      </c>
      <c r="I27" s="186">
        <f t="shared" si="22"/>
        <v>0</v>
      </c>
      <c r="J27" s="186">
        <f t="shared" si="22"/>
        <v>175.42400000000001</v>
      </c>
      <c r="K27" s="186">
        <f t="shared" si="22"/>
        <v>175.42400000000001</v>
      </c>
      <c r="L27" s="186">
        <f t="shared" si="22"/>
        <v>0</v>
      </c>
      <c r="M27" s="186">
        <f t="shared" si="22"/>
        <v>175.42400000000001</v>
      </c>
      <c r="N27" s="186">
        <f t="shared" si="22"/>
        <v>0</v>
      </c>
      <c r="O27" s="186">
        <f t="shared" si="22"/>
        <v>0</v>
      </c>
      <c r="P27" s="186">
        <f t="shared" si="22"/>
        <v>0</v>
      </c>
      <c r="Q27" s="183">
        <f t="shared" si="15"/>
        <v>0.48593905817174515</v>
      </c>
      <c r="R27" s="179"/>
      <c r="S27" s="180"/>
      <c r="T27" s="179"/>
      <c r="U27" s="179"/>
      <c r="V27" s="179"/>
      <c r="W27" s="179"/>
      <c r="X27" s="179"/>
      <c r="Y27" s="179"/>
      <c r="Z27" s="179"/>
    </row>
    <row r="28" spans="1:26" ht="15.75" customHeight="1">
      <c r="A28" s="191">
        <v>9</v>
      </c>
      <c r="B28" s="192" t="s">
        <v>398</v>
      </c>
      <c r="C28" s="186">
        <f t="shared" ref="C28:P28" si="23">C55</f>
        <v>144</v>
      </c>
      <c r="D28" s="186">
        <f t="shared" si="23"/>
        <v>144</v>
      </c>
      <c r="E28" s="186">
        <f t="shared" si="23"/>
        <v>0</v>
      </c>
      <c r="F28" s="186">
        <f t="shared" si="23"/>
        <v>144</v>
      </c>
      <c r="G28" s="186">
        <f t="shared" si="23"/>
        <v>0</v>
      </c>
      <c r="H28" s="186">
        <f t="shared" si="23"/>
        <v>0</v>
      </c>
      <c r="I28" s="186">
        <f t="shared" si="23"/>
        <v>0</v>
      </c>
      <c r="J28" s="186">
        <f t="shared" si="23"/>
        <v>0</v>
      </c>
      <c r="K28" s="186">
        <f t="shared" si="23"/>
        <v>0</v>
      </c>
      <c r="L28" s="186">
        <f t="shared" si="23"/>
        <v>0</v>
      </c>
      <c r="M28" s="186">
        <f t="shared" si="23"/>
        <v>0</v>
      </c>
      <c r="N28" s="186">
        <f t="shared" si="23"/>
        <v>0</v>
      </c>
      <c r="O28" s="186">
        <f t="shared" si="23"/>
        <v>0</v>
      </c>
      <c r="P28" s="186">
        <f t="shared" si="23"/>
        <v>0</v>
      </c>
      <c r="Q28" s="183">
        <f t="shared" si="15"/>
        <v>0</v>
      </c>
      <c r="R28" s="179"/>
      <c r="S28" s="180"/>
      <c r="T28" s="179"/>
      <c r="U28" s="179"/>
      <c r="V28" s="179"/>
      <c r="W28" s="179"/>
      <c r="X28" s="179"/>
      <c r="Y28" s="179"/>
      <c r="Z28" s="179"/>
    </row>
    <row r="29" spans="1:26" ht="15.75" customHeight="1">
      <c r="A29" s="194">
        <v>10</v>
      </c>
      <c r="B29" s="192" t="s">
        <v>399</v>
      </c>
      <c r="C29" s="186">
        <f t="shared" ref="C29:P29" si="24">C70+C79+C59</f>
        <v>317.7</v>
      </c>
      <c r="D29" s="186">
        <f t="shared" si="24"/>
        <v>258.7</v>
      </c>
      <c r="E29" s="186">
        <f t="shared" si="24"/>
        <v>0</v>
      </c>
      <c r="F29" s="186">
        <f t="shared" si="24"/>
        <v>258.7</v>
      </c>
      <c r="G29" s="186">
        <f t="shared" si="24"/>
        <v>59</v>
      </c>
      <c r="H29" s="186">
        <f t="shared" si="24"/>
        <v>0</v>
      </c>
      <c r="I29" s="186">
        <f t="shared" si="24"/>
        <v>59</v>
      </c>
      <c r="J29" s="186">
        <f t="shared" si="24"/>
        <v>111.807</v>
      </c>
      <c r="K29" s="186">
        <f t="shared" si="24"/>
        <v>111.807</v>
      </c>
      <c r="L29" s="186">
        <f t="shared" si="24"/>
        <v>0</v>
      </c>
      <c r="M29" s="186">
        <f t="shared" si="24"/>
        <v>111.807</v>
      </c>
      <c r="N29" s="186">
        <f t="shared" si="24"/>
        <v>0</v>
      </c>
      <c r="O29" s="186">
        <f t="shared" si="24"/>
        <v>0</v>
      </c>
      <c r="P29" s="186">
        <f t="shared" si="24"/>
        <v>0</v>
      </c>
      <c r="Q29" s="183">
        <f t="shared" si="15"/>
        <v>0.35192634560906516</v>
      </c>
      <c r="R29" s="179"/>
      <c r="S29" s="180"/>
      <c r="T29" s="179"/>
      <c r="U29" s="179"/>
      <c r="V29" s="179"/>
      <c r="W29" s="179"/>
      <c r="X29" s="179"/>
      <c r="Y29" s="179"/>
      <c r="Z29" s="179"/>
    </row>
    <row r="30" spans="1:26" ht="28.5" customHeight="1">
      <c r="A30" s="39" t="s">
        <v>32</v>
      </c>
      <c r="B30" s="176" t="s">
        <v>400</v>
      </c>
      <c r="C30" s="177">
        <f t="shared" ref="C30:P30" si="25">C31+C33+C37+C40+C42</f>
        <v>5279</v>
      </c>
      <c r="D30" s="177">
        <f t="shared" si="25"/>
        <v>5135</v>
      </c>
      <c r="E30" s="177">
        <f t="shared" si="25"/>
        <v>4775</v>
      </c>
      <c r="F30" s="177">
        <f t="shared" si="25"/>
        <v>360</v>
      </c>
      <c r="G30" s="177">
        <f t="shared" si="25"/>
        <v>144</v>
      </c>
      <c r="H30" s="177">
        <f t="shared" si="25"/>
        <v>144</v>
      </c>
      <c r="I30" s="177">
        <f t="shared" si="25"/>
        <v>0</v>
      </c>
      <c r="J30" s="177">
        <f t="shared" si="25"/>
        <v>2917.5219999999999</v>
      </c>
      <c r="K30" s="177">
        <f t="shared" si="25"/>
        <v>2909.5219999999999</v>
      </c>
      <c r="L30" s="177">
        <f t="shared" si="25"/>
        <v>2829.5219999999999</v>
      </c>
      <c r="M30" s="177">
        <f t="shared" si="25"/>
        <v>80</v>
      </c>
      <c r="N30" s="177">
        <f t="shared" si="25"/>
        <v>8</v>
      </c>
      <c r="O30" s="177">
        <f t="shared" si="25"/>
        <v>8</v>
      </c>
      <c r="P30" s="177">
        <f t="shared" si="25"/>
        <v>0</v>
      </c>
      <c r="Q30" s="183">
        <f t="shared" si="15"/>
        <v>0.55266565637431331</v>
      </c>
      <c r="R30" s="179"/>
      <c r="S30" s="180"/>
      <c r="T30" s="179"/>
      <c r="U30" s="179"/>
      <c r="V30" s="179"/>
      <c r="W30" s="179"/>
      <c r="X30" s="179"/>
      <c r="Y30" s="179"/>
      <c r="Z30" s="179"/>
    </row>
    <row r="31" spans="1:26" ht="15.75" customHeight="1">
      <c r="A31" s="38">
        <v>1</v>
      </c>
      <c r="B31" s="176" t="s">
        <v>401</v>
      </c>
      <c r="C31" s="177">
        <f t="shared" ref="C31:P31" si="26">C32</f>
        <v>900</v>
      </c>
      <c r="D31" s="177">
        <f t="shared" si="26"/>
        <v>808</v>
      </c>
      <c r="E31" s="177">
        <f t="shared" si="26"/>
        <v>808</v>
      </c>
      <c r="F31" s="177">
        <f t="shared" si="26"/>
        <v>0</v>
      </c>
      <c r="G31" s="177">
        <f t="shared" si="26"/>
        <v>92</v>
      </c>
      <c r="H31" s="177">
        <f t="shared" si="26"/>
        <v>92</v>
      </c>
      <c r="I31" s="177">
        <f t="shared" si="26"/>
        <v>0</v>
      </c>
      <c r="J31" s="195">
        <f t="shared" si="26"/>
        <v>808</v>
      </c>
      <c r="K31" s="177">
        <f t="shared" si="26"/>
        <v>808</v>
      </c>
      <c r="L31" s="177">
        <f t="shared" si="26"/>
        <v>808</v>
      </c>
      <c r="M31" s="177">
        <f t="shared" si="26"/>
        <v>0</v>
      </c>
      <c r="N31" s="177">
        <f t="shared" si="26"/>
        <v>0</v>
      </c>
      <c r="O31" s="177">
        <f t="shared" si="26"/>
        <v>0</v>
      </c>
      <c r="P31" s="177">
        <f t="shared" si="26"/>
        <v>0</v>
      </c>
      <c r="Q31" s="183">
        <f t="shared" si="15"/>
        <v>0.89777777777777779</v>
      </c>
      <c r="R31" s="179"/>
      <c r="S31" s="179"/>
      <c r="T31" s="179"/>
      <c r="U31" s="179"/>
      <c r="V31" s="179"/>
      <c r="W31" s="179"/>
      <c r="X31" s="179"/>
      <c r="Y31" s="179"/>
      <c r="Z31" s="179"/>
    </row>
    <row r="32" spans="1:26" ht="15.75" customHeight="1">
      <c r="A32" s="125" t="s">
        <v>156</v>
      </c>
      <c r="B32" s="196" t="s">
        <v>267</v>
      </c>
      <c r="C32" s="186">
        <f>D32+G32</f>
        <v>900</v>
      </c>
      <c r="D32" s="76">
        <f>E32+F32</f>
        <v>808</v>
      </c>
      <c r="E32" s="76">
        <v>808</v>
      </c>
      <c r="F32" s="186"/>
      <c r="G32" s="186">
        <f>H32+I32</f>
        <v>92</v>
      </c>
      <c r="H32" s="186">
        <v>92</v>
      </c>
      <c r="I32" s="186"/>
      <c r="J32" s="186">
        <f>K32+N32</f>
        <v>808</v>
      </c>
      <c r="K32" s="76">
        <f>L32+M32</f>
        <v>808</v>
      </c>
      <c r="L32" s="76">
        <v>808</v>
      </c>
      <c r="M32" s="186"/>
      <c r="N32" s="186"/>
      <c r="O32" s="186"/>
      <c r="P32" s="186"/>
      <c r="Q32" s="183">
        <f t="shared" si="15"/>
        <v>0.89777777777777779</v>
      </c>
      <c r="R32" s="179"/>
      <c r="S32" s="179"/>
      <c r="T32" s="179"/>
      <c r="U32" s="179"/>
      <c r="V32" s="179"/>
      <c r="W32" s="179"/>
      <c r="X32" s="179"/>
      <c r="Y32" s="179"/>
      <c r="Z32" s="179"/>
    </row>
    <row r="33" spans="1:26" ht="15.75" customHeight="1">
      <c r="A33" s="197">
        <v>2</v>
      </c>
      <c r="B33" s="176" t="s">
        <v>402</v>
      </c>
      <c r="C33" s="177">
        <f t="shared" ref="C33:P33" si="27">SUM(C34:C36)</f>
        <v>572</v>
      </c>
      <c r="D33" s="177">
        <f t="shared" si="27"/>
        <v>520</v>
      </c>
      <c r="E33" s="177">
        <f t="shared" si="27"/>
        <v>520</v>
      </c>
      <c r="F33" s="177">
        <f t="shared" si="27"/>
        <v>0</v>
      </c>
      <c r="G33" s="177">
        <f t="shared" si="27"/>
        <v>52</v>
      </c>
      <c r="H33" s="177">
        <f t="shared" si="27"/>
        <v>52</v>
      </c>
      <c r="I33" s="177">
        <f t="shared" si="27"/>
        <v>0</v>
      </c>
      <c r="J33" s="177">
        <f t="shared" si="27"/>
        <v>528</v>
      </c>
      <c r="K33" s="177">
        <f t="shared" si="27"/>
        <v>520</v>
      </c>
      <c r="L33" s="177">
        <f t="shared" si="27"/>
        <v>520</v>
      </c>
      <c r="M33" s="177">
        <f t="shared" si="27"/>
        <v>0</v>
      </c>
      <c r="N33" s="177">
        <f t="shared" si="27"/>
        <v>8</v>
      </c>
      <c r="O33" s="177">
        <f t="shared" si="27"/>
        <v>8</v>
      </c>
      <c r="P33" s="177">
        <f t="shared" si="27"/>
        <v>0</v>
      </c>
      <c r="Q33" s="183">
        <f t="shared" si="15"/>
        <v>0.92307692307692313</v>
      </c>
      <c r="R33" s="198"/>
      <c r="S33" s="198"/>
      <c r="T33" s="198"/>
      <c r="U33" s="198"/>
      <c r="V33" s="198"/>
      <c r="W33" s="198"/>
      <c r="X33" s="198"/>
      <c r="Y33" s="198"/>
      <c r="Z33" s="198"/>
    </row>
    <row r="34" spans="1:26" ht="15.75" customHeight="1">
      <c r="A34" s="125" t="s">
        <v>180</v>
      </c>
      <c r="B34" s="196" t="s">
        <v>403</v>
      </c>
      <c r="C34" s="186">
        <f t="shared" ref="C34:C36" si="28">D34+G34</f>
        <v>264</v>
      </c>
      <c r="D34" s="76">
        <f t="shared" ref="D34:D36" si="29">E34+F34</f>
        <v>240</v>
      </c>
      <c r="E34" s="76">
        <v>240</v>
      </c>
      <c r="F34" s="186"/>
      <c r="G34" s="186">
        <f t="shared" ref="G34:G39" si="30">H34+I34</f>
        <v>24</v>
      </c>
      <c r="H34" s="186">
        <v>24</v>
      </c>
      <c r="I34" s="186">
        <v>0</v>
      </c>
      <c r="J34" s="186">
        <f t="shared" ref="J34:J36" si="31">K34+N34</f>
        <v>240</v>
      </c>
      <c r="K34" s="76">
        <f t="shared" ref="K34:K36" si="32">L34+M34</f>
        <v>240</v>
      </c>
      <c r="L34" s="76">
        <v>240</v>
      </c>
      <c r="M34" s="186"/>
      <c r="N34" s="186"/>
      <c r="O34" s="186"/>
      <c r="P34" s="186"/>
      <c r="Q34" s="183">
        <f t="shared" si="15"/>
        <v>0.90909090909090906</v>
      </c>
      <c r="R34" s="179"/>
      <c r="S34" s="179"/>
      <c r="T34" s="179"/>
      <c r="U34" s="179"/>
      <c r="V34" s="179"/>
      <c r="W34" s="179"/>
      <c r="X34" s="179"/>
      <c r="Y34" s="179"/>
      <c r="Z34" s="179"/>
    </row>
    <row r="35" spans="1:26" ht="15.75" customHeight="1">
      <c r="A35" s="125" t="s">
        <v>184</v>
      </c>
      <c r="B35" s="196" t="s">
        <v>267</v>
      </c>
      <c r="C35" s="186">
        <f t="shared" si="28"/>
        <v>220</v>
      </c>
      <c r="D35" s="76">
        <f t="shared" si="29"/>
        <v>200</v>
      </c>
      <c r="E35" s="76">
        <v>200</v>
      </c>
      <c r="F35" s="186"/>
      <c r="G35" s="186">
        <f t="shared" si="30"/>
        <v>20</v>
      </c>
      <c r="H35" s="186">
        <v>20</v>
      </c>
      <c r="I35" s="186"/>
      <c r="J35" s="186">
        <f t="shared" si="31"/>
        <v>200</v>
      </c>
      <c r="K35" s="76">
        <f t="shared" si="32"/>
        <v>200</v>
      </c>
      <c r="L35" s="76">
        <v>200</v>
      </c>
      <c r="M35" s="186"/>
      <c r="N35" s="186"/>
      <c r="O35" s="186"/>
      <c r="P35" s="186"/>
      <c r="Q35" s="183">
        <f t="shared" si="15"/>
        <v>0.90909090909090906</v>
      </c>
      <c r="R35" s="179"/>
      <c r="S35" s="179"/>
      <c r="T35" s="179"/>
      <c r="U35" s="179"/>
      <c r="V35" s="179"/>
      <c r="W35" s="179"/>
      <c r="X35" s="179"/>
      <c r="Y35" s="179"/>
      <c r="Z35" s="179"/>
    </row>
    <row r="36" spans="1:26" ht="15.75" customHeight="1">
      <c r="A36" s="125" t="s">
        <v>188</v>
      </c>
      <c r="B36" s="199" t="s">
        <v>404</v>
      </c>
      <c r="C36" s="186">
        <f t="shared" si="28"/>
        <v>88</v>
      </c>
      <c r="D36" s="76">
        <f t="shared" si="29"/>
        <v>80</v>
      </c>
      <c r="E36" s="76">
        <v>80</v>
      </c>
      <c r="F36" s="186"/>
      <c r="G36" s="186">
        <f t="shared" si="30"/>
        <v>8</v>
      </c>
      <c r="H36" s="186">
        <v>8</v>
      </c>
      <c r="I36" s="186"/>
      <c r="J36" s="186">
        <f t="shared" si="31"/>
        <v>88</v>
      </c>
      <c r="K36" s="76">
        <f t="shared" si="32"/>
        <v>80</v>
      </c>
      <c r="L36" s="76">
        <v>80</v>
      </c>
      <c r="M36" s="186"/>
      <c r="N36" s="186">
        <f>O36+P36</f>
        <v>8</v>
      </c>
      <c r="O36" s="186">
        <v>8</v>
      </c>
      <c r="P36" s="186"/>
      <c r="Q36" s="183">
        <f t="shared" si="15"/>
        <v>1</v>
      </c>
      <c r="R36" s="179"/>
      <c r="S36" s="179"/>
      <c r="T36" s="179"/>
      <c r="U36" s="179"/>
      <c r="V36" s="179"/>
      <c r="W36" s="179"/>
      <c r="X36" s="179"/>
      <c r="Y36" s="179"/>
      <c r="Z36" s="179"/>
    </row>
    <row r="37" spans="1:26" ht="15.75" customHeight="1">
      <c r="A37" s="197">
        <v>3</v>
      </c>
      <c r="B37" s="176" t="s">
        <v>405</v>
      </c>
      <c r="C37" s="177">
        <f t="shared" ref="C37:F37" si="33">SUM(C38:C39)</f>
        <v>565</v>
      </c>
      <c r="D37" s="177">
        <f t="shared" si="33"/>
        <v>565</v>
      </c>
      <c r="E37" s="177">
        <f t="shared" si="33"/>
        <v>565</v>
      </c>
      <c r="F37" s="177">
        <f t="shared" si="33"/>
        <v>0</v>
      </c>
      <c r="G37" s="186">
        <f t="shared" si="30"/>
        <v>0</v>
      </c>
      <c r="H37" s="177">
        <f t="shared" ref="H37:P37" si="34">SUM(H38:H39)</f>
        <v>0</v>
      </c>
      <c r="I37" s="177">
        <f t="shared" si="34"/>
        <v>0</v>
      </c>
      <c r="J37" s="177">
        <f t="shared" si="34"/>
        <v>0</v>
      </c>
      <c r="K37" s="177">
        <f t="shared" si="34"/>
        <v>0</v>
      </c>
      <c r="L37" s="177">
        <f t="shared" si="34"/>
        <v>0</v>
      </c>
      <c r="M37" s="177">
        <f t="shared" si="34"/>
        <v>0</v>
      </c>
      <c r="N37" s="177">
        <f t="shared" si="34"/>
        <v>0</v>
      </c>
      <c r="O37" s="177">
        <f t="shared" si="34"/>
        <v>0</v>
      </c>
      <c r="P37" s="177">
        <f t="shared" si="34"/>
        <v>0</v>
      </c>
      <c r="Q37" s="183">
        <f t="shared" si="15"/>
        <v>0</v>
      </c>
      <c r="R37" s="198"/>
      <c r="S37" s="198"/>
      <c r="T37" s="198"/>
      <c r="U37" s="198"/>
      <c r="V37" s="198"/>
      <c r="W37" s="198"/>
      <c r="X37" s="198"/>
      <c r="Y37" s="198"/>
      <c r="Z37" s="198"/>
    </row>
    <row r="38" spans="1:26" ht="15.75" customHeight="1">
      <c r="A38" s="125" t="s">
        <v>207</v>
      </c>
      <c r="B38" s="196" t="s">
        <v>406</v>
      </c>
      <c r="C38" s="186">
        <f t="shared" ref="C38:C41" si="35">D38+G38</f>
        <v>430</v>
      </c>
      <c r="D38" s="76">
        <f t="shared" ref="D38:D39" si="36">E38+F38</f>
        <v>430</v>
      </c>
      <c r="E38" s="76">
        <v>430</v>
      </c>
      <c r="F38" s="186"/>
      <c r="G38" s="186">
        <f t="shared" si="30"/>
        <v>0</v>
      </c>
      <c r="H38" s="186"/>
      <c r="I38" s="186"/>
      <c r="J38" s="186">
        <f>K38+N38</f>
        <v>0</v>
      </c>
      <c r="K38" s="76"/>
      <c r="L38" s="76"/>
      <c r="M38" s="186"/>
      <c r="N38" s="186"/>
      <c r="O38" s="186"/>
      <c r="P38" s="186"/>
      <c r="Q38" s="183">
        <f t="shared" si="15"/>
        <v>0</v>
      </c>
      <c r="R38" s="179"/>
      <c r="S38" s="179"/>
      <c r="T38" s="179"/>
      <c r="U38" s="179"/>
      <c r="V38" s="179"/>
      <c r="W38" s="179"/>
      <c r="X38" s="179"/>
      <c r="Y38" s="179"/>
      <c r="Z38" s="179"/>
    </row>
    <row r="39" spans="1:26" ht="15.75" customHeight="1">
      <c r="A39" s="125" t="s">
        <v>319</v>
      </c>
      <c r="B39" s="196" t="s">
        <v>393</v>
      </c>
      <c r="C39" s="186">
        <f t="shared" si="35"/>
        <v>135</v>
      </c>
      <c r="D39" s="76">
        <f t="shared" si="36"/>
        <v>135</v>
      </c>
      <c r="E39" s="76">
        <v>135</v>
      </c>
      <c r="F39" s="186"/>
      <c r="G39" s="186">
        <f t="shared" si="30"/>
        <v>0</v>
      </c>
      <c r="H39" s="186"/>
      <c r="I39" s="186"/>
      <c r="J39" s="186">
        <v>0</v>
      </c>
      <c r="K39" s="76"/>
      <c r="L39" s="76"/>
      <c r="M39" s="186"/>
      <c r="N39" s="186"/>
      <c r="O39" s="186"/>
      <c r="P39" s="186"/>
      <c r="Q39" s="183">
        <f t="shared" si="15"/>
        <v>0</v>
      </c>
      <c r="R39" s="179"/>
      <c r="S39" s="179"/>
      <c r="T39" s="179"/>
      <c r="U39" s="179"/>
      <c r="V39" s="179"/>
      <c r="W39" s="179"/>
      <c r="X39" s="179"/>
      <c r="Y39" s="179"/>
      <c r="Z39" s="179"/>
    </row>
    <row r="40" spans="1:26" ht="15.75" customHeight="1">
      <c r="A40" s="200" t="s">
        <v>377</v>
      </c>
      <c r="B40" s="176" t="s">
        <v>407</v>
      </c>
      <c r="C40" s="177">
        <f t="shared" si="35"/>
        <v>201</v>
      </c>
      <c r="D40" s="177">
        <f t="shared" ref="D40:P40" si="37">D41</f>
        <v>201</v>
      </c>
      <c r="E40" s="177">
        <f t="shared" si="37"/>
        <v>0</v>
      </c>
      <c r="F40" s="177">
        <f t="shared" si="37"/>
        <v>201</v>
      </c>
      <c r="G40" s="177">
        <f t="shared" si="37"/>
        <v>0</v>
      </c>
      <c r="H40" s="177">
        <f t="shared" si="37"/>
        <v>0</v>
      </c>
      <c r="I40" s="177">
        <f t="shared" si="37"/>
        <v>0</v>
      </c>
      <c r="J40" s="177">
        <f t="shared" si="37"/>
        <v>80</v>
      </c>
      <c r="K40" s="177">
        <f t="shared" si="37"/>
        <v>80</v>
      </c>
      <c r="L40" s="177">
        <f t="shared" si="37"/>
        <v>0</v>
      </c>
      <c r="M40" s="177">
        <f t="shared" si="37"/>
        <v>80</v>
      </c>
      <c r="N40" s="177">
        <f t="shared" si="37"/>
        <v>0</v>
      </c>
      <c r="O40" s="177">
        <f t="shared" si="37"/>
        <v>0</v>
      </c>
      <c r="P40" s="177">
        <f t="shared" si="37"/>
        <v>0</v>
      </c>
      <c r="Q40" s="183">
        <f t="shared" si="15"/>
        <v>0.39800995024875624</v>
      </c>
      <c r="R40" s="198"/>
      <c r="S40" s="198"/>
      <c r="T40" s="198"/>
      <c r="U40" s="198"/>
      <c r="V40" s="198"/>
      <c r="W40" s="198"/>
      <c r="X40" s="198"/>
      <c r="Y40" s="198"/>
      <c r="Z40" s="198"/>
    </row>
    <row r="41" spans="1:26" ht="15.75" customHeight="1">
      <c r="A41" s="62" t="s">
        <v>258</v>
      </c>
      <c r="B41" s="196" t="s">
        <v>267</v>
      </c>
      <c r="C41" s="186">
        <f t="shared" si="35"/>
        <v>201</v>
      </c>
      <c r="D41" s="76">
        <f>E41+F41</f>
        <v>201</v>
      </c>
      <c r="E41" s="186"/>
      <c r="F41" s="201">
        <f>300-99</f>
        <v>201</v>
      </c>
      <c r="G41" s="186">
        <f>H41+I41</f>
        <v>0</v>
      </c>
      <c r="H41" s="186"/>
      <c r="I41" s="186"/>
      <c r="J41" s="188">
        <f>K41</f>
        <v>80</v>
      </c>
      <c r="K41" s="202">
        <f>L41+M41</f>
        <v>80</v>
      </c>
      <c r="L41" s="188"/>
      <c r="M41" s="188">
        <v>80</v>
      </c>
      <c r="N41" s="188"/>
      <c r="O41" s="186"/>
      <c r="P41" s="186"/>
      <c r="Q41" s="183">
        <f t="shared" si="15"/>
        <v>0.39800995024875624</v>
      </c>
      <c r="R41" s="179"/>
      <c r="S41" s="179"/>
      <c r="T41" s="179"/>
      <c r="U41" s="179"/>
      <c r="V41" s="179"/>
      <c r="W41" s="179"/>
      <c r="X41" s="179"/>
      <c r="Y41" s="179"/>
      <c r="Z41" s="179"/>
    </row>
    <row r="42" spans="1:26" ht="15.75" customHeight="1">
      <c r="A42" s="197">
        <v>5</v>
      </c>
      <c r="B42" s="176" t="s">
        <v>408</v>
      </c>
      <c r="C42" s="177">
        <f t="shared" ref="C42:P42" si="38">C43+C47</f>
        <v>3041</v>
      </c>
      <c r="D42" s="177">
        <f t="shared" si="38"/>
        <v>3041</v>
      </c>
      <c r="E42" s="177">
        <f t="shared" si="38"/>
        <v>2882</v>
      </c>
      <c r="F42" s="177">
        <f t="shared" si="38"/>
        <v>159</v>
      </c>
      <c r="G42" s="177">
        <f t="shared" si="38"/>
        <v>0</v>
      </c>
      <c r="H42" s="177">
        <f t="shared" si="38"/>
        <v>0</v>
      </c>
      <c r="I42" s="177">
        <f t="shared" si="38"/>
        <v>0</v>
      </c>
      <c r="J42" s="177">
        <f t="shared" si="38"/>
        <v>1501.5219999999999</v>
      </c>
      <c r="K42" s="177">
        <f t="shared" si="38"/>
        <v>1501.5219999999999</v>
      </c>
      <c r="L42" s="177">
        <f t="shared" si="38"/>
        <v>1501.5219999999999</v>
      </c>
      <c r="M42" s="177">
        <f t="shared" si="38"/>
        <v>0</v>
      </c>
      <c r="N42" s="177">
        <f t="shared" si="38"/>
        <v>0</v>
      </c>
      <c r="O42" s="177">
        <f t="shared" si="38"/>
        <v>0</v>
      </c>
      <c r="P42" s="177">
        <f t="shared" si="38"/>
        <v>0</v>
      </c>
      <c r="Q42" s="183">
        <f t="shared" si="15"/>
        <v>0.49375928970733307</v>
      </c>
      <c r="R42" s="198"/>
      <c r="S42" s="198"/>
      <c r="T42" s="198"/>
      <c r="U42" s="198"/>
      <c r="V42" s="198"/>
      <c r="W42" s="198"/>
      <c r="X42" s="198"/>
      <c r="Y42" s="198"/>
      <c r="Z42" s="198"/>
    </row>
    <row r="43" spans="1:26" ht="18.75" customHeight="1">
      <c r="A43" s="203" t="s">
        <v>409</v>
      </c>
      <c r="B43" s="204" t="s">
        <v>410</v>
      </c>
      <c r="C43" s="205">
        <f t="shared" ref="C43:F43" si="39">SUM(C44:C46)</f>
        <v>159</v>
      </c>
      <c r="D43" s="205">
        <f t="shared" si="39"/>
        <v>159</v>
      </c>
      <c r="E43" s="205">
        <f t="shared" si="39"/>
        <v>0</v>
      </c>
      <c r="F43" s="205">
        <f t="shared" si="39"/>
        <v>159</v>
      </c>
      <c r="G43" s="186">
        <f t="shared" ref="G43:G45" si="40">H43+I43</f>
        <v>0</v>
      </c>
      <c r="H43" s="205">
        <f t="shared" ref="H43:P43" si="41">SUM(H44:H45)</f>
        <v>0</v>
      </c>
      <c r="I43" s="205">
        <f t="shared" si="41"/>
        <v>0</v>
      </c>
      <c r="J43" s="205">
        <f t="shared" si="41"/>
        <v>0</v>
      </c>
      <c r="K43" s="205">
        <f t="shared" si="41"/>
        <v>0</v>
      </c>
      <c r="L43" s="205">
        <f t="shared" si="41"/>
        <v>0</v>
      </c>
      <c r="M43" s="205">
        <f t="shared" si="41"/>
        <v>0</v>
      </c>
      <c r="N43" s="205">
        <f t="shared" si="41"/>
        <v>0</v>
      </c>
      <c r="O43" s="205">
        <f t="shared" si="41"/>
        <v>0</v>
      </c>
      <c r="P43" s="205">
        <f t="shared" si="41"/>
        <v>0</v>
      </c>
      <c r="Q43" s="183">
        <f t="shared" si="15"/>
        <v>0</v>
      </c>
      <c r="R43" s="206"/>
      <c r="S43" s="206"/>
      <c r="T43" s="206"/>
      <c r="U43" s="206"/>
      <c r="V43" s="206"/>
      <c r="W43" s="206"/>
      <c r="X43" s="206"/>
      <c r="Y43" s="206"/>
      <c r="Z43" s="206"/>
    </row>
    <row r="44" spans="1:26" ht="15.75" customHeight="1">
      <c r="A44" s="207" t="s">
        <v>411</v>
      </c>
      <c r="B44" s="199" t="s">
        <v>403</v>
      </c>
      <c r="C44" s="186">
        <f t="shared" ref="C44:C46" si="42">D44+G44</f>
        <v>12</v>
      </c>
      <c r="D44" s="76">
        <f t="shared" ref="D44:D46" si="43">E44+F44</f>
        <v>12</v>
      </c>
      <c r="E44" s="186"/>
      <c r="F44" s="186">
        <v>12</v>
      </c>
      <c r="G44" s="186">
        <f t="shared" si="40"/>
        <v>0</v>
      </c>
      <c r="H44" s="186"/>
      <c r="I44" s="186"/>
      <c r="J44" s="186">
        <f t="shared" ref="J44:J45" si="44">K44+N44</f>
        <v>0</v>
      </c>
      <c r="K44" s="76"/>
      <c r="L44" s="186"/>
      <c r="M44" s="186"/>
      <c r="N44" s="186"/>
      <c r="O44" s="186"/>
      <c r="P44" s="186"/>
      <c r="Q44" s="183">
        <f t="shared" si="15"/>
        <v>0</v>
      </c>
      <c r="R44" s="179"/>
      <c r="S44" s="179"/>
      <c r="T44" s="179"/>
      <c r="U44" s="179"/>
      <c r="V44" s="179"/>
      <c r="W44" s="179"/>
      <c r="X44" s="179"/>
      <c r="Y44" s="179"/>
      <c r="Z44" s="179"/>
    </row>
    <row r="45" spans="1:26" ht="15.75" customHeight="1">
      <c r="A45" s="207" t="s">
        <v>412</v>
      </c>
      <c r="B45" s="196" t="s">
        <v>393</v>
      </c>
      <c r="C45" s="186">
        <f t="shared" si="42"/>
        <v>48</v>
      </c>
      <c r="D45" s="76">
        <f t="shared" si="43"/>
        <v>48</v>
      </c>
      <c r="E45" s="186"/>
      <c r="F45" s="186">
        <v>48</v>
      </c>
      <c r="G45" s="186">
        <f t="shared" si="40"/>
        <v>0</v>
      </c>
      <c r="H45" s="186"/>
      <c r="I45" s="186"/>
      <c r="J45" s="186">
        <f t="shared" si="44"/>
        <v>0</v>
      </c>
      <c r="K45" s="76"/>
      <c r="L45" s="186"/>
      <c r="M45" s="186"/>
      <c r="N45" s="186"/>
      <c r="O45" s="186"/>
      <c r="P45" s="186"/>
      <c r="Q45" s="183">
        <f t="shared" si="15"/>
        <v>0</v>
      </c>
      <c r="R45" s="179"/>
      <c r="S45" s="179"/>
      <c r="T45" s="179"/>
      <c r="U45" s="179"/>
      <c r="V45" s="179"/>
      <c r="W45" s="179"/>
      <c r="X45" s="179"/>
      <c r="Y45" s="179"/>
      <c r="Z45" s="179"/>
    </row>
    <row r="46" spans="1:26" ht="15.75" customHeight="1">
      <c r="A46" s="207" t="s">
        <v>413</v>
      </c>
      <c r="B46" s="208" t="s">
        <v>404</v>
      </c>
      <c r="C46" s="201">
        <f t="shared" si="42"/>
        <v>99</v>
      </c>
      <c r="D46" s="209">
        <f t="shared" si="43"/>
        <v>99</v>
      </c>
      <c r="E46" s="186"/>
      <c r="F46" s="201">
        <v>99</v>
      </c>
      <c r="G46" s="186"/>
      <c r="H46" s="186"/>
      <c r="I46" s="186"/>
      <c r="J46" s="186"/>
      <c r="K46" s="76"/>
      <c r="L46" s="186"/>
      <c r="M46" s="186"/>
      <c r="N46" s="186"/>
      <c r="O46" s="186"/>
      <c r="P46" s="186"/>
      <c r="Q46" s="183"/>
      <c r="R46" s="179"/>
      <c r="S46" s="179"/>
      <c r="T46" s="179"/>
      <c r="U46" s="179"/>
      <c r="V46" s="179"/>
      <c r="W46" s="179"/>
      <c r="X46" s="179"/>
      <c r="Y46" s="179"/>
      <c r="Z46" s="179"/>
    </row>
    <row r="47" spans="1:26" ht="15.75" customHeight="1">
      <c r="A47" s="203" t="s">
        <v>414</v>
      </c>
      <c r="B47" s="204" t="s">
        <v>415</v>
      </c>
      <c r="C47" s="205">
        <f t="shared" ref="C47:F47" si="45">C48</f>
        <v>2882</v>
      </c>
      <c r="D47" s="205">
        <f t="shared" si="45"/>
        <v>2882</v>
      </c>
      <c r="E47" s="205">
        <f t="shared" si="45"/>
        <v>2882</v>
      </c>
      <c r="F47" s="205">
        <f t="shared" si="45"/>
        <v>0</v>
      </c>
      <c r="G47" s="186">
        <f t="shared" ref="G47:G50" si="46">H47+I47</f>
        <v>0</v>
      </c>
      <c r="H47" s="205">
        <f t="shared" ref="H47:P47" si="47">H48</f>
        <v>0</v>
      </c>
      <c r="I47" s="205">
        <f t="shared" si="47"/>
        <v>0</v>
      </c>
      <c r="J47" s="205">
        <f t="shared" si="47"/>
        <v>1501.5219999999999</v>
      </c>
      <c r="K47" s="205">
        <f t="shared" si="47"/>
        <v>1501.5219999999999</v>
      </c>
      <c r="L47" s="205">
        <f t="shared" si="47"/>
        <v>1501.5219999999999</v>
      </c>
      <c r="M47" s="205">
        <f t="shared" si="47"/>
        <v>0</v>
      </c>
      <c r="N47" s="205">
        <f t="shared" si="47"/>
        <v>0</v>
      </c>
      <c r="O47" s="205">
        <f t="shared" si="47"/>
        <v>0</v>
      </c>
      <c r="P47" s="205">
        <f t="shared" si="47"/>
        <v>0</v>
      </c>
      <c r="Q47" s="183">
        <f t="shared" ref="Q47:Q73" si="48">J47/C47</f>
        <v>0.52100000000000002</v>
      </c>
      <c r="R47" s="206"/>
      <c r="S47" s="206"/>
      <c r="T47" s="206"/>
      <c r="U47" s="206"/>
      <c r="V47" s="206"/>
      <c r="W47" s="206"/>
      <c r="X47" s="206"/>
      <c r="Y47" s="206"/>
      <c r="Z47" s="206"/>
    </row>
    <row r="48" spans="1:26" ht="15.75" customHeight="1">
      <c r="A48" s="207" t="s">
        <v>416</v>
      </c>
      <c r="B48" s="196" t="s">
        <v>374</v>
      </c>
      <c r="C48" s="186">
        <f>D48+G48</f>
        <v>2882</v>
      </c>
      <c r="D48" s="76">
        <f>E48+F48</f>
        <v>2882</v>
      </c>
      <c r="E48" s="186">
        <v>2882</v>
      </c>
      <c r="F48" s="186"/>
      <c r="G48" s="186">
        <f t="shared" si="46"/>
        <v>0</v>
      </c>
      <c r="H48" s="186"/>
      <c r="I48" s="186"/>
      <c r="J48" s="186">
        <f>K48+N48</f>
        <v>1501.5219999999999</v>
      </c>
      <c r="K48" s="76">
        <f>L48+M48</f>
        <v>1501.5219999999999</v>
      </c>
      <c r="L48" s="186">
        <v>1501.5219999999999</v>
      </c>
      <c r="M48" s="186"/>
      <c r="N48" s="186"/>
      <c r="O48" s="186"/>
      <c r="P48" s="186"/>
      <c r="Q48" s="183">
        <f t="shared" si="48"/>
        <v>0.52100000000000002</v>
      </c>
      <c r="R48" s="179"/>
      <c r="S48" s="179"/>
      <c r="T48" s="179"/>
      <c r="U48" s="179"/>
      <c r="V48" s="179"/>
      <c r="W48" s="179"/>
      <c r="X48" s="179"/>
      <c r="Y48" s="179"/>
      <c r="Z48" s="179"/>
    </row>
    <row r="49" spans="1:26" ht="28.5" customHeight="1">
      <c r="A49" s="197" t="s">
        <v>90</v>
      </c>
      <c r="B49" s="176" t="s">
        <v>417</v>
      </c>
      <c r="C49" s="177">
        <f t="shared" ref="C49:F49" si="49">C50</f>
        <v>8600</v>
      </c>
      <c r="D49" s="177">
        <f t="shared" si="49"/>
        <v>8600</v>
      </c>
      <c r="E49" s="177">
        <f t="shared" si="49"/>
        <v>8600</v>
      </c>
      <c r="F49" s="177">
        <f t="shared" si="49"/>
        <v>0</v>
      </c>
      <c r="G49" s="186">
        <f t="shared" si="46"/>
        <v>0</v>
      </c>
      <c r="H49" s="177">
        <f t="shared" ref="H49:P49" si="50">H50</f>
        <v>0</v>
      </c>
      <c r="I49" s="177">
        <f t="shared" si="50"/>
        <v>0</v>
      </c>
      <c r="J49" s="177">
        <f t="shared" si="50"/>
        <v>8205.4179999999997</v>
      </c>
      <c r="K49" s="177">
        <f t="shared" si="50"/>
        <v>8205.4179999999997</v>
      </c>
      <c r="L49" s="177">
        <f t="shared" si="50"/>
        <v>8205.4179999999997</v>
      </c>
      <c r="M49" s="177">
        <f t="shared" si="50"/>
        <v>0</v>
      </c>
      <c r="N49" s="177">
        <f t="shared" si="50"/>
        <v>0</v>
      </c>
      <c r="O49" s="177">
        <f t="shared" si="50"/>
        <v>0</v>
      </c>
      <c r="P49" s="177">
        <f t="shared" si="50"/>
        <v>0</v>
      </c>
      <c r="Q49" s="183">
        <f t="shared" si="48"/>
        <v>0.95411837209302319</v>
      </c>
      <c r="R49" s="198"/>
      <c r="S49" s="198"/>
      <c r="T49" s="198"/>
      <c r="U49" s="198"/>
      <c r="V49" s="198"/>
      <c r="W49" s="198"/>
      <c r="X49" s="198"/>
      <c r="Y49" s="198"/>
      <c r="Z49" s="198"/>
    </row>
    <row r="50" spans="1:26" ht="15.75" customHeight="1">
      <c r="A50" s="137">
        <v>1</v>
      </c>
      <c r="B50" s="196" t="s">
        <v>372</v>
      </c>
      <c r="C50" s="186">
        <f>D50+G50</f>
        <v>8600</v>
      </c>
      <c r="D50" s="76">
        <f>E50+F50</f>
        <v>8600</v>
      </c>
      <c r="E50" s="186">
        <v>8600</v>
      </c>
      <c r="F50" s="186"/>
      <c r="G50" s="186">
        <f t="shared" si="46"/>
        <v>0</v>
      </c>
      <c r="H50" s="186"/>
      <c r="I50" s="186"/>
      <c r="J50" s="188">
        <f>K50+N50</f>
        <v>8205.4179999999997</v>
      </c>
      <c r="K50" s="202">
        <f>L50+M50</f>
        <v>8205.4179999999997</v>
      </c>
      <c r="L50" s="210">
        <f>8018.922+184.862+1.634</f>
        <v>8205.4179999999997</v>
      </c>
      <c r="M50" s="188"/>
      <c r="N50" s="186"/>
      <c r="O50" s="186"/>
      <c r="P50" s="186"/>
      <c r="Q50" s="183">
        <f t="shared" si="48"/>
        <v>0.95411837209302319</v>
      </c>
      <c r="R50" s="179"/>
      <c r="S50" s="179"/>
      <c r="T50" s="179"/>
      <c r="U50" s="179"/>
      <c r="V50" s="179"/>
      <c r="W50" s="179"/>
      <c r="X50" s="179"/>
      <c r="Y50" s="179"/>
      <c r="Z50" s="179"/>
    </row>
    <row r="51" spans="1:26" ht="55.2">
      <c r="A51" s="38" t="s">
        <v>98</v>
      </c>
      <c r="B51" s="211" t="s">
        <v>418</v>
      </c>
      <c r="C51" s="177">
        <f t="shared" ref="C51:P51" si="51">C52+C56</f>
        <v>1808</v>
      </c>
      <c r="D51" s="177">
        <f t="shared" si="51"/>
        <v>1745</v>
      </c>
      <c r="E51" s="177">
        <f t="shared" si="51"/>
        <v>0</v>
      </c>
      <c r="F51" s="177">
        <f t="shared" si="51"/>
        <v>1745</v>
      </c>
      <c r="G51" s="177">
        <f t="shared" si="51"/>
        <v>63</v>
      </c>
      <c r="H51" s="177">
        <f t="shared" si="51"/>
        <v>0</v>
      </c>
      <c r="I51" s="177">
        <f t="shared" si="51"/>
        <v>63</v>
      </c>
      <c r="J51" s="177">
        <f t="shared" si="51"/>
        <v>175.42400000000001</v>
      </c>
      <c r="K51" s="177">
        <f t="shared" si="51"/>
        <v>175.42400000000001</v>
      </c>
      <c r="L51" s="177">
        <f t="shared" si="51"/>
        <v>0</v>
      </c>
      <c r="M51" s="177">
        <f t="shared" si="51"/>
        <v>175.42400000000001</v>
      </c>
      <c r="N51" s="177">
        <f t="shared" si="51"/>
        <v>0</v>
      </c>
      <c r="O51" s="177">
        <f t="shared" si="51"/>
        <v>0</v>
      </c>
      <c r="P51" s="177">
        <f t="shared" si="51"/>
        <v>0</v>
      </c>
      <c r="Q51" s="183">
        <f t="shared" si="48"/>
        <v>9.7026548672566382E-2</v>
      </c>
      <c r="R51" s="198"/>
      <c r="S51" s="198"/>
      <c r="T51" s="198"/>
      <c r="U51" s="198"/>
      <c r="V51" s="198"/>
      <c r="W51" s="198"/>
      <c r="X51" s="198"/>
      <c r="Y51" s="198"/>
      <c r="Z51" s="198"/>
    </row>
    <row r="52" spans="1:26" ht="41.4">
      <c r="A52" s="197">
        <v>1</v>
      </c>
      <c r="B52" s="176" t="s">
        <v>419</v>
      </c>
      <c r="C52" s="177">
        <f t="shared" ref="C52:F52" si="52">SUM(C53:C55)</f>
        <v>618</v>
      </c>
      <c r="D52" s="177">
        <f t="shared" si="52"/>
        <v>618</v>
      </c>
      <c r="E52" s="177">
        <f t="shared" si="52"/>
        <v>0</v>
      </c>
      <c r="F52" s="177">
        <f t="shared" si="52"/>
        <v>618</v>
      </c>
      <c r="G52" s="186">
        <f t="shared" ref="G52:G55" si="53">H52+I52</f>
        <v>0</v>
      </c>
      <c r="H52" s="177">
        <f t="shared" ref="H52:P52" si="54">SUM(H53:H55)</f>
        <v>0</v>
      </c>
      <c r="I52" s="177">
        <f t="shared" si="54"/>
        <v>0</v>
      </c>
      <c r="J52" s="177">
        <f t="shared" si="54"/>
        <v>175.42400000000001</v>
      </c>
      <c r="K52" s="177">
        <f t="shared" si="54"/>
        <v>175.42400000000001</v>
      </c>
      <c r="L52" s="177">
        <f t="shared" si="54"/>
        <v>0</v>
      </c>
      <c r="M52" s="177">
        <f t="shared" si="54"/>
        <v>175.42400000000001</v>
      </c>
      <c r="N52" s="177">
        <f t="shared" si="54"/>
        <v>0</v>
      </c>
      <c r="O52" s="177">
        <f t="shared" si="54"/>
        <v>0</v>
      </c>
      <c r="P52" s="177">
        <f t="shared" si="54"/>
        <v>0</v>
      </c>
      <c r="Q52" s="183">
        <f t="shared" si="48"/>
        <v>0.28385760517799352</v>
      </c>
      <c r="R52" s="198"/>
      <c r="S52" s="198"/>
      <c r="T52" s="198"/>
      <c r="U52" s="198"/>
      <c r="V52" s="198"/>
      <c r="W52" s="198"/>
      <c r="X52" s="198"/>
      <c r="Y52" s="198"/>
      <c r="Z52" s="198"/>
    </row>
    <row r="53" spans="1:26" ht="15.75" customHeight="1">
      <c r="A53" s="125" t="s">
        <v>156</v>
      </c>
      <c r="B53" s="196" t="s">
        <v>397</v>
      </c>
      <c r="C53" s="186">
        <f t="shared" ref="C53:C55" si="55">D53+G53</f>
        <v>361</v>
      </c>
      <c r="D53" s="76">
        <f t="shared" ref="D53:D55" si="56">E53+F53</f>
        <v>361</v>
      </c>
      <c r="E53" s="76"/>
      <c r="F53" s="186">
        <v>361</v>
      </c>
      <c r="G53" s="186">
        <f t="shared" si="53"/>
        <v>0</v>
      </c>
      <c r="H53" s="186"/>
      <c r="I53" s="186"/>
      <c r="J53" s="186">
        <f t="shared" ref="J53:J55" si="57">K53+N53</f>
        <v>175.42400000000001</v>
      </c>
      <c r="K53" s="76">
        <f t="shared" ref="K53:K55" si="58">L53+M53</f>
        <v>175.42400000000001</v>
      </c>
      <c r="L53" s="76"/>
      <c r="M53" s="186">
        <v>175.42400000000001</v>
      </c>
      <c r="N53" s="186"/>
      <c r="O53" s="186"/>
      <c r="P53" s="186"/>
      <c r="Q53" s="183">
        <f t="shared" si="48"/>
        <v>0.48593905817174515</v>
      </c>
      <c r="R53" s="179"/>
      <c r="S53" s="179"/>
      <c r="T53" s="179"/>
      <c r="U53" s="179"/>
      <c r="V53" s="179"/>
      <c r="W53" s="179"/>
      <c r="X53" s="179"/>
      <c r="Y53" s="179"/>
      <c r="Z53" s="179"/>
    </row>
    <row r="54" spans="1:26" ht="15.75" customHeight="1">
      <c r="A54" s="125" t="s">
        <v>162</v>
      </c>
      <c r="B54" s="196" t="s">
        <v>420</v>
      </c>
      <c r="C54" s="186">
        <f t="shared" si="55"/>
        <v>113</v>
      </c>
      <c r="D54" s="76">
        <f t="shared" si="56"/>
        <v>113</v>
      </c>
      <c r="E54" s="76"/>
      <c r="F54" s="186">
        <v>113</v>
      </c>
      <c r="G54" s="186">
        <f t="shared" si="53"/>
        <v>0</v>
      </c>
      <c r="H54" s="186"/>
      <c r="I54" s="186"/>
      <c r="J54" s="186">
        <f t="shared" si="57"/>
        <v>0</v>
      </c>
      <c r="K54" s="76">
        <f t="shared" si="58"/>
        <v>0</v>
      </c>
      <c r="L54" s="76"/>
      <c r="M54" s="186"/>
      <c r="N54" s="186"/>
      <c r="O54" s="186"/>
      <c r="P54" s="186"/>
      <c r="Q54" s="183">
        <f t="shared" si="48"/>
        <v>0</v>
      </c>
      <c r="R54" s="179"/>
      <c r="S54" s="179"/>
      <c r="T54" s="179"/>
      <c r="U54" s="179"/>
      <c r="V54" s="179"/>
      <c r="W54" s="179"/>
      <c r="X54" s="179"/>
      <c r="Y54" s="179"/>
      <c r="Z54" s="179"/>
    </row>
    <row r="55" spans="1:26" ht="15.75" customHeight="1">
      <c r="A55" s="125" t="s">
        <v>166</v>
      </c>
      <c r="B55" s="196" t="s">
        <v>398</v>
      </c>
      <c r="C55" s="186">
        <f t="shared" si="55"/>
        <v>144</v>
      </c>
      <c r="D55" s="76">
        <f t="shared" si="56"/>
        <v>144</v>
      </c>
      <c r="E55" s="76"/>
      <c r="F55" s="186">
        <v>144</v>
      </c>
      <c r="G55" s="186">
        <f t="shared" si="53"/>
        <v>0</v>
      </c>
      <c r="H55" s="186"/>
      <c r="I55" s="186"/>
      <c r="J55" s="186">
        <f t="shared" si="57"/>
        <v>0</v>
      </c>
      <c r="K55" s="76">
        <f t="shared" si="58"/>
        <v>0</v>
      </c>
      <c r="L55" s="76"/>
      <c r="M55" s="186"/>
      <c r="N55" s="186"/>
      <c r="O55" s="186"/>
      <c r="P55" s="186"/>
      <c r="Q55" s="183">
        <f t="shared" si="48"/>
        <v>0</v>
      </c>
      <c r="R55" s="179"/>
      <c r="S55" s="179"/>
      <c r="T55" s="179"/>
      <c r="U55" s="179"/>
      <c r="V55" s="179"/>
      <c r="W55" s="179"/>
      <c r="X55" s="179"/>
      <c r="Y55" s="179"/>
      <c r="Z55" s="179"/>
    </row>
    <row r="56" spans="1:26" ht="69">
      <c r="A56" s="197">
        <v>2</v>
      </c>
      <c r="B56" s="176" t="s">
        <v>421</v>
      </c>
      <c r="C56" s="177">
        <f t="shared" ref="C56:P56" si="59">SUM(C57:C60)</f>
        <v>1190</v>
      </c>
      <c r="D56" s="177">
        <f t="shared" si="59"/>
        <v>1127</v>
      </c>
      <c r="E56" s="177">
        <f t="shared" si="59"/>
        <v>0</v>
      </c>
      <c r="F56" s="177">
        <f t="shared" si="59"/>
        <v>1127</v>
      </c>
      <c r="G56" s="177">
        <f t="shared" si="59"/>
        <v>63</v>
      </c>
      <c r="H56" s="177">
        <f t="shared" si="59"/>
        <v>0</v>
      </c>
      <c r="I56" s="177">
        <f t="shared" si="59"/>
        <v>63</v>
      </c>
      <c r="J56" s="177">
        <f t="shared" si="59"/>
        <v>0</v>
      </c>
      <c r="K56" s="177">
        <f t="shared" si="59"/>
        <v>0</v>
      </c>
      <c r="L56" s="177">
        <f t="shared" si="59"/>
        <v>0</v>
      </c>
      <c r="M56" s="177">
        <f t="shared" si="59"/>
        <v>0</v>
      </c>
      <c r="N56" s="177">
        <f t="shared" si="59"/>
        <v>0</v>
      </c>
      <c r="O56" s="177">
        <f t="shared" si="59"/>
        <v>0</v>
      </c>
      <c r="P56" s="177">
        <f t="shared" si="59"/>
        <v>0</v>
      </c>
      <c r="Q56" s="183">
        <f t="shared" si="48"/>
        <v>0</v>
      </c>
      <c r="R56" s="198"/>
      <c r="S56" s="198"/>
      <c r="T56" s="198"/>
      <c r="U56" s="198"/>
      <c r="V56" s="198"/>
      <c r="W56" s="198"/>
      <c r="X56" s="198"/>
      <c r="Y56" s="198"/>
      <c r="Z56" s="198"/>
    </row>
    <row r="57" spans="1:26" ht="15.75" customHeight="1">
      <c r="A57" s="207" t="s">
        <v>180</v>
      </c>
      <c r="B57" s="212" t="s">
        <v>384</v>
      </c>
      <c r="C57" s="186">
        <f t="shared" ref="C57:C60" si="60">D57+G57</f>
        <v>720</v>
      </c>
      <c r="D57" s="76">
        <f t="shared" ref="D57:D60" si="61">E57+F57</f>
        <v>720</v>
      </c>
      <c r="E57" s="76"/>
      <c r="F57" s="186">
        <v>720</v>
      </c>
      <c r="G57" s="186">
        <f t="shared" ref="G57:G60" si="62">H57+I57</f>
        <v>0</v>
      </c>
      <c r="H57" s="186"/>
      <c r="I57" s="186"/>
      <c r="J57" s="186">
        <f>K57+N57</f>
        <v>0</v>
      </c>
      <c r="K57" s="76"/>
      <c r="L57" s="76"/>
      <c r="M57" s="186"/>
      <c r="N57" s="186"/>
      <c r="O57" s="186"/>
      <c r="P57" s="186"/>
      <c r="Q57" s="183">
        <f t="shared" si="48"/>
        <v>0</v>
      </c>
      <c r="R57" s="179"/>
      <c r="S57" s="179"/>
      <c r="T57" s="179"/>
      <c r="U57" s="179"/>
      <c r="V57" s="179"/>
      <c r="W57" s="179"/>
      <c r="X57" s="179"/>
      <c r="Y57" s="179"/>
      <c r="Z57" s="179"/>
    </row>
    <row r="58" spans="1:26" ht="22.5" customHeight="1">
      <c r="A58" s="207" t="s">
        <v>184</v>
      </c>
      <c r="B58" s="212" t="s">
        <v>380</v>
      </c>
      <c r="C58" s="201">
        <f t="shared" si="60"/>
        <v>207.3</v>
      </c>
      <c r="D58" s="209">
        <f t="shared" si="61"/>
        <v>174.3</v>
      </c>
      <c r="E58" s="213"/>
      <c r="F58" s="201">
        <f>300-125.7</f>
        <v>174.3</v>
      </c>
      <c r="G58" s="201">
        <f t="shared" si="62"/>
        <v>33</v>
      </c>
      <c r="H58" s="201"/>
      <c r="I58" s="201">
        <f>57-24</f>
        <v>33</v>
      </c>
      <c r="J58" s="177"/>
      <c r="K58" s="177"/>
      <c r="L58" s="177"/>
      <c r="M58" s="177"/>
      <c r="N58" s="177"/>
      <c r="O58" s="177"/>
      <c r="P58" s="177"/>
      <c r="Q58" s="183">
        <f t="shared" si="48"/>
        <v>0</v>
      </c>
      <c r="R58" s="198"/>
      <c r="S58" s="198"/>
      <c r="T58" s="198"/>
      <c r="U58" s="198"/>
      <c r="V58" s="198"/>
      <c r="W58" s="198"/>
      <c r="X58" s="198"/>
      <c r="Y58" s="198"/>
      <c r="Z58" s="198"/>
    </row>
    <row r="59" spans="1:26" ht="22.5" customHeight="1">
      <c r="A59" s="207" t="s">
        <v>188</v>
      </c>
      <c r="B59" s="214" t="s">
        <v>262</v>
      </c>
      <c r="C59" s="201">
        <f t="shared" si="60"/>
        <v>149.69999999999999</v>
      </c>
      <c r="D59" s="209">
        <f t="shared" si="61"/>
        <v>125.7</v>
      </c>
      <c r="E59" s="213"/>
      <c r="F59" s="201">
        <v>125.7</v>
      </c>
      <c r="G59" s="201">
        <f t="shared" si="62"/>
        <v>24</v>
      </c>
      <c r="H59" s="201"/>
      <c r="I59" s="201">
        <v>24</v>
      </c>
      <c r="J59" s="177"/>
      <c r="K59" s="177"/>
      <c r="L59" s="177"/>
      <c r="M59" s="177"/>
      <c r="N59" s="177"/>
      <c r="O59" s="177"/>
      <c r="P59" s="177"/>
      <c r="Q59" s="183">
        <f t="shared" si="48"/>
        <v>0</v>
      </c>
      <c r="R59" s="198"/>
      <c r="S59" s="198"/>
      <c r="T59" s="198"/>
      <c r="U59" s="198"/>
      <c r="V59" s="198"/>
      <c r="W59" s="198"/>
      <c r="X59" s="198"/>
      <c r="Y59" s="198"/>
      <c r="Z59" s="198"/>
    </row>
    <row r="60" spans="1:26" ht="22.5" customHeight="1">
      <c r="A60" s="207" t="s">
        <v>193</v>
      </c>
      <c r="B60" s="212" t="s">
        <v>393</v>
      </c>
      <c r="C60" s="186">
        <f t="shared" si="60"/>
        <v>113</v>
      </c>
      <c r="D60" s="76">
        <f t="shared" si="61"/>
        <v>107</v>
      </c>
      <c r="E60" s="177"/>
      <c r="F60" s="186">
        <v>107</v>
      </c>
      <c r="G60" s="186">
        <f t="shared" si="62"/>
        <v>6</v>
      </c>
      <c r="H60" s="186"/>
      <c r="I60" s="186">
        <v>6</v>
      </c>
      <c r="J60" s="177"/>
      <c r="K60" s="177"/>
      <c r="L60" s="177"/>
      <c r="M60" s="177"/>
      <c r="N60" s="177"/>
      <c r="O60" s="177"/>
      <c r="P60" s="177"/>
      <c r="Q60" s="183">
        <f t="shared" si="48"/>
        <v>0</v>
      </c>
      <c r="R60" s="198"/>
      <c r="S60" s="198"/>
      <c r="T60" s="198"/>
      <c r="U60" s="198"/>
      <c r="V60" s="198"/>
      <c r="W60" s="198"/>
      <c r="X60" s="198"/>
      <c r="Y60" s="198"/>
      <c r="Z60" s="198"/>
    </row>
    <row r="61" spans="1:26" ht="55.2">
      <c r="A61" s="39" t="s">
        <v>105</v>
      </c>
      <c r="B61" s="176" t="s">
        <v>422</v>
      </c>
      <c r="C61" s="177">
        <f t="shared" ref="C61:P61" si="63">C62+C66</f>
        <v>9649</v>
      </c>
      <c r="D61" s="177">
        <f t="shared" si="63"/>
        <v>9649</v>
      </c>
      <c r="E61" s="177">
        <f t="shared" si="63"/>
        <v>9130</v>
      </c>
      <c r="F61" s="177">
        <f t="shared" si="63"/>
        <v>519</v>
      </c>
      <c r="G61" s="177">
        <f t="shared" si="63"/>
        <v>0</v>
      </c>
      <c r="H61" s="177">
        <f t="shared" si="63"/>
        <v>0</v>
      </c>
      <c r="I61" s="177">
        <f t="shared" si="63"/>
        <v>0</v>
      </c>
      <c r="J61" s="177">
        <f t="shared" si="63"/>
        <v>8296.7123059999994</v>
      </c>
      <c r="K61" s="177">
        <f t="shared" si="63"/>
        <v>8296.7123059999994</v>
      </c>
      <c r="L61" s="177">
        <f t="shared" si="63"/>
        <v>7919.3469999999998</v>
      </c>
      <c r="M61" s="177">
        <f t="shared" si="63"/>
        <v>377.36530599999998</v>
      </c>
      <c r="N61" s="177">
        <f t="shared" si="63"/>
        <v>0</v>
      </c>
      <c r="O61" s="177">
        <f t="shared" si="63"/>
        <v>0</v>
      </c>
      <c r="P61" s="177">
        <f t="shared" si="63"/>
        <v>0</v>
      </c>
      <c r="Q61" s="183">
        <f t="shared" si="48"/>
        <v>0.8598520371022903</v>
      </c>
      <c r="R61" s="198"/>
      <c r="S61" s="198"/>
      <c r="T61" s="198"/>
      <c r="U61" s="198"/>
      <c r="V61" s="198"/>
      <c r="W61" s="198"/>
      <c r="X61" s="198"/>
      <c r="Y61" s="198"/>
      <c r="Z61" s="198"/>
    </row>
    <row r="62" spans="1:26" ht="41.4">
      <c r="A62" s="197">
        <v>1</v>
      </c>
      <c r="B62" s="176" t="s">
        <v>423</v>
      </c>
      <c r="C62" s="177">
        <f t="shared" ref="C62:P62" si="64">SUM(C63:C65)</f>
        <v>9130</v>
      </c>
      <c r="D62" s="177">
        <f t="shared" si="64"/>
        <v>9130</v>
      </c>
      <c r="E62" s="177">
        <f t="shared" si="64"/>
        <v>9130</v>
      </c>
      <c r="F62" s="177">
        <f t="shared" si="64"/>
        <v>0</v>
      </c>
      <c r="G62" s="177">
        <f t="shared" si="64"/>
        <v>0</v>
      </c>
      <c r="H62" s="177">
        <f t="shared" si="64"/>
        <v>0</v>
      </c>
      <c r="I62" s="177">
        <f t="shared" si="64"/>
        <v>0</v>
      </c>
      <c r="J62" s="177">
        <f t="shared" si="64"/>
        <v>7919.3469999999998</v>
      </c>
      <c r="K62" s="177">
        <f t="shared" si="64"/>
        <v>7919.3469999999998</v>
      </c>
      <c r="L62" s="177">
        <f t="shared" si="64"/>
        <v>7919.3469999999998</v>
      </c>
      <c r="M62" s="177">
        <f t="shared" si="64"/>
        <v>0</v>
      </c>
      <c r="N62" s="177">
        <f t="shared" si="64"/>
        <v>0</v>
      </c>
      <c r="O62" s="177">
        <f t="shared" si="64"/>
        <v>0</v>
      </c>
      <c r="P62" s="177">
        <f t="shared" si="64"/>
        <v>0</v>
      </c>
      <c r="Q62" s="183">
        <f t="shared" si="48"/>
        <v>0.86739835706462209</v>
      </c>
      <c r="R62" s="198"/>
      <c r="S62" s="198"/>
      <c r="T62" s="198"/>
      <c r="U62" s="198"/>
      <c r="V62" s="198"/>
      <c r="W62" s="198"/>
      <c r="X62" s="198"/>
      <c r="Y62" s="198"/>
      <c r="Z62" s="198"/>
    </row>
    <row r="63" spans="1:26" ht="15.75" customHeight="1">
      <c r="A63" s="125" t="s">
        <v>156</v>
      </c>
      <c r="B63" s="196" t="s">
        <v>372</v>
      </c>
      <c r="C63" s="186">
        <f t="shared" ref="C63:C65" si="65">D63+G63</f>
        <v>6700</v>
      </c>
      <c r="D63" s="76">
        <f t="shared" ref="D63:D65" si="66">E63+F63</f>
        <v>6700</v>
      </c>
      <c r="E63" s="76">
        <v>6700</v>
      </c>
      <c r="F63" s="186"/>
      <c r="G63" s="186">
        <f t="shared" ref="G63:G65" si="67">H63+I63</f>
        <v>0</v>
      </c>
      <c r="H63" s="186"/>
      <c r="I63" s="186"/>
      <c r="J63" s="186">
        <f t="shared" ref="J63:J65" si="68">K63+N63</f>
        <v>6259.3469999999998</v>
      </c>
      <c r="K63" s="76">
        <f t="shared" ref="K63:K65" si="69">SUM(L63:M63)</f>
        <v>6259.3469999999998</v>
      </c>
      <c r="L63" s="76">
        <v>6259.3469999999998</v>
      </c>
      <c r="M63" s="186"/>
      <c r="N63" s="186"/>
      <c r="O63" s="186"/>
      <c r="P63" s="186"/>
      <c r="Q63" s="183">
        <f t="shared" si="48"/>
        <v>0.93423089552238803</v>
      </c>
      <c r="R63" s="179"/>
      <c r="S63" s="179"/>
      <c r="T63" s="179"/>
      <c r="U63" s="179"/>
      <c r="V63" s="179"/>
      <c r="W63" s="179"/>
      <c r="X63" s="179"/>
      <c r="Y63" s="179"/>
      <c r="Z63" s="179"/>
    </row>
    <row r="64" spans="1:26" ht="15.75" customHeight="1">
      <c r="A64" s="125" t="s">
        <v>162</v>
      </c>
      <c r="B64" s="196" t="s">
        <v>267</v>
      </c>
      <c r="C64" s="186">
        <f t="shared" si="65"/>
        <v>1000</v>
      </c>
      <c r="D64" s="76">
        <f t="shared" si="66"/>
        <v>1000</v>
      </c>
      <c r="E64" s="76">
        <v>1000</v>
      </c>
      <c r="F64" s="186"/>
      <c r="G64" s="186">
        <f t="shared" si="67"/>
        <v>0</v>
      </c>
      <c r="H64" s="186"/>
      <c r="I64" s="186"/>
      <c r="J64" s="186">
        <f t="shared" si="68"/>
        <v>881</v>
      </c>
      <c r="K64" s="76">
        <f t="shared" si="69"/>
        <v>881</v>
      </c>
      <c r="L64" s="76">
        <v>881</v>
      </c>
      <c r="M64" s="186"/>
      <c r="N64" s="186"/>
      <c r="O64" s="186"/>
      <c r="P64" s="186"/>
      <c r="Q64" s="183">
        <f t="shared" si="48"/>
        <v>0.88100000000000001</v>
      </c>
      <c r="R64" s="179"/>
      <c r="S64" s="179"/>
      <c r="T64" s="179"/>
      <c r="U64" s="179"/>
      <c r="V64" s="179"/>
      <c r="W64" s="179"/>
      <c r="X64" s="179"/>
      <c r="Y64" s="179"/>
      <c r="Z64" s="179"/>
    </row>
    <row r="65" spans="1:26" ht="15.75" customHeight="1">
      <c r="A65" s="125" t="s">
        <v>166</v>
      </c>
      <c r="B65" s="199" t="s">
        <v>403</v>
      </c>
      <c r="C65" s="186">
        <f t="shared" si="65"/>
        <v>1430</v>
      </c>
      <c r="D65" s="76">
        <f t="shared" si="66"/>
        <v>1430</v>
      </c>
      <c r="E65" s="76">
        <v>1430</v>
      </c>
      <c r="F65" s="186"/>
      <c r="G65" s="186">
        <f t="shared" si="67"/>
        <v>0</v>
      </c>
      <c r="H65" s="186"/>
      <c r="I65" s="186"/>
      <c r="J65" s="186">
        <f t="shared" si="68"/>
        <v>779</v>
      </c>
      <c r="K65" s="76">
        <f t="shared" si="69"/>
        <v>779</v>
      </c>
      <c r="L65" s="76">
        <f>479+300</f>
        <v>779</v>
      </c>
      <c r="M65" s="186"/>
      <c r="N65" s="186"/>
      <c r="O65" s="186"/>
      <c r="P65" s="186"/>
      <c r="Q65" s="183">
        <f t="shared" si="48"/>
        <v>0.54475524475524473</v>
      </c>
      <c r="R65" s="179"/>
      <c r="S65" s="179"/>
      <c r="T65" s="179"/>
      <c r="U65" s="179"/>
      <c r="V65" s="179"/>
      <c r="W65" s="179"/>
      <c r="X65" s="179"/>
      <c r="Y65" s="179"/>
      <c r="Z65" s="179"/>
    </row>
    <row r="66" spans="1:26" ht="15.75" customHeight="1">
      <c r="A66" s="197">
        <v>2</v>
      </c>
      <c r="B66" s="176" t="s">
        <v>424</v>
      </c>
      <c r="C66" s="177">
        <f t="shared" ref="C66:P66" si="70">SUM(C67:C70)</f>
        <v>519</v>
      </c>
      <c r="D66" s="177">
        <f t="shared" si="70"/>
        <v>519</v>
      </c>
      <c r="E66" s="177">
        <f t="shared" si="70"/>
        <v>0</v>
      </c>
      <c r="F66" s="177">
        <f t="shared" si="70"/>
        <v>519</v>
      </c>
      <c r="G66" s="177">
        <f t="shared" si="70"/>
        <v>0</v>
      </c>
      <c r="H66" s="177">
        <f t="shared" si="70"/>
        <v>0</v>
      </c>
      <c r="I66" s="177">
        <f t="shared" si="70"/>
        <v>0</v>
      </c>
      <c r="J66" s="177">
        <f t="shared" si="70"/>
        <v>377.36530599999998</v>
      </c>
      <c r="K66" s="177">
        <f t="shared" si="70"/>
        <v>377.36530599999998</v>
      </c>
      <c r="L66" s="177">
        <f t="shared" si="70"/>
        <v>0</v>
      </c>
      <c r="M66" s="177">
        <f t="shared" si="70"/>
        <v>377.36530599999998</v>
      </c>
      <c r="N66" s="177">
        <f t="shared" si="70"/>
        <v>0</v>
      </c>
      <c r="O66" s="177">
        <f t="shared" si="70"/>
        <v>0</v>
      </c>
      <c r="P66" s="177">
        <f t="shared" si="70"/>
        <v>0</v>
      </c>
      <c r="Q66" s="183">
        <f t="shared" si="48"/>
        <v>0.72710078227360309</v>
      </c>
      <c r="R66" s="198"/>
      <c r="S66" s="198"/>
      <c r="T66" s="198"/>
      <c r="U66" s="198"/>
      <c r="V66" s="198"/>
      <c r="W66" s="198"/>
      <c r="X66" s="198"/>
      <c r="Y66" s="198"/>
      <c r="Z66" s="198"/>
    </row>
    <row r="67" spans="1:26" ht="15.75" customHeight="1">
      <c r="A67" s="125" t="s">
        <v>180</v>
      </c>
      <c r="B67" s="196" t="s">
        <v>425</v>
      </c>
      <c r="C67" s="186">
        <f t="shared" ref="C67:C70" si="71">D67+G67</f>
        <v>110</v>
      </c>
      <c r="D67" s="76">
        <f t="shared" ref="D67:D70" si="72">E67+F67</f>
        <v>110</v>
      </c>
      <c r="E67" s="76"/>
      <c r="F67" s="186">
        <v>110</v>
      </c>
      <c r="G67" s="186">
        <f t="shared" ref="G67:G70" si="73">H67+I67</f>
        <v>0</v>
      </c>
      <c r="H67" s="186"/>
      <c r="I67" s="186"/>
      <c r="J67" s="186">
        <f t="shared" ref="J67:J70" si="74">K67+N67</f>
        <v>97.858305999999999</v>
      </c>
      <c r="K67" s="76">
        <f t="shared" ref="K67:K70" si="75">L67+M67</f>
        <v>97.858305999999999</v>
      </c>
      <c r="L67" s="76"/>
      <c r="M67" s="186">
        <v>97.858305999999999</v>
      </c>
      <c r="N67" s="186"/>
      <c r="O67" s="186"/>
      <c r="P67" s="186"/>
      <c r="Q67" s="183">
        <f t="shared" si="48"/>
        <v>0.88962096363636367</v>
      </c>
      <c r="R67" s="179"/>
      <c r="S67" s="179"/>
      <c r="T67" s="179"/>
      <c r="U67" s="179"/>
      <c r="V67" s="179"/>
      <c r="W67" s="179"/>
      <c r="X67" s="179"/>
      <c r="Y67" s="179"/>
      <c r="Z67" s="179"/>
    </row>
    <row r="68" spans="1:26" ht="15.75" customHeight="1">
      <c r="A68" s="125" t="s">
        <v>184</v>
      </c>
      <c r="B68" s="196" t="s">
        <v>393</v>
      </c>
      <c r="C68" s="186">
        <f t="shared" si="71"/>
        <v>110</v>
      </c>
      <c r="D68" s="76">
        <f t="shared" si="72"/>
        <v>110</v>
      </c>
      <c r="E68" s="76"/>
      <c r="F68" s="186">
        <v>110</v>
      </c>
      <c r="G68" s="186">
        <f t="shared" si="73"/>
        <v>0</v>
      </c>
      <c r="H68" s="186"/>
      <c r="I68" s="186"/>
      <c r="J68" s="186">
        <f t="shared" si="74"/>
        <v>0</v>
      </c>
      <c r="K68" s="76">
        <f t="shared" si="75"/>
        <v>0</v>
      </c>
      <c r="L68" s="76"/>
      <c r="M68" s="186"/>
      <c r="N68" s="186"/>
      <c r="O68" s="186"/>
      <c r="P68" s="186"/>
      <c r="Q68" s="183">
        <f t="shared" si="48"/>
        <v>0</v>
      </c>
      <c r="R68" s="179"/>
      <c r="S68" s="179"/>
      <c r="T68" s="179"/>
      <c r="U68" s="179"/>
      <c r="V68" s="179"/>
      <c r="W68" s="179"/>
      <c r="X68" s="179"/>
      <c r="Y68" s="179"/>
      <c r="Z68" s="179"/>
    </row>
    <row r="69" spans="1:26" ht="15.75" customHeight="1">
      <c r="A69" s="125" t="s">
        <v>188</v>
      </c>
      <c r="B69" s="199" t="s">
        <v>403</v>
      </c>
      <c r="C69" s="186">
        <f t="shared" si="71"/>
        <v>189</v>
      </c>
      <c r="D69" s="76">
        <f t="shared" si="72"/>
        <v>189</v>
      </c>
      <c r="E69" s="177"/>
      <c r="F69" s="186">
        <v>189</v>
      </c>
      <c r="G69" s="186">
        <f t="shared" si="73"/>
        <v>0</v>
      </c>
      <c r="H69" s="177"/>
      <c r="I69" s="177"/>
      <c r="J69" s="186">
        <f t="shared" si="74"/>
        <v>189</v>
      </c>
      <c r="K69" s="76">
        <f t="shared" si="75"/>
        <v>189</v>
      </c>
      <c r="L69" s="186"/>
      <c r="M69" s="186">
        <v>189</v>
      </c>
      <c r="N69" s="177"/>
      <c r="O69" s="177"/>
      <c r="P69" s="177"/>
      <c r="Q69" s="183">
        <f t="shared" si="48"/>
        <v>1</v>
      </c>
      <c r="R69" s="179"/>
      <c r="S69" s="179"/>
      <c r="T69" s="179"/>
      <c r="U69" s="179"/>
      <c r="V69" s="179"/>
      <c r="W69" s="179"/>
      <c r="X69" s="179"/>
      <c r="Y69" s="179"/>
      <c r="Z69" s="179"/>
    </row>
    <row r="70" spans="1:26" ht="15.75" customHeight="1">
      <c r="A70" s="125" t="s">
        <v>193</v>
      </c>
      <c r="B70" s="196" t="s">
        <v>262</v>
      </c>
      <c r="C70" s="186">
        <f t="shared" si="71"/>
        <v>110</v>
      </c>
      <c r="D70" s="76">
        <f t="shared" si="72"/>
        <v>110</v>
      </c>
      <c r="E70" s="76"/>
      <c r="F70" s="186">
        <v>110</v>
      </c>
      <c r="G70" s="186">
        <f t="shared" si="73"/>
        <v>0</v>
      </c>
      <c r="H70" s="186"/>
      <c r="I70" s="186"/>
      <c r="J70" s="186">
        <f t="shared" si="74"/>
        <v>90.507000000000005</v>
      </c>
      <c r="K70" s="76">
        <f t="shared" si="75"/>
        <v>90.507000000000005</v>
      </c>
      <c r="L70" s="76"/>
      <c r="M70" s="186">
        <v>90.507000000000005</v>
      </c>
      <c r="N70" s="186"/>
      <c r="O70" s="186"/>
      <c r="P70" s="186"/>
      <c r="Q70" s="183">
        <f t="shared" si="48"/>
        <v>0.82279090909090913</v>
      </c>
      <c r="R70" s="179"/>
      <c r="S70" s="179"/>
      <c r="T70" s="179"/>
      <c r="U70" s="179"/>
      <c r="V70" s="179"/>
      <c r="W70" s="179"/>
      <c r="X70" s="179"/>
      <c r="Y70" s="179"/>
      <c r="Z70" s="179"/>
    </row>
    <row r="71" spans="1:26" ht="27.6">
      <c r="A71" s="197" t="s">
        <v>426</v>
      </c>
      <c r="B71" s="176" t="s">
        <v>427</v>
      </c>
      <c r="C71" s="177">
        <f t="shared" ref="C71:P71" si="76">C72+C75</f>
        <v>2162</v>
      </c>
      <c r="D71" s="177">
        <f t="shared" si="76"/>
        <v>1629</v>
      </c>
      <c r="E71" s="177">
        <f t="shared" si="76"/>
        <v>0</v>
      </c>
      <c r="F71" s="177">
        <f t="shared" si="76"/>
        <v>1629</v>
      </c>
      <c r="G71" s="177">
        <f t="shared" si="76"/>
        <v>533</v>
      </c>
      <c r="H71" s="177">
        <f t="shared" si="76"/>
        <v>0</v>
      </c>
      <c r="I71" s="177">
        <f t="shared" si="76"/>
        <v>533</v>
      </c>
      <c r="J71" s="177">
        <f t="shared" si="76"/>
        <v>1475</v>
      </c>
      <c r="K71" s="177">
        <f t="shared" si="76"/>
        <v>1475</v>
      </c>
      <c r="L71" s="177">
        <f t="shared" si="76"/>
        <v>0</v>
      </c>
      <c r="M71" s="177">
        <f t="shared" si="76"/>
        <v>1475</v>
      </c>
      <c r="N71" s="177">
        <f t="shared" si="76"/>
        <v>0</v>
      </c>
      <c r="O71" s="177">
        <f t="shared" si="76"/>
        <v>0</v>
      </c>
      <c r="P71" s="177">
        <f t="shared" si="76"/>
        <v>0</v>
      </c>
      <c r="Q71" s="183">
        <f t="shared" si="48"/>
        <v>0.68223866790009247</v>
      </c>
      <c r="R71" s="198"/>
      <c r="S71" s="198"/>
      <c r="T71" s="198"/>
      <c r="U71" s="198"/>
      <c r="V71" s="198"/>
      <c r="W71" s="198"/>
      <c r="X71" s="198"/>
      <c r="Y71" s="198"/>
      <c r="Z71" s="198"/>
    </row>
    <row r="72" spans="1:26" ht="41.4">
      <c r="A72" s="197">
        <v>1</v>
      </c>
      <c r="B72" s="176" t="s">
        <v>428</v>
      </c>
      <c r="C72" s="177">
        <f t="shared" ref="C72:I72" si="77">C73+C74</f>
        <v>2001</v>
      </c>
      <c r="D72" s="177">
        <f t="shared" si="77"/>
        <v>1468</v>
      </c>
      <c r="E72" s="177">
        <f t="shared" si="77"/>
        <v>0</v>
      </c>
      <c r="F72" s="177">
        <f t="shared" si="77"/>
        <v>1468</v>
      </c>
      <c r="G72" s="177">
        <f t="shared" si="77"/>
        <v>533</v>
      </c>
      <c r="H72" s="177">
        <f t="shared" si="77"/>
        <v>0</v>
      </c>
      <c r="I72" s="177">
        <f t="shared" si="77"/>
        <v>533</v>
      </c>
      <c r="J72" s="177">
        <f t="shared" ref="J72:P72" si="78">J73</f>
        <v>1314</v>
      </c>
      <c r="K72" s="177">
        <f t="shared" si="78"/>
        <v>1314</v>
      </c>
      <c r="L72" s="177">
        <f t="shared" si="78"/>
        <v>0</v>
      </c>
      <c r="M72" s="177">
        <f t="shared" si="78"/>
        <v>1314</v>
      </c>
      <c r="N72" s="177">
        <f t="shared" si="78"/>
        <v>0</v>
      </c>
      <c r="O72" s="177">
        <f t="shared" si="78"/>
        <v>0</v>
      </c>
      <c r="P72" s="177">
        <f t="shared" si="78"/>
        <v>0</v>
      </c>
      <c r="Q72" s="183">
        <f t="shared" si="48"/>
        <v>0.656671664167916</v>
      </c>
      <c r="R72" s="198"/>
      <c r="S72" s="198"/>
      <c r="T72" s="198"/>
      <c r="U72" s="198"/>
      <c r="V72" s="198"/>
      <c r="W72" s="198"/>
      <c r="X72" s="198"/>
      <c r="Y72" s="198"/>
      <c r="Z72" s="198"/>
    </row>
    <row r="73" spans="1:26" ht="15.75" customHeight="1">
      <c r="A73" s="125" t="s">
        <v>156</v>
      </c>
      <c r="B73" s="212" t="s">
        <v>429</v>
      </c>
      <c r="C73" s="201">
        <f t="shared" ref="C73:C74" si="79">D73+G73</f>
        <v>1676.924</v>
      </c>
      <c r="D73" s="209">
        <f t="shared" ref="D73:D74" si="80">E73+F73</f>
        <v>1231.5</v>
      </c>
      <c r="E73" s="76"/>
      <c r="F73" s="201">
        <f>1468-236.5</f>
        <v>1231.5</v>
      </c>
      <c r="G73" s="201">
        <f t="shared" ref="G73:G74" si="81">H73+I73</f>
        <v>445.42399999999998</v>
      </c>
      <c r="H73" s="201"/>
      <c r="I73" s="201">
        <f>533-29.576-58</f>
        <v>445.42399999999998</v>
      </c>
      <c r="J73" s="186">
        <f>K73+N73</f>
        <v>1314</v>
      </c>
      <c r="K73" s="76">
        <f>L73+M73</f>
        <v>1314</v>
      </c>
      <c r="L73" s="76"/>
      <c r="M73" s="186">
        <v>1314</v>
      </c>
      <c r="N73" s="186"/>
      <c r="O73" s="186"/>
      <c r="P73" s="186"/>
      <c r="Q73" s="183">
        <f t="shared" si="48"/>
        <v>0.78357755032428422</v>
      </c>
      <c r="R73" s="180"/>
      <c r="S73" s="179"/>
      <c r="T73" s="179"/>
      <c r="U73" s="179"/>
      <c r="V73" s="179"/>
      <c r="W73" s="179"/>
      <c r="X73" s="179"/>
      <c r="Y73" s="179"/>
      <c r="Z73" s="179"/>
    </row>
    <row r="74" spans="1:26" ht="33" customHeight="1">
      <c r="A74" s="125" t="s">
        <v>162</v>
      </c>
      <c r="B74" s="214" t="s">
        <v>388</v>
      </c>
      <c r="C74" s="201">
        <f t="shared" si="79"/>
        <v>324.07600000000002</v>
      </c>
      <c r="D74" s="209">
        <f t="shared" si="80"/>
        <v>236.5</v>
      </c>
      <c r="E74" s="76"/>
      <c r="F74" s="201">
        <v>236.5</v>
      </c>
      <c r="G74" s="201">
        <f t="shared" si="81"/>
        <v>87.575999999999993</v>
      </c>
      <c r="H74" s="201"/>
      <c r="I74" s="201">
        <f>29.576+58</f>
        <v>87.575999999999993</v>
      </c>
      <c r="J74" s="186"/>
      <c r="K74" s="76"/>
      <c r="L74" s="76"/>
      <c r="M74" s="186"/>
      <c r="N74" s="186"/>
      <c r="O74" s="186"/>
      <c r="P74" s="186"/>
      <c r="Q74" s="183"/>
      <c r="R74" s="180"/>
      <c r="S74" s="179"/>
      <c r="T74" s="179"/>
      <c r="U74" s="179"/>
      <c r="V74" s="179"/>
      <c r="W74" s="179"/>
      <c r="X74" s="179"/>
      <c r="Y74" s="179"/>
      <c r="Z74" s="179"/>
    </row>
    <row r="75" spans="1:26" ht="41.4">
      <c r="A75" s="197">
        <v>2</v>
      </c>
      <c r="B75" s="176" t="s">
        <v>430</v>
      </c>
      <c r="C75" s="177">
        <f t="shared" ref="C75:P75" si="82">C76</f>
        <v>161</v>
      </c>
      <c r="D75" s="177">
        <f t="shared" si="82"/>
        <v>161</v>
      </c>
      <c r="E75" s="177">
        <f t="shared" si="82"/>
        <v>0</v>
      </c>
      <c r="F75" s="177">
        <f t="shared" si="82"/>
        <v>161</v>
      </c>
      <c r="G75" s="177">
        <f t="shared" si="82"/>
        <v>0</v>
      </c>
      <c r="H75" s="177">
        <f t="shared" si="82"/>
        <v>0</v>
      </c>
      <c r="I75" s="177">
        <f t="shared" si="82"/>
        <v>0</v>
      </c>
      <c r="J75" s="177">
        <f t="shared" si="82"/>
        <v>161</v>
      </c>
      <c r="K75" s="177">
        <f t="shared" si="82"/>
        <v>161</v>
      </c>
      <c r="L75" s="177">
        <f t="shared" si="82"/>
        <v>0</v>
      </c>
      <c r="M75" s="177">
        <f t="shared" si="82"/>
        <v>161</v>
      </c>
      <c r="N75" s="177">
        <f t="shared" si="82"/>
        <v>0</v>
      </c>
      <c r="O75" s="177">
        <f t="shared" si="82"/>
        <v>0</v>
      </c>
      <c r="P75" s="177">
        <f t="shared" si="82"/>
        <v>0</v>
      </c>
      <c r="Q75" s="183">
        <f t="shared" ref="Q75:Q78" si="83">J75/C75</f>
        <v>1</v>
      </c>
      <c r="R75" s="198"/>
      <c r="S75" s="198"/>
      <c r="T75" s="198"/>
      <c r="U75" s="198"/>
      <c r="V75" s="198"/>
      <c r="W75" s="198"/>
      <c r="X75" s="198"/>
      <c r="Y75" s="198"/>
      <c r="Z75" s="198"/>
    </row>
    <row r="76" spans="1:26" ht="15.75" customHeight="1">
      <c r="A76" s="125" t="s">
        <v>180</v>
      </c>
      <c r="B76" s="215" t="s">
        <v>429</v>
      </c>
      <c r="C76" s="186">
        <f>D76+G76</f>
        <v>161</v>
      </c>
      <c r="D76" s="76">
        <f>E76+F76</f>
        <v>161</v>
      </c>
      <c r="E76" s="76"/>
      <c r="F76" s="186">
        <v>161</v>
      </c>
      <c r="G76" s="186">
        <f>H76+I76</f>
        <v>0</v>
      </c>
      <c r="H76" s="186"/>
      <c r="I76" s="186"/>
      <c r="J76" s="186">
        <f>K76+N76</f>
        <v>161</v>
      </c>
      <c r="K76" s="76">
        <f>L76+M76</f>
        <v>161</v>
      </c>
      <c r="L76" s="76"/>
      <c r="M76" s="186">
        <v>161</v>
      </c>
      <c r="N76" s="186"/>
      <c r="O76" s="186"/>
      <c r="P76" s="186"/>
      <c r="Q76" s="183">
        <f t="shared" si="83"/>
        <v>1</v>
      </c>
      <c r="R76" s="179"/>
      <c r="S76" s="179"/>
      <c r="T76" s="179"/>
      <c r="U76" s="179"/>
      <c r="V76" s="179"/>
      <c r="W76" s="179"/>
      <c r="X76" s="179"/>
      <c r="Y76" s="179"/>
      <c r="Z76" s="179"/>
    </row>
    <row r="77" spans="1:26" ht="41.4">
      <c r="A77" s="39" t="s">
        <v>431</v>
      </c>
      <c r="B77" s="176" t="s">
        <v>432</v>
      </c>
      <c r="C77" s="177">
        <f t="shared" ref="C77:P77" si="84">SUM(C78:C82)</f>
        <v>1207</v>
      </c>
      <c r="D77" s="177">
        <f t="shared" si="84"/>
        <v>639</v>
      </c>
      <c r="E77" s="177">
        <f t="shared" si="84"/>
        <v>498</v>
      </c>
      <c r="F77" s="177">
        <f t="shared" si="84"/>
        <v>141</v>
      </c>
      <c r="G77" s="177">
        <f t="shared" si="84"/>
        <v>568</v>
      </c>
      <c r="H77" s="177">
        <f t="shared" si="84"/>
        <v>300</v>
      </c>
      <c r="I77" s="177">
        <f t="shared" si="84"/>
        <v>268</v>
      </c>
      <c r="J77" s="177">
        <f t="shared" si="84"/>
        <v>21.3</v>
      </c>
      <c r="K77" s="177">
        <f t="shared" si="84"/>
        <v>21.3</v>
      </c>
      <c r="L77" s="177">
        <f t="shared" si="84"/>
        <v>0</v>
      </c>
      <c r="M77" s="177">
        <f t="shared" si="84"/>
        <v>21.3</v>
      </c>
      <c r="N77" s="177">
        <f t="shared" si="84"/>
        <v>0</v>
      </c>
      <c r="O77" s="177">
        <f t="shared" si="84"/>
        <v>0</v>
      </c>
      <c r="P77" s="177">
        <f t="shared" si="84"/>
        <v>0</v>
      </c>
      <c r="Q77" s="183">
        <f t="shared" si="83"/>
        <v>1.7647058823529412E-2</v>
      </c>
      <c r="R77" s="216"/>
      <c r="S77" s="216"/>
      <c r="T77" s="216"/>
      <c r="U77" s="216"/>
      <c r="V77" s="216"/>
      <c r="W77" s="216"/>
      <c r="X77" s="216"/>
      <c r="Y77" s="216"/>
      <c r="Z77" s="216"/>
    </row>
    <row r="78" spans="1:26" ht="22.5" customHeight="1">
      <c r="A78" s="217">
        <v>1</v>
      </c>
      <c r="B78" s="212" t="s">
        <v>382</v>
      </c>
      <c r="C78" s="186">
        <f t="shared" ref="C78:C82" si="85">D78+G78</f>
        <v>351</v>
      </c>
      <c r="D78" s="76">
        <f t="shared" ref="D78:D82" si="86">E78+F78</f>
        <v>118</v>
      </c>
      <c r="E78" s="186"/>
      <c r="F78" s="186">
        <v>118</v>
      </c>
      <c r="G78" s="186">
        <f t="shared" ref="G78:G82" si="87">H78+I78</f>
        <v>233</v>
      </c>
      <c r="H78" s="76"/>
      <c r="I78" s="76">
        <v>233</v>
      </c>
      <c r="J78" s="186">
        <f t="shared" ref="J78:J82" si="88">K78+N78</f>
        <v>0</v>
      </c>
      <c r="K78" s="186"/>
      <c r="L78" s="186"/>
      <c r="M78" s="186"/>
      <c r="N78" s="186"/>
      <c r="O78" s="76"/>
      <c r="P78" s="76"/>
      <c r="Q78" s="183">
        <f t="shared" si="83"/>
        <v>0</v>
      </c>
      <c r="R78" s="171"/>
      <c r="S78" s="171"/>
      <c r="T78" s="171"/>
      <c r="U78" s="171"/>
      <c r="V78" s="171"/>
      <c r="W78" s="171"/>
      <c r="X78" s="171"/>
      <c r="Y78" s="171"/>
      <c r="Z78" s="171"/>
    </row>
    <row r="79" spans="1:26" ht="22.5" customHeight="1">
      <c r="A79" s="217">
        <v>2</v>
      </c>
      <c r="B79" s="212" t="s">
        <v>262</v>
      </c>
      <c r="C79" s="186">
        <f t="shared" si="85"/>
        <v>58</v>
      </c>
      <c r="D79" s="76">
        <f t="shared" si="86"/>
        <v>23</v>
      </c>
      <c r="E79" s="186"/>
      <c r="F79" s="186">
        <v>23</v>
      </c>
      <c r="G79" s="186">
        <f t="shared" si="87"/>
        <v>35</v>
      </c>
      <c r="H79" s="76"/>
      <c r="I79" s="76">
        <v>35</v>
      </c>
      <c r="J79" s="186">
        <f t="shared" si="88"/>
        <v>21.3</v>
      </c>
      <c r="K79" s="186">
        <f t="shared" ref="K79:K82" si="89">L79+M79</f>
        <v>21.3</v>
      </c>
      <c r="L79" s="186"/>
      <c r="M79" s="186">
        <v>21.3</v>
      </c>
      <c r="N79" s="186"/>
      <c r="O79" s="76"/>
      <c r="P79" s="76"/>
      <c r="Q79" s="183"/>
      <c r="R79" s="171"/>
      <c r="S79" s="171"/>
      <c r="T79" s="171"/>
      <c r="U79" s="171"/>
      <c r="V79" s="171"/>
      <c r="W79" s="171"/>
      <c r="X79" s="171"/>
      <c r="Y79" s="171"/>
      <c r="Z79" s="171"/>
    </row>
    <row r="80" spans="1:26" ht="22.5" customHeight="1">
      <c r="A80" s="217">
        <v>3</v>
      </c>
      <c r="B80" s="212" t="s">
        <v>420</v>
      </c>
      <c r="C80" s="186">
        <f t="shared" si="85"/>
        <v>332</v>
      </c>
      <c r="D80" s="76">
        <f t="shared" si="86"/>
        <v>209</v>
      </c>
      <c r="E80" s="186">
        <v>209</v>
      </c>
      <c r="F80" s="186"/>
      <c r="G80" s="186">
        <f t="shared" si="87"/>
        <v>123</v>
      </c>
      <c r="H80" s="76">
        <v>123</v>
      </c>
      <c r="I80" s="76"/>
      <c r="J80" s="186">
        <f t="shared" si="88"/>
        <v>0</v>
      </c>
      <c r="K80" s="186">
        <f t="shared" si="89"/>
        <v>0</v>
      </c>
      <c r="L80" s="186"/>
      <c r="M80" s="186"/>
      <c r="N80" s="186"/>
      <c r="O80" s="76"/>
      <c r="P80" s="76"/>
      <c r="Q80" s="183"/>
      <c r="R80" s="171"/>
      <c r="S80" s="171"/>
      <c r="T80" s="171"/>
      <c r="U80" s="171"/>
      <c r="V80" s="171"/>
      <c r="W80" s="171"/>
      <c r="X80" s="171"/>
      <c r="Y80" s="171"/>
      <c r="Z80" s="171"/>
    </row>
    <row r="81" spans="1:26" ht="22.5" customHeight="1">
      <c r="A81" s="217">
        <v>4</v>
      </c>
      <c r="B81" s="212" t="s">
        <v>267</v>
      </c>
      <c r="C81" s="186">
        <f t="shared" si="85"/>
        <v>234</v>
      </c>
      <c r="D81" s="76">
        <f t="shared" si="86"/>
        <v>145</v>
      </c>
      <c r="E81" s="186">
        <v>145</v>
      </c>
      <c r="F81" s="186"/>
      <c r="G81" s="186">
        <f t="shared" si="87"/>
        <v>89</v>
      </c>
      <c r="H81" s="76">
        <v>89</v>
      </c>
      <c r="I81" s="76"/>
      <c r="J81" s="186">
        <f t="shared" si="88"/>
        <v>0</v>
      </c>
      <c r="K81" s="186">
        <f t="shared" si="89"/>
        <v>0</v>
      </c>
      <c r="L81" s="186"/>
      <c r="M81" s="186"/>
      <c r="N81" s="186"/>
      <c r="O81" s="76"/>
      <c r="P81" s="76"/>
      <c r="Q81" s="183"/>
      <c r="R81" s="171"/>
      <c r="S81" s="171"/>
      <c r="T81" s="171"/>
      <c r="U81" s="171"/>
      <c r="V81" s="171"/>
      <c r="W81" s="171"/>
      <c r="X81" s="171"/>
      <c r="Y81" s="171"/>
      <c r="Z81" s="171"/>
    </row>
    <row r="82" spans="1:26" ht="22.5" customHeight="1">
      <c r="A82" s="217">
        <v>5</v>
      </c>
      <c r="B82" s="212" t="s">
        <v>403</v>
      </c>
      <c r="C82" s="186">
        <f t="shared" si="85"/>
        <v>232</v>
      </c>
      <c r="D82" s="76">
        <f t="shared" si="86"/>
        <v>144</v>
      </c>
      <c r="E82" s="186">
        <v>144</v>
      </c>
      <c r="F82" s="186"/>
      <c r="G82" s="186">
        <f t="shared" si="87"/>
        <v>88</v>
      </c>
      <c r="H82" s="76">
        <v>88</v>
      </c>
      <c r="I82" s="76"/>
      <c r="J82" s="186">
        <f t="shared" si="88"/>
        <v>0</v>
      </c>
      <c r="K82" s="186">
        <f t="shared" si="89"/>
        <v>0</v>
      </c>
      <c r="L82" s="186"/>
      <c r="M82" s="186"/>
      <c r="N82" s="186"/>
      <c r="O82" s="76"/>
      <c r="P82" s="76"/>
      <c r="Q82" s="183"/>
      <c r="R82" s="171"/>
      <c r="S82" s="171"/>
      <c r="T82" s="171"/>
      <c r="U82" s="171"/>
      <c r="V82" s="171"/>
      <c r="W82" s="171"/>
      <c r="X82" s="171"/>
      <c r="Y82" s="171"/>
      <c r="Z82" s="171"/>
    </row>
    <row r="83" spans="1:26" ht="41.4">
      <c r="A83" s="39" t="s">
        <v>433</v>
      </c>
      <c r="B83" s="176" t="s">
        <v>434</v>
      </c>
      <c r="C83" s="177">
        <f t="shared" ref="C83:P83" si="90">C84</f>
        <v>335</v>
      </c>
      <c r="D83" s="177">
        <f t="shared" si="90"/>
        <v>143</v>
      </c>
      <c r="E83" s="177">
        <f t="shared" si="90"/>
        <v>0</v>
      </c>
      <c r="F83" s="177">
        <f t="shared" si="90"/>
        <v>143</v>
      </c>
      <c r="G83" s="177">
        <f t="shared" si="90"/>
        <v>192</v>
      </c>
      <c r="H83" s="177">
        <f t="shared" si="90"/>
        <v>0</v>
      </c>
      <c r="I83" s="177">
        <f t="shared" si="90"/>
        <v>192</v>
      </c>
      <c r="J83" s="177">
        <f t="shared" si="90"/>
        <v>335</v>
      </c>
      <c r="K83" s="177">
        <f t="shared" si="90"/>
        <v>143</v>
      </c>
      <c r="L83" s="177">
        <f t="shared" si="90"/>
        <v>0</v>
      </c>
      <c r="M83" s="177">
        <f t="shared" si="90"/>
        <v>143</v>
      </c>
      <c r="N83" s="177">
        <f t="shared" si="90"/>
        <v>192</v>
      </c>
      <c r="O83" s="177">
        <f t="shared" si="90"/>
        <v>0</v>
      </c>
      <c r="P83" s="177">
        <f t="shared" si="90"/>
        <v>192</v>
      </c>
      <c r="Q83" s="183">
        <f t="shared" ref="Q83:Q98" si="91">J83/C83</f>
        <v>1</v>
      </c>
      <c r="R83" s="198"/>
      <c r="S83" s="198"/>
      <c r="T83" s="198"/>
      <c r="U83" s="198"/>
      <c r="V83" s="198"/>
      <c r="W83" s="198"/>
      <c r="X83" s="198"/>
      <c r="Y83" s="198"/>
      <c r="Z83" s="198"/>
    </row>
    <row r="84" spans="1:26" ht="15.75" customHeight="1">
      <c r="A84" s="207">
        <v>1</v>
      </c>
      <c r="B84" s="212" t="s">
        <v>435</v>
      </c>
      <c r="C84" s="186">
        <f>D84+G84</f>
        <v>335</v>
      </c>
      <c r="D84" s="76">
        <f>E84+F84</f>
        <v>143</v>
      </c>
      <c r="E84" s="76"/>
      <c r="F84" s="186">
        <v>143</v>
      </c>
      <c r="G84" s="186">
        <f>H84+I84</f>
        <v>192</v>
      </c>
      <c r="H84" s="186"/>
      <c r="I84" s="186">
        <v>192</v>
      </c>
      <c r="J84" s="186">
        <f>K84+N84</f>
        <v>335</v>
      </c>
      <c r="K84" s="76">
        <f>L84+M84</f>
        <v>143</v>
      </c>
      <c r="L84" s="76"/>
      <c r="M84" s="186">
        <v>143</v>
      </c>
      <c r="N84" s="186">
        <f>O84+P84</f>
        <v>192</v>
      </c>
      <c r="O84" s="186"/>
      <c r="P84" s="186">
        <v>192</v>
      </c>
      <c r="Q84" s="183">
        <f t="shared" si="91"/>
        <v>1</v>
      </c>
      <c r="R84" s="179"/>
      <c r="S84" s="179"/>
      <c r="T84" s="179"/>
      <c r="U84" s="179"/>
      <c r="V84" s="179"/>
      <c r="W84" s="179"/>
      <c r="X84" s="179"/>
      <c r="Y84" s="179"/>
      <c r="Z84" s="179"/>
    </row>
    <row r="85" spans="1:26" ht="41.4">
      <c r="A85" s="38" t="s">
        <v>436</v>
      </c>
      <c r="B85" s="211" t="s">
        <v>437</v>
      </c>
      <c r="C85" s="177">
        <f t="shared" ref="C85:P85" si="92">C86</f>
        <v>441</v>
      </c>
      <c r="D85" s="177">
        <f t="shared" si="92"/>
        <v>441</v>
      </c>
      <c r="E85" s="177">
        <f t="shared" si="92"/>
        <v>0</v>
      </c>
      <c r="F85" s="177">
        <f t="shared" si="92"/>
        <v>441</v>
      </c>
      <c r="G85" s="177">
        <f t="shared" si="92"/>
        <v>0</v>
      </c>
      <c r="H85" s="177">
        <f t="shared" si="92"/>
        <v>0</v>
      </c>
      <c r="I85" s="177">
        <f t="shared" si="92"/>
        <v>0</v>
      </c>
      <c r="J85" s="177">
        <f t="shared" si="92"/>
        <v>441</v>
      </c>
      <c r="K85" s="177">
        <f t="shared" si="92"/>
        <v>441</v>
      </c>
      <c r="L85" s="177">
        <f t="shared" si="92"/>
        <v>0</v>
      </c>
      <c r="M85" s="177">
        <f t="shared" si="92"/>
        <v>441</v>
      </c>
      <c r="N85" s="177">
        <f t="shared" si="92"/>
        <v>0</v>
      </c>
      <c r="O85" s="177">
        <f t="shared" si="92"/>
        <v>0</v>
      </c>
      <c r="P85" s="177">
        <f t="shared" si="92"/>
        <v>0</v>
      </c>
      <c r="Q85" s="218">
        <f t="shared" si="91"/>
        <v>1</v>
      </c>
      <c r="R85" s="198"/>
      <c r="S85" s="198"/>
      <c r="T85" s="198"/>
      <c r="U85" s="198"/>
      <c r="V85" s="198"/>
      <c r="W85" s="198"/>
      <c r="X85" s="198"/>
      <c r="Y85" s="198"/>
      <c r="Z85" s="198"/>
    </row>
    <row r="86" spans="1:26" ht="15.75" customHeight="1">
      <c r="A86" s="207">
        <v>1</v>
      </c>
      <c r="B86" s="212" t="s">
        <v>438</v>
      </c>
      <c r="C86" s="186">
        <f>D86+G86</f>
        <v>441</v>
      </c>
      <c r="D86" s="76">
        <f>E86+F86</f>
        <v>441</v>
      </c>
      <c r="E86" s="76"/>
      <c r="F86" s="186">
        <v>441</v>
      </c>
      <c r="G86" s="186">
        <f>H86+I86</f>
        <v>0</v>
      </c>
      <c r="H86" s="186"/>
      <c r="I86" s="186"/>
      <c r="J86" s="201">
        <f>K86+N86</f>
        <v>441</v>
      </c>
      <c r="K86" s="76">
        <f>L86+M86</f>
        <v>441</v>
      </c>
      <c r="L86" s="76"/>
      <c r="M86" s="186">
        <v>441</v>
      </c>
      <c r="N86" s="186"/>
      <c r="O86" s="186"/>
      <c r="P86" s="186"/>
      <c r="Q86" s="183">
        <f t="shared" si="91"/>
        <v>1</v>
      </c>
      <c r="R86" s="179"/>
      <c r="S86" s="179"/>
      <c r="T86" s="179"/>
      <c r="U86" s="179"/>
      <c r="V86" s="179"/>
      <c r="W86" s="179"/>
      <c r="X86" s="179"/>
      <c r="Y86" s="179"/>
      <c r="Z86" s="179"/>
    </row>
    <row r="87" spans="1:26" ht="41.4">
      <c r="A87" s="197" t="s">
        <v>439</v>
      </c>
      <c r="B87" s="176" t="s">
        <v>440</v>
      </c>
      <c r="C87" s="177">
        <f t="shared" ref="C87:P87" si="93">C88+C90</f>
        <v>1946</v>
      </c>
      <c r="D87" s="177">
        <f t="shared" si="93"/>
        <v>1931</v>
      </c>
      <c r="E87" s="177">
        <f t="shared" si="93"/>
        <v>0</v>
      </c>
      <c r="F87" s="177">
        <f t="shared" si="93"/>
        <v>1931</v>
      </c>
      <c r="G87" s="177">
        <f t="shared" si="93"/>
        <v>15</v>
      </c>
      <c r="H87" s="177">
        <f t="shared" si="93"/>
        <v>0</v>
      </c>
      <c r="I87" s="177">
        <f t="shared" si="93"/>
        <v>15</v>
      </c>
      <c r="J87" s="177">
        <f t="shared" si="93"/>
        <v>52</v>
      </c>
      <c r="K87" s="177">
        <f t="shared" si="93"/>
        <v>52</v>
      </c>
      <c r="L87" s="177">
        <f t="shared" si="93"/>
        <v>0</v>
      </c>
      <c r="M87" s="177">
        <f t="shared" si="93"/>
        <v>52</v>
      </c>
      <c r="N87" s="177">
        <f t="shared" si="93"/>
        <v>0</v>
      </c>
      <c r="O87" s="177">
        <f t="shared" si="93"/>
        <v>0</v>
      </c>
      <c r="P87" s="177">
        <f t="shared" si="93"/>
        <v>0</v>
      </c>
      <c r="Q87" s="183">
        <f t="shared" si="91"/>
        <v>2.6721479958890029E-2</v>
      </c>
      <c r="R87" s="198"/>
      <c r="S87" s="198"/>
      <c r="T87" s="198"/>
      <c r="U87" s="198"/>
      <c r="V87" s="198"/>
      <c r="W87" s="198"/>
      <c r="X87" s="198"/>
      <c r="Y87" s="198"/>
      <c r="Z87" s="198"/>
    </row>
    <row r="88" spans="1:26" ht="57" customHeight="1">
      <c r="A88" s="39">
        <v>1</v>
      </c>
      <c r="B88" s="176" t="s">
        <v>441</v>
      </c>
      <c r="C88" s="177">
        <f t="shared" ref="C88:P88" si="94">C89</f>
        <v>1894</v>
      </c>
      <c r="D88" s="177">
        <f t="shared" si="94"/>
        <v>1879</v>
      </c>
      <c r="E88" s="177">
        <f t="shared" si="94"/>
        <v>0</v>
      </c>
      <c r="F88" s="177">
        <f t="shared" si="94"/>
        <v>1879</v>
      </c>
      <c r="G88" s="177">
        <f t="shared" si="94"/>
        <v>15</v>
      </c>
      <c r="H88" s="177">
        <f t="shared" si="94"/>
        <v>0</v>
      </c>
      <c r="I88" s="177">
        <f t="shared" si="94"/>
        <v>15</v>
      </c>
      <c r="J88" s="177">
        <f t="shared" si="94"/>
        <v>0</v>
      </c>
      <c r="K88" s="177">
        <f t="shared" si="94"/>
        <v>0</v>
      </c>
      <c r="L88" s="177">
        <f t="shared" si="94"/>
        <v>0</v>
      </c>
      <c r="M88" s="177">
        <f t="shared" si="94"/>
        <v>0</v>
      </c>
      <c r="N88" s="177">
        <f t="shared" si="94"/>
        <v>0</v>
      </c>
      <c r="O88" s="177">
        <f t="shared" si="94"/>
        <v>0</v>
      </c>
      <c r="P88" s="177">
        <f t="shared" si="94"/>
        <v>0</v>
      </c>
      <c r="Q88" s="183">
        <f t="shared" si="91"/>
        <v>0</v>
      </c>
      <c r="R88" s="216"/>
      <c r="S88" s="216"/>
      <c r="T88" s="216"/>
      <c r="U88" s="216"/>
      <c r="V88" s="216"/>
      <c r="W88" s="216"/>
      <c r="X88" s="216"/>
      <c r="Y88" s="216"/>
      <c r="Z88" s="216"/>
    </row>
    <row r="89" spans="1:26" ht="15.75" customHeight="1">
      <c r="A89" s="137" t="s">
        <v>156</v>
      </c>
      <c r="B89" s="215" t="s">
        <v>429</v>
      </c>
      <c r="C89" s="186">
        <f>D89+G89</f>
        <v>1894</v>
      </c>
      <c r="D89" s="76">
        <f>E89+F89</f>
        <v>1879</v>
      </c>
      <c r="E89" s="186"/>
      <c r="F89" s="186">
        <v>1879</v>
      </c>
      <c r="G89" s="186">
        <f>H89+I89</f>
        <v>15</v>
      </c>
      <c r="H89" s="186"/>
      <c r="I89" s="186">
        <v>15</v>
      </c>
      <c r="J89" s="186"/>
      <c r="K89" s="186"/>
      <c r="L89" s="186"/>
      <c r="M89" s="186"/>
      <c r="N89" s="186"/>
      <c r="O89" s="186"/>
      <c r="P89" s="186"/>
      <c r="Q89" s="183">
        <f t="shared" si="91"/>
        <v>0</v>
      </c>
      <c r="R89" s="179"/>
      <c r="S89" s="179"/>
      <c r="T89" s="179"/>
      <c r="U89" s="179"/>
      <c r="V89" s="179"/>
      <c r="W89" s="179"/>
      <c r="X89" s="179"/>
      <c r="Y89" s="179"/>
      <c r="Z89" s="179"/>
    </row>
    <row r="90" spans="1:26" ht="41.4">
      <c r="A90" s="197">
        <v>2</v>
      </c>
      <c r="B90" s="176" t="s">
        <v>442</v>
      </c>
      <c r="C90" s="177">
        <f t="shared" ref="C90:P90" si="95">C91</f>
        <v>52</v>
      </c>
      <c r="D90" s="177">
        <f t="shared" si="95"/>
        <v>52</v>
      </c>
      <c r="E90" s="177">
        <f t="shared" si="95"/>
        <v>0</v>
      </c>
      <c r="F90" s="177">
        <f t="shared" si="95"/>
        <v>52</v>
      </c>
      <c r="G90" s="177">
        <f t="shared" si="95"/>
        <v>0</v>
      </c>
      <c r="H90" s="177">
        <f t="shared" si="95"/>
        <v>0</v>
      </c>
      <c r="I90" s="177">
        <f t="shared" si="95"/>
        <v>0</v>
      </c>
      <c r="J90" s="177">
        <f t="shared" si="95"/>
        <v>52</v>
      </c>
      <c r="K90" s="177">
        <f t="shared" si="95"/>
        <v>52</v>
      </c>
      <c r="L90" s="177">
        <f t="shared" si="95"/>
        <v>0</v>
      </c>
      <c r="M90" s="177">
        <f t="shared" si="95"/>
        <v>52</v>
      </c>
      <c r="N90" s="177">
        <f t="shared" si="95"/>
        <v>0</v>
      </c>
      <c r="O90" s="177">
        <f t="shared" si="95"/>
        <v>0</v>
      </c>
      <c r="P90" s="177">
        <f t="shared" si="95"/>
        <v>0</v>
      </c>
      <c r="Q90" s="183">
        <f t="shared" si="91"/>
        <v>1</v>
      </c>
      <c r="R90" s="198"/>
      <c r="S90" s="198"/>
      <c r="T90" s="198"/>
      <c r="U90" s="198"/>
      <c r="V90" s="198"/>
      <c r="W90" s="198"/>
      <c r="X90" s="198"/>
      <c r="Y90" s="198"/>
      <c r="Z90" s="198"/>
    </row>
    <row r="91" spans="1:26" ht="15.75" customHeight="1">
      <c r="A91" s="99" t="s">
        <v>180</v>
      </c>
      <c r="B91" s="215" t="s">
        <v>429</v>
      </c>
      <c r="C91" s="186">
        <f>D91+G91</f>
        <v>52</v>
      </c>
      <c r="D91" s="76">
        <f>E91+F91</f>
        <v>52</v>
      </c>
      <c r="E91" s="177"/>
      <c r="F91" s="186">
        <v>52</v>
      </c>
      <c r="G91" s="186">
        <f>H91+I91</f>
        <v>0</v>
      </c>
      <c r="H91" s="186"/>
      <c r="I91" s="186"/>
      <c r="J91" s="186">
        <f>K91+N91</f>
        <v>52</v>
      </c>
      <c r="K91" s="186">
        <f>L91+M91</f>
        <v>52</v>
      </c>
      <c r="L91" s="186"/>
      <c r="M91" s="186">
        <v>52</v>
      </c>
      <c r="N91" s="186"/>
      <c r="O91" s="186"/>
      <c r="P91" s="177"/>
      <c r="Q91" s="183">
        <f t="shared" si="91"/>
        <v>1</v>
      </c>
      <c r="R91" s="198"/>
      <c r="S91" s="198"/>
      <c r="T91" s="198"/>
      <c r="U91" s="198"/>
      <c r="V91" s="198"/>
      <c r="W91" s="198"/>
      <c r="X91" s="198"/>
      <c r="Y91" s="198"/>
      <c r="Z91" s="198"/>
    </row>
    <row r="92" spans="1:26" ht="55.2">
      <c r="A92" s="39" t="s">
        <v>39</v>
      </c>
      <c r="B92" s="176" t="s">
        <v>443</v>
      </c>
      <c r="C92" s="177">
        <f t="shared" ref="C92:P92" si="96">C93+C95+C97</f>
        <v>148</v>
      </c>
      <c r="D92" s="177">
        <f t="shared" si="96"/>
        <v>118</v>
      </c>
      <c r="E92" s="177">
        <f t="shared" si="96"/>
        <v>21</v>
      </c>
      <c r="F92" s="177">
        <f t="shared" si="96"/>
        <v>97</v>
      </c>
      <c r="G92" s="177">
        <f t="shared" si="96"/>
        <v>30</v>
      </c>
      <c r="H92" s="177">
        <f t="shared" si="96"/>
        <v>0</v>
      </c>
      <c r="I92" s="177">
        <f t="shared" si="96"/>
        <v>30</v>
      </c>
      <c r="J92" s="177">
        <f t="shared" si="96"/>
        <v>148</v>
      </c>
      <c r="K92" s="177">
        <f t="shared" si="96"/>
        <v>118</v>
      </c>
      <c r="L92" s="177">
        <f t="shared" si="96"/>
        <v>21</v>
      </c>
      <c r="M92" s="177">
        <f t="shared" si="96"/>
        <v>97</v>
      </c>
      <c r="N92" s="177">
        <f t="shared" si="96"/>
        <v>30</v>
      </c>
      <c r="O92" s="177">
        <f t="shared" si="96"/>
        <v>0</v>
      </c>
      <c r="P92" s="177">
        <f t="shared" si="96"/>
        <v>30</v>
      </c>
      <c r="Q92" s="183">
        <f t="shared" si="91"/>
        <v>1</v>
      </c>
      <c r="R92" s="198"/>
      <c r="S92" s="198"/>
      <c r="T92" s="198"/>
      <c r="U92" s="198"/>
      <c r="V92" s="198"/>
      <c r="W92" s="198"/>
      <c r="X92" s="198"/>
      <c r="Y92" s="198"/>
      <c r="Z92" s="198"/>
    </row>
    <row r="93" spans="1:26" ht="111" customHeight="1">
      <c r="A93" s="197">
        <v>1</v>
      </c>
      <c r="B93" s="176" t="s">
        <v>444</v>
      </c>
      <c r="C93" s="177">
        <f t="shared" ref="C93:P93" si="97">C94</f>
        <v>121</v>
      </c>
      <c r="D93" s="177">
        <f t="shared" si="97"/>
        <v>91</v>
      </c>
      <c r="E93" s="177">
        <f t="shared" si="97"/>
        <v>0</v>
      </c>
      <c r="F93" s="177">
        <f t="shared" si="97"/>
        <v>91</v>
      </c>
      <c r="G93" s="177">
        <f t="shared" si="97"/>
        <v>30</v>
      </c>
      <c r="H93" s="177">
        <f t="shared" si="97"/>
        <v>0</v>
      </c>
      <c r="I93" s="177">
        <f t="shared" si="97"/>
        <v>30</v>
      </c>
      <c r="J93" s="177">
        <f t="shared" si="97"/>
        <v>121</v>
      </c>
      <c r="K93" s="177">
        <f t="shared" si="97"/>
        <v>91</v>
      </c>
      <c r="L93" s="177">
        <f t="shared" si="97"/>
        <v>0</v>
      </c>
      <c r="M93" s="177">
        <f t="shared" si="97"/>
        <v>91</v>
      </c>
      <c r="N93" s="177">
        <f t="shared" si="97"/>
        <v>30</v>
      </c>
      <c r="O93" s="177">
        <f t="shared" si="97"/>
        <v>0</v>
      </c>
      <c r="P93" s="177">
        <f t="shared" si="97"/>
        <v>30</v>
      </c>
      <c r="Q93" s="183">
        <f t="shared" si="91"/>
        <v>1</v>
      </c>
      <c r="R93" s="198"/>
      <c r="S93" s="198"/>
      <c r="T93" s="198"/>
      <c r="U93" s="198"/>
      <c r="V93" s="198"/>
      <c r="W93" s="198"/>
      <c r="X93" s="198"/>
      <c r="Y93" s="198"/>
      <c r="Z93" s="198"/>
    </row>
    <row r="94" spans="1:26" ht="15.75" customHeight="1">
      <c r="A94" s="62" t="s">
        <v>156</v>
      </c>
      <c r="B94" s="212" t="s">
        <v>429</v>
      </c>
      <c r="C94" s="186">
        <f>D94+G94</f>
        <v>121</v>
      </c>
      <c r="D94" s="76">
        <f>E94+F94</f>
        <v>91</v>
      </c>
      <c r="E94" s="186"/>
      <c r="F94" s="186">
        <v>91</v>
      </c>
      <c r="G94" s="186">
        <f>H94+I94</f>
        <v>30</v>
      </c>
      <c r="H94" s="186"/>
      <c r="I94" s="186">
        <v>30</v>
      </c>
      <c r="J94" s="186">
        <f>K94+N94</f>
        <v>121</v>
      </c>
      <c r="K94" s="186">
        <f>L94+M94</f>
        <v>91</v>
      </c>
      <c r="L94" s="186"/>
      <c r="M94" s="186">
        <v>91</v>
      </c>
      <c r="N94" s="186">
        <f>O94+P94</f>
        <v>30</v>
      </c>
      <c r="O94" s="186"/>
      <c r="P94" s="186">
        <v>30</v>
      </c>
      <c r="Q94" s="183">
        <f t="shared" si="91"/>
        <v>1</v>
      </c>
      <c r="R94" s="179"/>
      <c r="S94" s="179"/>
      <c r="T94" s="179"/>
      <c r="U94" s="179"/>
      <c r="V94" s="179"/>
      <c r="W94" s="179"/>
      <c r="X94" s="179"/>
      <c r="Y94" s="179"/>
      <c r="Z94" s="179"/>
    </row>
    <row r="95" spans="1:26" ht="55.2">
      <c r="A95" s="197">
        <v>2</v>
      </c>
      <c r="B95" s="176" t="s">
        <v>445</v>
      </c>
      <c r="C95" s="177">
        <f t="shared" ref="C95:P95" si="98">C96</f>
        <v>23</v>
      </c>
      <c r="D95" s="177">
        <f t="shared" si="98"/>
        <v>23</v>
      </c>
      <c r="E95" s="177">
        <f t="shared" si="98"/>
        <v>21</v>
      </c>
      <c r="F95" s="177">
        <f t="shared" si="98"/>
        <v>2</v>
      </c>
      <c r="G95" s="177">
        <f t="shared" si="98"/>
        <v>0</v>
      </c>
      <c r="H95" s="177">
        <f t="shared" si="98"/>
        <v>0</v>
      </c>
      <c r="I95" s="177">
        <f t="shared" si="98"/>
        <v>0</v>
      </c>
      <c r="J95" s="177">
        <f t="shared" si="98"/>
        <v>23</v>
      </c>
      <c r="K95" s="177">
        <f t="shared" si="98"/>
        <v>23</v>
      </c>
      <c r="L95" s="177">
        <f t="shared" si="98"/>
        <v>21</v>
      </c>
      <c r="M95" s="177">
        <f t="shared" si="98"/>
        <v>2</v>
      </c>
      <c r="N95" s="177">
        <f t="shared" si="98"/>
        <v>0</v>
      </c>
      <c r="O95" s="177">
        <f t="shared" si="98"/>
        <v>0</v>
      </c>
      <c r="P95" s="177">
        <f t="shared" si="98"/>
        <v>0</v>
      </c>
      <c r="Q95" s="183">
        <f t="shared" si="91"/>
        <v>1</v>
      </c>
      <c r="R95" s="198"/>
      <c r="S95" s="198"/>
      <c r="T95" s="198"/>
      <c r="U95" s="198"/>
      <c r="V95" s="198"/>
      <c r="W95" s="198"/>
      <c r="X95" s="198"/>
      <c r="Y95" s="198"/>
      <c r="Z95" s="198"/>
    </row>
    <row r="96" spans="1:26" ht="15.75" customHeight="1">
      <c r="A96" s="207" t="s">
        <v>180</v>
      </c>
      <c r="B96" s="215" t="s">
        <v>429</v>
      </c>
      <c r="C96" s="186">
        <f>D96+G96</f>
        <v>23</v>
      </c>
      <c r="D96" s="76">
        <f>E96+F96</f>
        <v>23</v>
      </c>
      <c r="E96" s="76">
        <v>21</v>
      </c>
      <c r="F96" s="186">
        <v>2</v>
      </c>
      <c r="G96" s="186">
        <f>H96+I96</f>
        <v>0</v>
      </c>
      <c r="H96" s="186"/>
      <c r="I96" s="186"/>
      <c r="J96" s="186">
        <f>K96+N96</f>
        <v>23</v>
      </c>
      <c r="K96" s="76">
        <f>SUM(L96:M96)</f>
        <v>23</v>
      </c>
      <c r="L96" s="76">
        <v>21</v>
      </c>
      <c r="M96" s="186">
        <v>2</v>
      </c>
      <c r="N96" s="186"/>
      <c r="O96" s="186"/>
      <c r="P96" s="186"/>
      <c r="Q96" s="183">
        <f t="shared" si="91"/>
        <v>1</v>
      </c>
      <c r="R96" s="179"/>
      <c r="S96" s="179"/>
      <c r="T96" s="179"/>
      <c r="U96" s="179"/>
      <c r="V96" s="179"/>
      <c r="W96" s="179"/>
      <c r="X96" s="179"/>
      <c r="Y96" s="179"/>
      <c r="Z96" s="179"/>
    </row>
    <row r="97" spans="1:26" ht="41.4">
      <c r="A97" s="197">
        <v>3</v>
      </c>
      <c r="B97" s="176" t="s">
        <v>446</v>
      </c>
      <c r="C97" s="177">
        <f t="shared" ref="C97:P97" si="99">C98</f>
        <v>4</v>
      </c>
      <c r="D97" s="177">
        <f t="shared" si="99"/>
        <v>4</v>
      </c>
      <c r="E97" s="177">
        <f t="shared" si="99"/>
        <v>0</v>
      </c>
      <c r="F97" s="177">
        <f t="shared" si="99"/>
        <v>4</v>
      </c>
      <c r="G97" s="177">
        <f t="shared" si="99"/>
        <v>0</v>
      </c>
      <c r="H97" s="177">
        <f t="shared" si="99"/>
        <v>0</v>
      </c>
      <c r="I97" s="177">
        <f t="shared" si="99"/>
        <v>0</v>
      </c>
      <c r="J97" s="177">
        <f t="shared" si="99"/>
        <v>4</v>
      </c>
      <c r="K97" s="177">
        <f t="shared" si="99"/>
        <v>4</v>
      </c>
      <c r="L97" s="177">
        <f t="shared" si="99"/>
        <v>0</v>
      </c>
      <c r="M97" s="177">
        <f t="shared" si="99"/>
        <v>4</v>
      </c>
      <c r="N97" s="177">
        <f t="shared" si="99"/>
        <v>0</v>
      </c>
      <c r="O97" s="177">
        <f t="shared" si="99"/>
        <v>0</v>
      </c>
      <c r="P97" s="177">
        <f t="shared" si="99"/>
        <v>0</v>
      </c>
      <c r="Q97" s="183">
        <f t="shared" si="91"/>
        <v>1</v>
      </c>
      <c r="R97" s="198"/>
      <c r="S97" s="198"/>
      <c r="T97" s="198"/>
      <c r="U97" s="198"/>
      <c r="V97" s="198"/>
      <c r="W97" s="198"/>
      <c r="X97" s="198"/>
      <c r="Y97" s="198"/>
      <c r="Z97" s="198"/>
    </row>
    <row r="98" spans="1:26" ht="15.75" customHeight="1">
      <c r="A98" s="207" t="s">
        <v>207</v>
      </c>
      <c r="B98" s="215" t="s">
        <v>429</v>
      </c>
      <c r="C98" s="186">
        <f>D98+G98</f>
        <v>4</v>
      </c>
      <c r="D98" s="76">
        <f>E98+F98</f>
        <v>4</v>
      </c>
      <c r="E98" s="76"/>
      <c r="F98" s="186">
        <v>4</v>
      </c>
      <c r="G98" s="186">
        <f>H98+I98</f>
        <v>0</v>
      </c>
      <c r="H98" s="186"/>
      <c r="I98" s="186"/>
      <c r="J98" s="186">
        <f>K98+N98</f>
        <v>4</v>
      </c>
      <c r="K98" s="76">
        <f>SUM(L98:M98)</f>
        <v>4</v>
      </c>
      <c r="L98" s="76"/>
      <c r="M98" s="186">
        <v>4</v>
      </c>
      <c r="N98" s="186"/>
      <c r="O98" s="186"/>
      <c r="P98" s="186"/>
      <c r="Q98" s="183">
        <f t="shared" si="91"/>
        <v>1</v>
      </c>
      <c r="R98" s="179"/>
      <c r="S98" s="179"/>
      <c r="T98" s="179"/>
      <c r="U98" s="179"/>
      <c r="V98" s="179"/>
      <c r="W98" s="179"/>
      <c r="X98" s="179"/>
      <c r="Y98" s="179"/>
      <c r="Z98" s="179"/>
    </row>
    <row r="99" spans="1:26" ht="15.75" customHeight="1">
      <c r="A99" s="171"/>
      <c r="B99" s="219"/>
      <c r="C99" s="220"/>
      <c r="D99" s="220"/>
      <c r="E99" s="220"/>
      <c r="F99" s="220"/>
      <c r="G99" s="220"/>
      <c r="H99" s="220"/>
      <c r="I99" s="220"/>
      <c r="J99" s="221"/>
      <c r="K99" s="171"/>
      <c r="L99" s="171"/>
      <c r="M99" s="171"/>
      <c r="N99" s="171"/>
      <c r="O99" s="171"/>
      <c r="P99" s="171"/>
      <c r="Q99" s="171"/>
      <c r="R99" s="171"/>
      <c r="S99" s="171"/>
      <c r="T99" s="171"/>
      <c r="U99" s="171"/>
      <c r="V99" s="171"/>
      <c r="W99" s="171"/>
      <c r="X99" s="171"/>
      <c r="Y99" s="171"/>
      <c r="Z99" s="171"/>
    </row>
    <row r="100" spans="1:26" ht="15.75" customHeight="1">
      <c r="A100" s="171"/>
      <c r="B100" s="219"/>
      <c r="C100" s="220"/>
      <c r="D100" s="220"/>
      <c r="E100" s="220"/>
      <c r="F100" s="220"/>
      <c r="G100" s="220"/>
      <c r="H100" s="220"/>
      <c r="I100" s="220"/>
      <c r="J100" s="221"/>
      <c r="K100" s="171"/>
      <c r="L100" s="171"/>
      <c r="M100" s="171"/>
      <c r="N100" s="171"/>
      <c r="O100" s="171"/>
      <c r="P100" s="171"/>
      <c r="Q100" s="171"/>
      <c r="R100" s="171"/>
      <c r="S100" s="171"/>
      <c r="T100" s="171"/>
      <c r="U100" s="171"/>
      <c r="V100" s="171"/>
      <c r="W100" s="171"/>
      <c r="X100" s="171"/>
      <c r="Y100" s="171"/>
      <c r="Z100" s="171"/>
    </row>
    <row r="101" spans="1:26" ht="15.75" customHeight="1">
      <c r="A101" s="171"/>
      <c r="B101" s="219"/>
      <c r="C101" s="220"/>
      <c r="D101" s="220"/>
      <c r="E101" s="220"/>
      <c r="F101" s="220"/>
      <c r="G101" s="220"/>
      <c r="H101" s="220"/>
      <c r="I101" s="220"/>
      <c r="J101" s="221"/>
      <c r="K101" s="171"/>
      <c r="L101" s="171"/>
      <c r="M101" s="171"/>
      <c r="N101" s="171"/>
      <c r="O101" s="171"/>
      <c r="P101" s="171"/>
      <c r="Q101" s="171"/>
      <c r="R101" s="171"/>
      <c r="S101" s="171"/>
      <c r="T101" s="171"/>
      <c r="U101" s="171"/>
      <c r="V101" s="171"/>
      <c r="W101" s="171"/>
      <c r="X101" s="171"/>
      <c r="Y101" s="171"/>
      <c r="Z101" s="171"/>
    </row>
    <row r="102" spans="1:26" ht="15.75" customHeight="1">
      <c r="A102" s="171"/>
      <c r="B102" s="219"/>
      <c r="C102" s="220"/>
      <c r="D102" s="220"/>
      <c r="E102" s="220"/>
      <c r="F102" s="220"/>
      <c r="G102" s="220"/>
      <c r="H102" s="220"/>
      <c r="I102" s="220"/>
      <c r="J102" s="221"/>
      <c r="K102" s="171"/>
      <c r="L102" s="171"/>
      <c r="M102" s="171"/>
      <c r="N102" s="171"/>
      <c r="O102" s="171"/>
      <c r="P102" s="171"/>
      <c r="Q102" s="171"/>
      <c r="R102" s="171"/>
      <c r="S102" s="171"/>
      <c r="T102" s="171"/>
      <c r="U102" s="171"/>
      <c r="V102" s="171"/>
      <c r="W102" s="171"/>
      <c r="X102" s="171"/>
      <c r="Y102" s="171"/>
      <c r="Z102" s="171"/>
    </row>
    <row r="103" spans="1:26" ht="15.75" customHeight="1">
      <c r="A103" s="171"/>
      <c r="B103" s="219"/>
      <c r="C103" s="220"/>
      <c r="D103" s="220"/>
      <c r="E103" s="220"/>
      <c r="F103" s="220"/>
      <c r="G103" s="220"/>
      <c r="H103" s="220"/>
      <c r="I103" s="220"/>
      <c r="J103" s="221"/>
      <c r="K103" s="171"/>
      <c r="L103" s="171"/>
      <c r="M103" s="171"/>
      <c r="N103" s="171"/>
      <c r="O103" s="171"/>
      <c r="P103" s="171"/>
      <c r="Q103" s="171"/>
      <c r="R103" s="171"/>
      <c r="S103" s="171"/>
      <c r="T103" s="171"/>
      <c r="U103" s="171"/>
      <c r="V103" s="171"/>
      <c r="W103" s="171"/>
      <c r="X103" s="171"/>
      <c r="Y103" s="171"/>
      <c r="Z103" s="171"/>
    </row>
    <row r="104" spans="1:26" ht="15.75" customHeight="1">
      <c r="A104" s="171"/>
      <c r="B104" s="219"/>
      <c r="C104" s="220"/>
      <c r="D104" s="220"/>
      <c r="E104" s="220"/>
      <c r="F104" s="220"/>
      <c r="G104" s="220"/>
      <c r="H104" s="220"/>
      <c r="I104" s="220"/>
      <c r="J104" s="221"/>
      <c r="K104" s="171"/>
      <c r="L104" s="171"/>
      <c r="M104" s="171"/>
      <c r="N104" s="171"/>
      <c r="O104" s="171"/>
      <c r="P104" s="171"/>
      <c r="Q104" s="171"/>
      <c r="R104" s="171"/>
      <c r="S104" s="171"/>
      <c r="T104" s="171"/>
      <c r="U104" s="171"/>
      <c r="V104" s="171"/>
      <c r="W104" s="171"/>
      <c r="X104" s="171"/>
      <c r="Y104" s="171"/>
      <c r="Z104" s="171"/>
    </row>
    <row r="105" spans="1:26" ht="15.75" customHeight="1">
      <c r="A105" s="171"/>
      <c r="B105" s="219"/>
      <c r="C105" s="220"/>
      <c r="D105" s="220"/>
      <c r="E105" s="220"/>
      <c r="F105" s="220"/>
      <c r="G105" s="220"/>
      <c r="H105" s="220"/>
      <c r="I105" s="220"/>
      <c r="J105" s="221"/>
      <c r="K105" s="171"/>
      <c r="L105" s="171"/>
      <c r="M105" s="171"/>
      <c r="N105" s="171"/>
      <c r="O105" s="171"/>
      <c r="P105" s="171"/>
      <c r="Q105" s="171"/>
      <c r="R105" s="171"/>
      <c r="S105" s="171"/>
      <c r="T105" s="171"/>
      <c r="U105" s="171"/>
      <c r="V105" s="171"/>
      <c r="W105" s="171"/>
      <c r="X105" s="171"/>
      <c r="Y105" s="171"/>
      <c r="Z105" s="171"/>
    </row>
    <row r="106" spans="1:26" ht="15.75" customHeight="1">
      <c r="A106" s="171"/>
      <c r="B106" s="219"/>
      <c r="C106" s="220"/>
      <c r="D106" s="220"/>
      <c r="E106" s="220"/>
      <c r="F106" s="220"/>
      <c r="G106" s="220"/>
      <c r="H106" s="220"/>
      <c r="I106" s="220"/>
      <c r="J106" s="221"/>
      <c r="K106" s="171"/>
      <c r="L106" s="171"/>
      <c r="M106" s="171"/>
      <c r="N106" s="171"/>
      <c r="O106" s="171"/>
      <c r="P106" s="171"/>
      <c r="Q106" s="171"/>
      <c r="R106" s="171"/>
      <c r="S106" s="171"/>
      <c r="T106" s="171"/>
      <c r="U106" s="171"/>
      <c r="V106" s="171"/>
      <c r="W106" s="171"/>
      <c r="X106" s="171"/>
      <c r="Y106" s="171"/>
      <c r="Z106" s="171"/>
    </row>
    <row r="107" spans="1:26" ht="15.75" customHeight="1">
      <c r="A107" s="171"/>
      <c r="B107" s="219"/>
      <c r="C107" s="220"/>
      <c r="D107" s="220"/>
      <c r="E107" s="220"/>
      <c r="F107" s="220"/>
      <c r="G107" s="220"/>
      <c r="H107" s="220"/>
      <c r="I107" s="220"/>
      <c r="J107" s="221"/>
      <c r="K107" s="171"/>
      <c r="L107" s="171"/>
      <c r="M107" s="171"/>
      <c r="N107" s="171"/>
      <c r="O107" s="171"/>
      <c r="P107" s="171"/>
      <c r="Q107" s="171"/>
      <c r="R107" s="171"/>
      <c r="S107" s="171"/>
      <c r="T107" s="171"/>
      <c r="U107" s="171"/>
      <c r="V107" s="171"/>
      <c r="W107" s="171"/>
      <c r="X107" s="171"/>
      <c r="Y107" s="171"/>
      <c r="Z107" s="171"/>
    </row>
    <row r="108" spans="1:26" ht="15.75" customHeight="1">
      <c r="A108" s="171"/>
      <c r="B108" s="219"/>
      <c r="C108" s="220"/>
      <c r="D108" s="220"/>
      <c r="E108" s="220"/>
      <c r="F108" s="220"/>
      <c r="G108" s="220"/>
      <c r="H108" s="220"/>
      <c r="I108" s="220"/>
      <c r="J108" s="221"/>
      <c r="K108" s="171"/>
      <c r="L108" s="171"/>
      <c r="M108" s="171"/>
      <c r="N108" s="171"/>
      <c r="O108" s="171"/>
      <c r="P108" s="171"/>
      <c r="Q108" s="171"/>
      <c r="R108" s="171"/>
      <c r="S108" s="171"/>
      <c r="T108" s="171"/>
      <c r="U108" s="171"/>
      <c r="V108" s="171"/>
      <c r="W108" s="171"/>
      <c r="X108" s="171"/>
      <c r="Y108" s="171"/>
      <c r="Z108" s="171"/>
    </row>
    <row r="109" spans="1:26" ht="15.75" customHeight="1">
      <c r="A109" s="171"/>
      <c r="B109" s="219"/>
      <c r="C109" s="220"/>
      <c r="D109" s="220"/>
      <c r="E109" s="220"/>
      <c r="F109" s="220"/>
      <c r="G109" s="220"/>
      <c r="H109" s="220"/>
      <c r="I109" s="220"/>
      <c r="J109" s="221"/>
      <c r="K109" s="171"/>
      <c r="L109" s="171"/>
      <c r="M109" s="171"/>
      <c r="N109" s="171"/>
      <c r="O109" s="171"/>
      <c r="P109" s="171"/>
      <c r="Q109" s="171"/>
      <c r="R109" s="171"/>
      <c r="S109" s="171"/>
      <c r="T109" s="171"/>
      <c r="U109" s="171"/>
      <c r="V109" s="171"/>
      <c r="W109" s="171"/>
      <c r="X109" s="171"/>
      <c r="Y109" s="171"/>
      <c r="Z109" s="171"/>
    </row>
    <row r="110" spans="1:26" ht="15.75" customHeight="1">
      <c r="A110" s="171"/>
      <c r="B110" s="219"/>
      <c r="C110" s="222"/>
      <c r="D110" s="222"/>
      <c r="E110" s="222"/>
      <c r="F110" s="222"/>
      <c r="G110" s="222"/>
      <c r="H110" s="222"/>
      <c r="I110" s="223"/>
      <c r="J110" s="224"/>
      <c r="K110" s="171"/>
      <c r="L110" s="171"/>
      <c r="M110" s="171"/>
      <c r="N110" s="171"/>
      <c r="O110" s="171"/>
      <c r="P110" s="171"/>
      <c r="Q110" s="171"/>
      <c r="R110" s="171"/>
      <c r="S110" s="171"/>
      <c r="T110" s="171"/>
      <c r="U110" s="171"/>
      <c r="V110" s="171"/>
      <c r="W110" s="171"/>
      <c r="X110" s="171"/>
      <c r="Y110" s="171"/>
      <c r="Z110" s="171"/>
    </row>
    <row r="111" spans="1:26" ht="15.75" customHeight="1">
      <c r="A111" s="171"/>
      <c r="B111" s="219"/>
      <c r="C111" s="222"/>
      <c r="D111" s="222"/>
      <c r="E111" s="222"/>
      <c r="F111" s="222"/>
      <c r="G111" s="222"/>
      <c r="H111" s="222"/>
      <c r="I111" s="223"/>
      <c r="J111" s="224"/>
      <c r="K111" s="171"/>
      <c r="L111" s="171"/>
      <c r="M111" s="171"/>
      <c r="N111" s="171"/>
      <c r="O111" s="171"/>
      <c r="P111" s="171"/>
      <c r="Q111" s="171"/>
      <c r="R111" s="171"/>
      <c r="S111" s="171"/>
      <c r="T111" s="171"/>
      <c r="U111" s="171"/>
      <c r="V111" s="171"/>
      <c r="W111" s="171"/>
      <c r="X111" s="171"/>
      <c r="Y111" s="171"/>
      <c r="Z111" s="171"/>
    </row>
    <row r="112" spans="1:26" ht="15.75" customHeight="1">
      <c r="A112" s="171"/>
      <c r="B112" s="219"/>
      <c r="C112" s="222"/>
      <c r="D112" s="222"/>
      <c r="E112" s="222"/>
      <c r="F112" s="222"/>
      <c r="G112" s="222"/>
      <c r="H112" s="222"/>
      <c r="I112" s="223"/>
      <c r="J112" s="224"/>
      <c r="K112" s="171"/>
      <c r="L112" s="171"/>
      <c r="M112" s="171"/>
      <c r="N112" s="171"/>
      <c r="O112" s="171"/>
      <c r="P112" s="171"/>
      <c r="Q112" s="171"/>
      <c r="R112" s="171"/>
      <c r="S112" s="171"/>
      <c r="T112" s="171"/>
      <c r="U112" s="171"/>
      <c r="V112" s="171"/>
      <c r="W112" s="171"/>
      <c r="X112" s="171"/>
      <c r="Y112" s="171"/>
      <c r="Z112" s="171"/>
    </row>
    <row r="113" spans="1:26" ht="15.75" customHeight="1">
      <c r="A113" s="171"/>
      <c r="B113" s="219"/>
      <c r="C113" s="222"/>
      <c r="D113" s="222"/>
      <c r="E113" s="222"/>
      <c r="F113" s="222"/>
      <c r="G113" s="222"/>
      <c r="H113" s="222"/>
      <c r="I113" s="223"/>
      <c r="J113" s="224"/>
      <c r="K113" s="171"/>
      <c r="L113" s="171"/>
      <c r="M113" s="171"/>
      <c r="N113" s="171"/>
      <c r="O113" s="171"/>
      <c r="P113" s="171"/>
      <c r="Q113" s="171"/>
      <c r="R113" s="171"/>
      <c r="S113" s="171"/>
      <c r="T113" s="171"/>
      <c r="U113" s="171"/>
      <c r="V113" s="171"/>
      <c r="W113" s="171"/>
      <c r="X113" s="171"/>
      <c r="Y113" s="171"/>
      <c r="Z113" s="171"/>
    </row>
    <row r="114" spans="1:26" ht="15.75" customHeight="1">
      <c r="A114" s="171"/>
      <c r="B114" s="219"/>
      <c r="C114" s="222"/>
      <c r="D114" s="222"/>
      <c r="E114" s="222"/>
      <c r="F114" s="222"/>
      <c r="G114" s="222"/>
      <c r="H114" s="222"/>
      <c r="I114" s="223"/>
      <c r="J114" s="224"/>
      <c r="K114" s="171"/>
      <c r="L114" s="171"/>
      <c r="M114" s="171"/>
      <c r="N114" s="171"/>
      <c r="O114" s="171"/>
      <c r="P114" s="171"/>
      <c r="Q114" s="171"/>
      <c r="R114" s="171"/>
      <c r="S114" s="171"/>
      <c r="T114" s="171"/>
      <c r="U114" s="171"/>
      <c r="V114" s="171"/>
      <c r="W114" s="171"/>
      <c r="X114" s="171"/>
      <c r="Y114" s="171"/>
      <c r="Z114" s="171"/>
    </row>
    <row r="115" spans="1:26" ht="15.75" customHeight="1">
      <c r="A115" s="171"/>
      <c r="B115" s="219"/>
      <c r="C115" s="222"/>
      <c r="D115" s="222"/>
      <c r="E115" s="222"/>
      <c r="F115" s="222"/>
      <c r="G115" s="222"/>
      <c r="H115" s="222"/>
      <c r="I115" s="223"/>
      <c r="J115" s="224"/>
      <c r="K115" s="171"/>
      <c r="L115" s="171"/>
      <c r="M115" s="171"/>
      <c r="N115" s="171"/>
      <c r="O115" s="171"/>
      <c r="P115" s="171"/>
      <c r="Q115" s="171"/>
      <c r="R115" s="171"/>
      <c r="S115" s="171"/>
      <c r="T115" s="171"/>
      <c r="U115" s="171"/>
      <c r="V115" s="171"/>
      <c r="W115" s="171"/>
      <c r="X115" s="171"/>
      <c r="Y115" s="171"/>
      <c r="Z115" s="171"/>
    </row>
    <row r="116" spans="1:26" ht="15.75" customHeight="1">
      <c r="A116" s="171"/>
      <c r="B116" s="219"/>
      <c r="C116" s="222"/>
      <c r="D116" s="222"/>
      <c r="E116" s="222"/>
      <c r="F116" s="222"/>
      <c r="G116" s="222"/>
      <c r="H116" s="222"/>
      <c r="I116" s="223"/>
      <c r="J116" s="224"/>
      <c r="K116" s="171"/>
      <c r="L116" s="171"/>
      <c r="M116" s="171"/>
      <c r="N116" s="171"/>
      <c r="O116" s="171"/>
      <c r="P116" s="171"/>
      <c r="Q116" s="171"/>
      <c r="R116" s="171"/>
      <c r="S116" s="171"/>
      <c r="T116" s="171"/>
      <c r="U116" s="171"/>
      <c r="V116" s="171"/>
      <c r="W116" s="171"/>
      <c r="X116" s="171"/>
      <c r="Y116" s="171"/>
      <c r="Z116" s="171"/>
    </row>
    <row r="117" spans="1:26" ht="15.75" customHeight="1">
      <c r="A117" s="171"/>
      <c r="B117" s="219"/>
      <c r="C117" s="222"/>
      <c r="D117" s="222"/>
      <c r="E117" s="222"/>
      <c r="F117" s="222"/>
      <c r="G117" s="222"/>
      <c r="H117" s="222"/>
      <c r="I117" s="223"/>
      <c r="J117" s="224"/>
      <c r="K117" s="171"/>
      <c r="L117" s="171"/>
      <c r="M117" s="171"/>
      <c r="N117" s="171"/>
      <c r="O117" s="171"/>
      <c r="P117" s="171"/>
      <c r="Q117" s="171"/>
      <c r="R117" s="171"/>
      <c r="S117" s="171"/>
      <c r="T117" s="171"/>
      <c r="U117" s="171"/>
      <c r="V117" s="171"/>
      <c r="W117" s="171"/>
      <c r="X117" s="171"/>
      <c r="Y117" s="171"/>
      <c r="Z117" s="171"/>
    </row>
    <row r="118" spans="1:26" ht="15.75" customHeight="1">
      <c r="A118" s="171"/>
      <c r="B118" s="219"/>
      <c r="C118" s="222"/>
      <c r="D118" s="222"/>
      <c r="E118" s="222"/>
      <c r="F118" s="222"/>
      <c r="G118" s="222"/>
      <c r="H118" s="222"/>
      <c r="I118" s="223"/>
      <c r="J118" s="224"/>
      <c r="K118" s="171"/>
      <c r="L118" s="171"/>
      <c r="M118" s="171"/>
      <c r="N118" s="171"/>
      <c r="O118" s="171"/>
      <c r="P118" s="171"/>
      <c r="Q118" s="171"/>
      <c r="R118" s="171"/>
      <c r="S118" s="171"/>
      <c r="T118" s="171"/>
      <c r="U118" s="171"/>
      <c r="V118" s="171"/>
      <c r="W118" s="171"/>
      <c r="X118" s="171"/>
      <c r="Y118" s="171"/>
      <c r="Z118" s="171"/>
    </row>
    <row r="119" spans="1:26" ht="15.75" customHeight="1">
      <c r="A119" s="171"/>
      <c r="B119" s="219"/>
      <c r="C119" s="222"/>
      <c r="D119" s="222"/>
      <c r="E119" s="222"/>
      <c r="F119" s="222"/>
      <c r="G119" s="222"/>
      <c r="H119" s="222"/>
      <c r="I119" s="223"/>
      <c r="J119" s="224"/>
      <c r="K119" s="171"/>
      <c r="L119" s="171"/>
      <c r="M119" s="171"/>
      <c r="N119" s="171"/>
      <c r="O119" s="171"/>
      <c r="P119" s="171"/>
      <c r="Q119" s="171"/>
      <c r="R119" s="171"/>
      <c r="S119" s="171"/>
      <c r="T119" s="171"/>
      <c r="U119" s="171"/>
      <c r="V119" s="171"/>
      <c r="W119" s="171"/>
      <c r="X119" s="171"/>
      <c r="Y119" s="171"/>
      <c r="Z119" s="171"/>
    </row>
    <row r="120" spans="1:26" ht="15.75" customHeight="1">
      <c r="A120" s="171"/>
      <c r="B120" s="219"/>
      <c r="C120" s="222"/>
      <c r="D120" s="222"/>
      <c r="E120" s="222"/>
      <c r="F120" s="222"/>
      <c r="G120" s="222"/>
      <c r="H120" s="222"/>
      <c r="I120" s="223"/>
      <c r="J120" s="224"/>
      <c r="K120" s="171"/>
      <c r="L120" s="171"/>
      <c r="M120" s="171"/>
      <c r="N120" s="171"/>
      <c r="O120" s="171"/>
      <c r="P120" s="171"/>
      <c r="Q120" s="171"/>
      <c r="R120" s="171"/>
      <c r="S120" s="171"/>
      <c r="T120" s="171"/>
      <c r="U120" s="171"/>
      <c r="V120" s="171"/>
      <c r="W120" s="171"/>
      <c r="X120" s="171"/>
      <c r="Y120" s="171"/>
      <c r="Z120" s="171"/>
    </row>
    <row r="121" spans="1:26" ht="15.75" customHeight="1">
      <c r="A121" s="171"/>
      <c r="B121" s="219"/>
      <c r="C121" s="222"/>
      <c r="D121" s="222"/>
      <c r="E121" s="222"/>
      <c r="F121" s="222"/>
      <c r="G121" s="222"/>
      <c r="H121" s="222"/>
      <c r="I121" s="223"/>
      <c r="J121" s="224"/>
      <c r="K121" s="171"/>
      <c r="L121" s="171"/>
      <c r="M121" s="171"/>
      <c r="N121" s="171"/>
      <c r="O121" s="171"/>
      <c r="P121" s="171"/>
      <c r="Q121" s="171"/>
      <c r="R121" s="171"/>
      <c r="S121" s="171"/>
      <c r="T121" s="171"/>
      <c r="U121" s="171"/>
      <c r="V121" s="171"/>
      <c r="W121" s="171"/>
      <c r="X121" s="171"/>
      <c r="Y121" s="171"/>
      <c r="Z121" s="171"/>
    </row>
    <row r="122" spans="1:26" ht="15.75" customHeight="1">
      <c r="A122" s="171"/>
      <c r="B122" s="219"/>
      <c r="C122" s="222"/>
      <c r="D122" s="222"/>
      <c r="E122" s="222"/>
      <c r="F122" s="222"/>
      <c r="G122" s="222"/>
      <c r="H122" s="222"/>
      <c r="I122" s="223"/>
      <c r="J122" s="224"/>
      <c r="K122" s="171"/>
      <c r="L122" s="171"/>
      <c r="M122" s="171"/>
      <c r="N122" s="171"/>
      <c r="O122" s="171"/>
      <c r="P122" s="171"/>
      <c r="Q122" s="171"/>
      <c r="R122" s="171"/>
      <c r="S122" s="171"/>
      <c r="T122" s="171"/>
      <c r="U122" s="171"/>
      <c r="V122" s="171"/>
      <c r="W122" s="171"/>
      <c r="X122" s="171"/>
      <c r="Y122" s="171"/>
      <c r="Z122" s="171"/>
    </row>
    <row r="123" spans="1:26" ht="15.75" customHeight="1">
      <c r="A123" s="171"/>
      <c r="B123" s="219"/>
      <c r="C123" s="222"/>
      <c r="D123" s="222"/>
      <c r="E123" s="222"/>
      <c r="F123" s="222"/>
      <c r="G123" s="222"/>
      <c r="H123" s="222"/>
      <c r="I123" s="223"/>
      <c r="J123" s="224"/>
      <c r="K123" s="171"/>
      <c r="L123" s="171"/>
      <c r="M123" s="171"/>
      <c r="N123" s="171"/>
      <c r="O123" s="171"/>
      <c r="P123" s="171"/>
      <c r="Q123" s="171"/>
      <c r="R123" s="171"/>
      <c r="S123" s="171"/>
      <c r="T123" s="171"/>
      <c r="U123" s="171"/>
      <c r="V123" s="171"/>
      <c r="W123" s="171"/>
      <c r="X123" s="171"/>
      <c r="Y123" s="171"/>
      <c r="Z123" s="171"/>
    </row>
    <row r="124" spans="1:26" ht="15.75" customHeight="1">
      <c r="A124" s="171"/>
      <c r="B124" s="219"/>
      <c r="C124" s="222"/>
      <c r="D124" s="222"/>
      <c r="E124" s="222"/>
      <c r="F124" s="222"/>
      <c r="G124" s="222"/>
      <c r="H124" s="222"/>
      <c r="I124" s="223"/>
      <c r="J124" s="224"/>
      <c r="K124" s="171"/>
      <c r="L124" s="171"/>
      <c r="M124" s="171"/>
      <c r="N124" s="171"/>
      <c r="O124" s="171"/>
      <c r="P124" s="171"/>
      <c r="Q124" s="171"/>
      <c r="R124" s="171"/>
      <c r="S124" s="171"/>
      <c r="T124" s="171"/>
      <c r="U124" s="171"/>
      <c r="V124" s="171"/>
      <c r="W124" s="171"/>
      <c r="X124" s="171"/>
      <c r="Y124" s="171"/>
      <c r="Z124" s="171"/>
    </row>
    <row r="125" spans="1:26" ht="15.75" customHeight="1">
      <c r="A125" s="171"/>
      <c r="B125" s="219"/>
      <c r="C125" s="222"/>
      <c r="D125" s="222"/>
      <c r="E125" s="222"/>
      <c r="F125" s="222"/>
      <c r="G125" s="222"/>
      <c r="H125" s="222"/>
      <c r="I125" s="223"/>
      <c r="J125" s="224"/>
      <c r="K125" s="171"/>
      <c r="L125" s="171"/>
      <c r="M125" s="171"/>
      <c r="N125" s="171"/>
      <c r="O125" s="171"/>
      <c r="P125" s="171"/>
      <c r="Q125" s="171"/>
      <c r="R125" s="171"/>
      <c r="S125" s="171"/>
      <c r="T125" s="171"/>
      <c r="U125" s="171"/>
      <c r="V125" s="171"/>
      <c r="W125" s="171"/>
      <c r="X125" s="171"/>
      <c r="Y125" s="171"/>
      <c r="Z125" s="171"/>
    </row>
    <row r="126" spans="1:26" ht="15.75" customHeight="1">
      <c r="A126" s="171"/>
      <c r="B126" s="219"/>
      <c r="C126" s="222"/>
      <c r="D126" s="222"/>
      <c r="E126" s="222"/>
      <c r="F126" s="222"/>
      <c r="G126" s="222"/>
      <c r="H126" s="222"/>
      <c r="I126" s="223"/>
      <c r="J126" s="224"/>
      <c r="K126" s="171"/>
      <c r="L126" s="171"/>
      <c r="M126" s="171"/>
      <c r="N126" s="171"/>
      <c r="O126" s="171"/>
      <c r="P126" s="171"/>
      <c r="Q126" s="171"/>
      <c r="R126" s="171"/>
      <c r="S126" s="171"/>
      <c r="T126" s="171"/>
      <c r="U126" s="171"/>
      <c r="V126" s="171"/>
      <c r="W126" s="171"/>
      <c r="X126" s="171"/>
      <c r="Y126" s="171"/>
      <c r="Z126" s="171"/>
    </row>
    <row r="127" spans="1:26" ht="15.75" customHeight="1">
      <c r="A127" s="171"/>
      <c r="B127" s="219"/>
      <c r="C127" s="222"/>
      <c r="D127" s="222"/>
      <c r="E127" s="222"/>
      <c r="F127" s="222"/>
      <c r="G127" s="222"/>
      <c r="H127" s="222"/>
      <c r="I127" s="223"/>
      <c r="J127" s="224"/>
      <c r="K127" s="171"/>
      <c r="L127" s="171"/>
      <c r="M127" s="171"/>
      <c r="N127" s="171"/>
      <c r="O127" s="171"/>
      <c r="P127" s="171"/>
      <c r="Q127" s="171"/>
      <c r="R127" s="171"/>
      <c r="S127" s="171"/>
      <c r="T127" s="171"/>
      <c r="U127" s="171"/>
      <c r="V127" s="171"/>
      <c r="W127" s="171"/>
      <c r="X127" s="171"/>
      <c r="Y127" s="171"/>
      <c r="Z127" s="171"/>
    </row>
    <row r="128" spans="1:26" ht="15.75" customHeight="1">
      <c r="A128" s="171"/>
      <c r="B128" s="219"/>
      <c r="C128" s="222"/>
      <c r="D128" s="222"/>
      <c r="E128" s="222"/>
      <c r="F128" s="222"/>
      <c r="G128" s="222"/>
      <c r="H128" s="222"/>
      <c r="I128" s="223"/>
      <c r="J128" s="224"/>
      <c r="K128" s="171"/>
      <c r="L128" s="171"/>
      <c r="M128" s="171"/>
      <c r="N128" s="171"/>
      <c r="O128" s="171"/>
      <c r="P128" s="171"/>
      <c r="Q128" s="171"/>
      <c r="R128" s="171"/>
      <c r="S128" s="171"/>
      <c r="T128" s="171"/>
      <c r="U128" s="171"/>
      <c r="V128" s="171"/>
      <c r="W128" s="171"/>
      <c r="X128" s="171"/>
      <c r="Y128" s="171"/>
      <c r="Z128" s="171"/>
    </row>
    <row r="129" spans="1:26" ht="15.75" customHeight="1">
      <c r="A129" s="171"/>
      <c r="B129" s="219"/>
      <c r="C129" s="222"/>
      <c r="D129" s="222"/>
      <c r="E129" s="222"/>
      <c r="F129" s="222"/>
      <c r="G129" s="222"/>
      <c r="H129" s="222"/>
      <c r="I129" s="223"/>
      <c r="J129" s="224"/>
      <c r="K129" s="171"/>
      <c r="L129" s="171"/>
      <c r="M129" s="171"/>
      <c r="N129" s="171"/>
      <c r="O129" s="171"/>
      <c r="P129" s="171"/>
      <c r="Q129" s="171"/>
      <c r="R129" s="171"/>
      <c r="S129" s="171"/>
      <c r="T129" s="171"/>
      <c r="U129" s="171"/>
      <c r="V129" s="171"/>
      <c r="W129" s="171"/>
      <c r="X129" s="171"/>
      <c r="Y129" s="171"/>
      <c r="Z129" s="171"/>
    </row>
    <row r="130" spans="1:26" ht="15.75" customHeight="1">
      <c r="A130" s="171"/>
      <c r="B130" s="219"/>
      <c r="C130" s="222"/>
      <c r="D130" s="222"/>
      <c r="E130" s="222"/>
      <c r="F130" s="222"/>
      <c r="G130" s="222"/>
      <c r="H130" s="222"/>
      <c r="I130" s="223"/>
      <c r="J130" s="224"/>
      <c r="K130" s="171"/>
      <c r="L130" s="171"/>
      <c r="M130" s="171"/>
      <c r="N130" s="171"/>
      <c r="O130" s="171"/>
      <c r="P130" s="171"/>
      <c r="Q130" s="171"/>
      <c r="R130" s="171"/>
      <c r="S130" s="171"/>
      <c r="T130" s="171"/>
      <c r="U130" s="171"/>
      <c r="V130" s="171"/>
      <c r="W130" s="171"/>
      <c r="X130" s="171"/>
      <c r="Y130" s="171"/>
      <c r="Z130" s="171"/>
    </row>
    <row r="131" spans="1:26" ht="15.75" customHeight="1">
      <c r="A131" s="171"/>
      <c r="B131" s="219"/>
      <c r="C131" s="222"/>
      <c r="D131" s="222"/>
      <c r="E131" s="222"/>
      <c r="F131" s="222"/>
      <c r="G131" s="222"/>
      <c r="H131" s="222"/>
      <c r="I131" s="223"/>
      <c r="J131" s="224"/>
      <c r="K131" s="171"/>
      <c r="L131" s="171"/>
      <c r="M131" s="171"/>
      <c r="N131" s="171"/>
      <c r="O131" s="171"/>
      <c r="P131" s="171"/>
      <c r="Q131" s="171"/>
      <c r="R131" s="171"/>
      <c r="S131" s="171"/>
      <c r="T131" s="171"/>
      <c r="U131" s="171"/>
      <c r="V131" s="171"/>
      <c r="W131" s="171"/>
      <c r="X131" s="171"/>
      <c r="Y131" s="171"/>
      <c r="Z131" s="171"/>
    </row>
    <row r="132" spans="1:26" ht="15.75" customHeight="1">
      <c r="A132" s="171"/>
      <c r="B132" s="219"/>
      <c r="C132" s="222"/>
      <c r="D132" s="222"/>
      <c r="E132" s="222"/>
      <c r="F132" s="222"/>
      <c r="G132" s="222"/>
      <c r="H132" s="222"/>
      <c r="I132" s="223"/>
      <c r="J132" s="224"/>
      <c r="K132" s="171"/>
      <c r="L132" s="171"/>
      <c r="M132" s="171"/>
      <c r="N132" s="171"/>
      <c r="O132" s="171"/>
      <c r="P132" s="171"/>
      <c r="Q132" s="171"/>
      <c r="R132" s="171"/>
      <c r="S132" s="171"/>
      <c r="T132" s="171"/>
      <c r="U132" s="171"/>
      <c r="V132" s="171"/>
      <c r="W132" s="171"/>
      <c r="X132" s="171"/>
      <c r="Y132" s="171"/>
      <c r="Z132" s="171"/>
    </row>
    <row r="133" spans="1:26" ht="15.75" customHeight="1">
      <c r="A133" s="171"/>
      <c r="B133" s="219"/>
      <c r="C133" s="222"/>
      <c r="D133" s="222"/>
      <c r="E133" s="222"/>
      <c r="F133" s="222"/>
      <c r="G133" s="222"/>
      <c r="H133" s="222"/>
      <c r="I133" s="223"/>
      <c r="J133" s="224"/>
      <c r="K133" s="171"/>
      <c r="L133" s="171"/>
      <c r="M133" s="171"/>
      <c r="N133" s="171"/>
      <c r="O133" s="171"/>
      <c r="P133" s="171"/>
      <c r="Q133" s="171"/>
      <c r="R133" s="171"/>
      <c r="S133" s="171"/>
      <c r="T133" s="171"/>
      <c r="U133" s="171"/>
      <c r="V133" s="171"/>
      <c r="W133" s="171"/>
      <c r="X133" s="171"/>
      <c r="Y133" s="171"/>
      <c r="Z133" s="171"/>
    </row>
    <row r="134" spans="1:26" ht="15.75" customHeight="1">
      <c r="A134" s="171"/>
      <c r="B134" s="219"/>
      <c r="C134" s="222"/>
      <c r="D134" s="222"/>
      <c r="E134" s="222"/>
      <c r="F134" s="222"/>
      <c r="G134" s="222"/>
      <c r="H134" s="222"/>
      <c r="I134" s="223"/>
      <c r="J134" s="224"/>
      <c r="K134" s="171"/>
      <c r="L134" s="171"/>
      <c r="M134" s="171"/>
      <c r="N134" s="171"/>
      <c r="O134" s="171"/>
      <c r="P134" s="171"/>
      <c r="Q134" s="171"/>
      <c r="R134" s="171"/>
      <c r="S134" s="171"/>
      <c r="T134" s="171"/>
      <c r="U134" s="171"/>
      <c r="V134" s="171"/>
      <c r="W134" s="171"/>
      <c r="X134" s="171"/>
      <c r="Y134" s="171"/>
      <c r="Z134" s="171"/>
    </row>
    <row r="135" spans="1:26" ht="15.75" customHeight="1">
      <c r="A135" s="171"/>
      <c r="B135" s="219"/>
      <c r="C135" s="222"/>
      <c r="D135" s="222"/>
      <c r="E135" s="222"/>
      <c r="F135" s="222"/>
      <c r="G135" s="222"/>
      <c r="H135" s="222"/>
      <c r="I135" s="223"/>
      <c r="J135" s="224"/>
      <c r="K135" s="171"/>
      <c r="L135" s="171"/>
      <c r="M135" s="171"/>
      <c r="N135" s="171"/>
      <c r="O135" s="171"/>
      <c r="P135" s="171"/>
      <c r="Q135" s="171"/>
      <c r="R135" s="171"/>
      <c r="S135" s="171"/>
      <c r="T135" s="171"/>
      <c r="U135" s="171"/>
      <c r="V135" s="171"/>
      <c r="W135" s="171"/>
      <c r="X135" s="171"/>
      <c r="Y135" s="171"/>
      <c r="Z135" s="171"/>
    </row>
    <row r="136" spans="1:26" ht="15.75" customHeight="1">
      <c r="A136" s="171"/>
      <c r="B136" s="219"/>
      <c r="C136" s="222"/>
      <c r="D136" s="222"/>
      <c r="E136" s="222"/>
      <c r="F136" s="222"/>
      <c r="G136" s="222"/>
      <c r="H136" s="222"/>
      <c r="I136" s="223"/>
      <c r="J136" s="224"/>
      <c r="K136" s="171"/>
      <c r="L136" s="171"/>
      <c r="M136" s="171"/>
      <c r="N136" s="171"/>
      <c r="O136" s="171"/>
      <c r="P136" s="171"/>
      <c r="Q136" s="171"/>
      <c r="R136" s="171"/>
      <c r="S136" s="171"/>
      <c r="T136" s="171"/>
      <c r="U136" s="171"/>
      <c r="V136" s="171"/>
      <c r="W136" s="171"/>
      <c r="X136" s="171"/>
      <c r="Y136" s="171"/>
      <c r="Z136" s="171"/>
    </row>
    <row r="137" spans="1:26" ht="15.75" customHeight="1">
      <c r="A137" s="171"/>
      <c r="B137" s="219"/>
      <c r="C137" s="222"/>
      <c r="D137" s="222"/>
      <c r="E137" s="222"/>
      <c r="F137" s="222"/>
      <c r="G137" s="222"/>
      <c r="H137" s="222"/>
      <c r="I137" s="223"/>
      <c r="J137" s="224"/>
      <c r="K137" s="171"/>
      <c r="L137" s="171"/>
      <c r="M137" s="171"/>
      <c r="N137" s="171"/>
      <c r="O137" s="171"/>
      <c r="P137" s="171"/>
      <c r="Q137" s="171"/>
      <c r="R137" s="171"/>
      <c r="S137" s="171"/>
      <c r="T137" s="171"/>
      <c r="U137" s="171"/>
      <c r="V137" s="171"/>
      <c r="W137" s="171"/>
      <c r="X137" s="171"/>
      <c r="Y137" s="171"/>
      <c r="Z137" s="171"/>
    </row>
    <row r="138" spans="1:26" ht="15.75" customHeight="1">
      <c r="A138" s="171"/>
      <c r="B138" s="219"/>
      <c r="C138" s="222"/>
      <c r="D138" s="222"/>
      <c r="E138" s="222"/>
      <c r="F138" s="222"/>
      <c r="G138" s="222"/>
      <c r="H138" s="222"/>
      <c r="I138" s="223"/>
      <c r="J138" s="224"/>
      <c r="K138" s="171"/>
      <c r="L138" s="171"/>
      <c r="M138" s="171"/>
      <c r="N138" s="171"/>
      <c r="O138" s="171"/>
      <c r="P138" s="171"/>
      <c r="Q138" s="171"/>
      <c r="R138" s="171"/>
      <c r="S138" s="171"/>
      <c r="T138" s="171"/>
      <c r="U138" s="171"/>
      <c r="V138" s="171"/>
      <c r="W138" s="171"/>
      <c r="X138" s="171"/>
      <c r="Y138" s="171"/>
      <c r="Z138" s="171"/>
    </row>
    <row r="139" spans="1:26" ht="15.75" customHeight="1">
      <c r="A139" s="171"/>
      <c r="B139" s="219"/>
      <c r="C139" s="222"/>
      <c r="D139" s="222"/>
      <c r="E139" s="222"/>
      <c r="F139" s="222"/>
      <c r="G139" s="222"/>
      <c r="H139" s="222"/>
      <c r="I139" s="223"/>
      <c r="J139" s="224"/>
      <c r="K139" s="171"/>
      <c r="L139" s="171"/>
      <c r="M139" s="171"/>
      <c r="N139" s="171"/>
      <c r="O139" s="171"/>
      <c r="P139" s="171"/>
      <c r="Q139" s="171"/>
      <c r="R139" s="171"/>
      <c r="S139" s="171"/>
      <c r="T139" s="171"/>
      <c r="U139" s="171"/>
      <c r="V139" s="171"/>
      <c r="W139" s="171"/>
      <c r="X139" s="171"/>
      <c r="Y139" s="171"/>
      <c r="Z139" s="171"/>
    </row>
    <row r="140" spans="1:26" ht="15.75" customHeight="1">
      <c r="A140" s="171"/>
      <c r="B140" s="219"/>
      <c r="C140" s="222"/>
      <c r="D140" s="222"/>
      <c r="E140" s="222"/>
      <c r="F140" s="222"/>
      <c r="G140" s="222"/>
      <c r="H140" s="222"/>
      <c r="I140" s="223"/>
      <c r="J140" s="224"/>
      <c r="K140" s="171"/>
      <c r="L140" s="171"/>
      <c r="M140" s="171"/>
      <c r="N140" s="171"/>
      <c r="O140" s="171"/>
      <c r="P140" s="171"/>
      <c r="Q140" s="171"/>
      <c r="R140" s="171"/>
      <c r="S140" s="171"/>
      <c r="T140" s="171"/>
      <c r="U140" s="171"/>
      <c r="V140" s="171"/>
      <c r="W140" s="171"/>
      <c r="X140" s="171"/>
      <c r="Y140" s="171"/>
      <c r="Z140" s="171"/>
    </row>
    <row r="141" spans="1:26" ht="15.75" customHeight="1">
      <c r="A141" s="171"/>
      <c r="B141" s="219"/>
      <c r="C141" s="222"/>
      <c r="D141" s="222"/>
      <c r="E141" s="222"/>
      <c r="F141" s="222"/>
      <c r="G141" s="222"/>
      <c r="H141" s="222"/>
      <c r="I141" s="223"/>
      <c r="J141" s="224"/>
      <c r="K141" s="171"/>
      <c r="L141" s="171"/>
      <c r="M141" s="171"/>
      <c r="N141" s="171"/>
      <c r="O141" s="171"/>
      <c r="P141" s="171"/>
      <c r="Q141" s="171"/>
      <c r="R141" s="171"/>
      <c r="S141" s="171"/>
      <c r="T141" s="171"/>
      <c r="U141" s="171"/>
      <c r="V141" s="171"/>
      <c r="W141" s="171"/>
      <c r="X141" s="171"/>
      <c r="Y141" s="171"/>
      <c r="Z141" s="171"/>
    </row>
    <row r="142" spans="1:26" ht="15.75" customHeight="1">
      <c r="A142" s="171"/>
      <c r="B142" s="219"/>
      <c r="C142" s="222"/>
      <c r="D142" s="222"/>
      <c r="E142" s="222"/>
      <c r="F142" s="222"/>
      <c r="G142" s="222"/>
      <c r="H142" s="222"/>
      <c r="I142" s="223"/>
      <c r="J142" s="224"/>
      <c r="K142" s="171"/>
      <c r="L142" s="171"/>
      <c r="M142" s="171"/>
      <c r="N142" s="171"/>
      <c r="O142" s="171"/>
      <c r="P142" s="171"/>
      <c r="Q142" s="171"/>
      <c r="R142" s="171"/>
      <c r="S142" s="171"/>
      <c r="T142" s="171"/>
      <c r="U142" s="171"/>
      <c r="V142" s="171"/>
      <c r="W142" s="171"/>
      <c r="X142" s="171"/>
      <c r="Y142" s="171"/>
      <c r="Z142" s="171"/>
    </row>
    <row r="143" spans="1:26" ht="15.75" customHeight="1">
      <c r="A143" s="171"/>
      <c r="B143" s="219"/>
      <c r="C143" s="222"/>
      <c r="D143" s="222"/>
      <c r="E143" s="222"/>
      <c r="F143" s="222"/>
      <c r="G143" s="222"/>
      <c r="H143" s="222"/>
      <c r="I143" s="223"/>
      <c r="J143" s="224"/>
      <c r="K143" s="171"/>
      <c r="L143" s="171"/>
      <c r="M143" s="171"/>
      <c r="N143" s="171"/>
      <c r="O143" s="171"/>
      <c r="P143" s="171"/>
      <c r="Q143" s="171"/>
      <c r="R143" s="171"/>
      <c r="S143" s="171"/>
      <c r="T143" s="171"/>
      <c r="U143" s="171"/>
      <c r="V143" s="171"/>
      <c r="W143" s="171"/>
      <c r="X143" s="171"/>
      <c r="Y143" s="171"/>
      <c r="Z143" s="171"/>
    </row>
    <row r="144" spans="1:26" ht="15.75" customHeight="1">
      <c r="A144" s="171"/>
      <c r="B144" s="219"/>
      <c r="C144" s="222"/>
      <c r="D144" s="222"/>
      <c r="E144" s="222"/>
      <c r="F144" s="222"/>
      <c r="G144" s="222"/>
      <c r="H144" s="222"/>
      <c r="I144" s="223"/>
      <c r="J144" s="224"/>
      <c r="K144" s="171"/>
      <c r="L144" s="171"/>
      <c r="M144" s="171"/>
      <c r="N144" s="171"/>
      <c r="O144" s="171"/>
      <c r="P144" s="171"/>
      <c r="Q144" s="171"/>
      <c r="R144" s="171"/>
      <c r="S144" s="171"/>
      <c r="T144" s="171"/>
      <c r="U144" s="171"/>
      <c r="V144" s="171"/>
      <c r="W144" s="171"/>
      <c r="X144" s="171"/>
      <c r="Y144" s="171"/>
      <c r="Z144" s="171"/>
    </row>
    <row r="145" spans="1:26" ht="15.75" customHeight="1">
      <c r="A145" s="171"/>
      <c r="B145" s="219"/>
      <c r="C145" s="222"/>
      <c r="D145" s="222"/>
      <c r="E145" s="222"/>
      <c r="F145" s="222"/>
      <c r="G145" s="222"/>
      <c r="H145" s="222"/>
      <c r="I145" s="223"/>
      <c r="J145" s="224"/>
      <c r="K145" s="171"/>
      <c r="L145" s="171"/>
      <c r="M145" s="171"/>
      <c r="N145" s="171"/>
      <c r="O145" s="171"/>
      <c r="P145" s="171"/>
      <c r="Q145" s="171"/>
      <c r="R145" s="171"/>
      <c r="S145" s="171"/>
      <c r="T145" s="171"/>
      <c r="U145" s="171"/>
      <c r="V145" s="171"/>
      <c r="W145" s="171"/>
      <c r="X145" s="171"/>
      <c r="Y145" s="171"/>
      <c r="Z145" s="171"/>
    </row>
    <row r="146" spans="1:26" ht="15.75" customHeight="1">
      <c r="A146" s="171"/>
      <c r="B146" s="219"/>
      <c r="C146" s="222"/>
      <c r="D146" s="222"/>
      <c r="E146" s="222"/>
      <c r="F146" s="222"/>
      <c r="G146" s="222"/>
      <c r="H146" s="222"/>
      <c r="I146" s="223"/>
      <c r="J146" s="224"/>
      <c r="K146" s="171"/>
      <c r="L146" s="171"/>
      <c r="M146" s="171"/>
      <c r="N146" s="171"/>
      <c r="O146" s="171"/>
      <c r="P146" s="171"/>
      <c r="Q146" s="171"/>
      <c r="R146" s="171"/>
      <c r="S146" s="171"/>
      <c r="T146" s="171"/>
      <c r="U146" s="171"/>
      <c r="V146" s="171"/>
      <c r="W146" s="171"/>
      <c r="X146" s="171"/>
      <c r="Y146" s="171"/>
      <c r="Z146" s="171"/>
    </row>
    <row r="147" spans="1:26" ht="15.75" customHeight="1">
      <c r="A147" s="171"/>
      <c r="B147" s="219"/>
      <c r="C147" s="222"/>
      <c r="D147" s="222"/>
      <c r="E147" s="222"/>
      <c r="F147" s="222"/>
      <c r="G147" s="222"/>
      <c r="H147" s="222"/>
      <c r="I147" s="223"/>
      <c r="J147" s="224"/>
      <c r="K147" s="171"/>
      <c r="L147" s="171"/>
      <c r="M147" s="171"/>
      <c r="N147" s="171"/>
      <c r="O147" s="171"/>
      <c r="P147" s="171"/>
      <c r="Q147" s="171"/>
      <c r="R147" s="171"/>
      <c r="S147" s="171"/>
      <c r="T147" s="171"/>
      <c r="U147" s="171"/>
      <c r="V147" s="171"/>
      <c r="W147" s="171"/>
      <c r="X147" s="171"/>
      <c r="Y147" s="171"/>
      <c r="Z147" s="171"/>
    </row>
    <row r="148" spans="1:26" ht="15.75" customHeight="1">
      <c r="A148" s="171"/>
      <c r="B148" s="219"/>
      <c r="C148" s="222"/>
      <c r="D148" s="222"/>
      <c r="E148" s="222"/>
      <c r="F148" s="222"/>
      <c r="G148" s="222"/>
      <c r="H148" s="222"/>
      <c r="I148" s="223"/>
      <c r="J148" s="224"/>
      <c r="K148" s="171"/>
      <c r="L148" s="171"/>
      <c r="M148" s="171"/>
      <c r="N148" s="171"/>
      <c r="O148" s="171"/>
      <c r="P148" s="171"/>
      <c r="Q148" s="171"/>
      <c r="R148" s="171"/>
      <c r="S148" s="171"/>
      <c r="T148" s="171"/>
      <c r="U148" s="171"/>
      <c r="V148" s="171"/>
      <c r="W148" s="171"/>
      <c r="X148" s="171"/>
      <c r="Y148" s="171"/>
      <c r="Z148" s="171"/>
    </row>
    <row r="149" spans="1:26" ht="15.75" customHeight="1">
      <c r="A149" s="171"/>
      <c r="B149" s="219"/>
      <c r="C149" s="222"/>
      <c r="D149" s="222"/>
      <c r="E149" s="222"/>
      <c r="F149" s="222"/>
      <c r="G149" s="222"/>
      <c r="H149" s="222"/>
      <c r="I149" s="223"/>
      <c r="J149" s="224"/>
      <c r="K149" s="171"/>
      <c r="L149" s="171"/>
      <c r="M149" s="171"/>
      <c r="N149" s="171"/>
      <c r="O149" s="171"/>
      <c r="P149" s="171"/>
      <c r="Q149" s="171"/>
      <c r="R149" s="171"/>
      <c r="S149" s="171"/>
      <c r="T149" s="171"/>
      <c r="U149" s="171"/>
      <c r="V149" s="171"/>
      <c r="W149" s="171"/>
      <c r="X149" s="171"/>
      <c r="Y149" s="171"/>
      <c r="Z149" s="171"/>
    </row>
    <row r="150" spans="1:26" ht="15.75" customHeight="1">
      <c r="A150" s="171"/>
      <c r="B150" s="219"/>
      <c r="C150" s="222"/>
      <c r="D150" s="222"/>
      <c r="E150" s="222"/>
      <c r="F150" s="222"/>
      <c r="G150" s="222"/>
      <c r="H150" s="222"/>
      <c r="I150" s="223"/>
      <c r="J150" s="224"/>
      <c r="K150" s="171"/>
      <c r="L150" s="171"/>
      <c r="M150" s="171"/>
      <c r="N150" s="171"/>
      <c r="O150" s="171"/>
      <c r="P150" s="171"/>
      <c r="Q150" s="171"/>
      <c r="R150" s="171"/>
      <c r="S150" s="171"/>
      <c r="T150" s="171"/>
      <c r="U150" s="171"/>
      <c r="V150" s="171"/>
      <c r="W150" s="171"/>
      <c r="X150" s="171"/>
      <c r="Y150" s="171"/>
      <c r="Z150" s="171"/>
    </row>
    <row r="151" spans="1:26" ht="15.75" customHeight="1">
      <c r="A151" s="171"/>
      <c r="B151" s="219"/>
      <c r="C151" s="222"/>
      <c r="D151" s="222"/>
      <c r="E151" s="222"/>
      <c r="F151" s="222"/>
      <c r="G151" s="222"/>
      <c r="H151" s="222"/>
      <c r="I151" s="223"/>
      <c r="J151" s="224"/>
      <c r="K151" s="171"/>
      <c r="L151" s="171"/>
      <c r="M151" s="171"/>
      <c r="N151" s="171"/>
      <c r="O151" s="171"/>
      <c r="P151" s="171"/>
      <c r="Q151" s="171"/>
      <c r="R151" s="171"/>
      <c r="S151" s="171"/>
      <c r="T151" s="171"/>
      <c r="U151" s="171"/>
      <c r="V151" s="171"/>
      <c r="W151" s="171"/>
      <c r="X151" s="171"/>
      <c r="Y151" s="171"/>
      <c r="Z151" s="171"/>
    </row>
    <row r="152" spans="1:26" ht="15.75" customHeight="1">
      <c r="A152" s="171"/>
      <c r="B152" s="219"/>
      <c r="C152" s="222"/>
      <c r="D152" s="222"/>
      <c r="E152" s="222"/>
      <c r="F152" s="222"/>
      <c r="G152" s="222"/>
      <c r="H152" s="222"/>
      <c r="I152" s="223"/>
      <c r="J152" s="224"/>
      <c r="K152" s="171"/>
      <c r="L152" s="171"/>
      <c r="M152" s="171"/>
      <c r="N152" s="171"/>
      <c r="O152" s="171"/>
      <c r="P152" s="171"/>
      <c r="Q152" s="171"/>
      <c r="R152" s="171"/>
      <c r="S152" s="171"/>
      <c r="T152" s="171"/>
      <c r="U152" s="171"/>
      <c r="V152" s="171"/>
      <c r="W152" s="171"/>
      <c r="X152" s="171"/>
      <c r="Y152" s="171"/>
      <c r="Z152" s="171"/>
    </row>
    <row r="153" spans="1:26" ht="15.75" customHeight="1">
      <c r="A153" s="171"/>
      <c r="B153" s="219"/>
      <c r="C153" s="222"/>
      <c r="D153" s="222"/>
      <c r="E153" s="222"/>
      <c r="F153" s="222"/>
      <c r="G153" s="222"/>
      <c r="H153" s="222"/>
      <c r="I153" s="223"/>
      <c r="J153" s="224"/>
      <c r="K153" s="171"/>
      <c r="L153" s="171"/>
      <c r="M153" s="171"/>
      <c r="N153" s="171"/>
      <c r="O153" s="171"/>
      <c r="P153" s="171"/>
      <c r="Q153" s="171"/>
      <c r="R153" s="171"/>
      <c r="S153" s="171"/>
      <c r="T153" s="171"/>
      <c r="U153" s="171"/>
      <c r="V153" s="171"/>
      <c r="W153" s="171"/>
      <c r="X153" s="171"/>
      <c r="Y153" s="171"/>
      <c r="Z153" s="171"/>
    </row>
    <row r="154" spans="1:26" ht="15.75" customHeight="1">
      <c r="A154" s="171"/>
      <c r="B154" s="219"/>
      <c r="C154" s="222"/>
      <c r="D154" s="222"/>
      <c r="E154" s="222"/>
      <c r="F154" s="222"/>
      <c r="G154" s="222"/>
      <c r="H154" s="222"/>
      <c r="I154" s="223"/>
      <c r="J154" s="224"/>
      <c r="K154" s="171"/>
      <c r="L154" s="171"/>
      <c r="M154" s="171"/>
      <c r="N154" s="171"/>
      <c r="O154" s="171"/>
      <c r="P154" s="171"/>
      <c r="Q154" s="171"/>
      <c r="R154" s="171"/>
      <c r="S154" s="171"/>
      <c r="T154" s="171"/>
      <c r="U154" s="171"/>
      <c r="V154" s="171"/>
      <c r="W154" s="171"/>
      <c r="X154" s="171"/>
      <c r="Y154" s="171"/>
      <c r="Z154" s="171"/>
    </row>
    <row r="155" spans="1:26" ht="15.75" customHeight="1">
      <c r="A155" s="171"/>
      <c r="B155" s="219"/>
      <c r="C155" s="222"/>
      <c r="D155" s="222"/>
      <c r="E155" s="222"/>
      <c r="F155" s="222"/>
      <c r="G155" s="222"/>
      <c r="H155" s="222"/>
      <c r="I155" s="223"/>
      <c r="J155" s="224"/>
      <c r="K155" s="171"/>
      <c r="L155" s="171"/>
      <c r="M155" s="171"/>
      <c r="N155" s="171"/>
      <c r="O155" s="171"/>
      <c r="P155" s="171"/>
      <c r="Q155" s="171"/>
      <c r="R155" s="171"/>
      <c r="S155" s="171"/>
      <c r="T155" s="171"/>
      <c r="U155" s="171"/>
      <c r="V155" s="171"/>
      <c r="W155" s="171"/>
      <c r="X155" s="171"/>
      <c r="Y155" s="171"/>
      <c r="Z155" s="171"/>
    </row>
    <row r="156" spans="1:26" ht="15.75" customHeight="1">
      <c r="A156" s="171"/>
      <c r="B156" s="219"/>
      <c r="C156" s="222"/>
      <c r="D156" s="222"/>
      <c r="E156" s="222"/>
      <c r="F156" s="222"/>
      <c r="G156" s="222"/>
      <c r="H156" s="222"/>
      <c r="I156" s="223"/>
      <c r="J156" s="224"/>
      <c r="K156" s="171"/>
      <c r="L156" s="171"/>
      <c r="M156" s="171"/>
      <c r="N156" s="171"/>
      <c r="O156" s="171"/>
      <c r="P156" s="171"/>
      <c r="Q156" s="171"/>
      <c r="R156" s="171"/>
      <c r="S156" s="171"/>
      <c r="T156" s="171"/>
      <c r="U156" s="171"/>
      <c r="V156" s="171"/>
      <c r="W156" s="171"/>
      <c r="X156" s="171"/>
      <c r="Y156" s="171"/>
      <c r="Z156" s="171"/>
    </row>
    <row r="157" spans="1:26" ht="15.75" customHeight="1">
      <c r="A157" s="171"/>
      <c r="B157" s="219"/>
      <c r="C157" s="222"/>
      <c r="D157" s="222"/>
      <c r="E157" s="222"/>
      <c r="F157" s="222"/>
      <c r="G157" s="222"/>
      <c r="H157" s="222"/>
      <c r="I157" s="223"/>
      <c r="J157" s="224"/>
      <c r="K157" s="171"/>
      <c r="L157" s="171"/>
      <c r="M157" s="171"/>
      <c r="N157" s="171"/>
      <c r="O157" s="171"/>
      <c r="P157" s="171"/>
      <c r="Q157" s="171"/>
      <c r="R157" s="171"/>
      <c r="S157" s="171"/>
      <c r="T157" s="171"/>
      <c r="U157" s="171"/>
      <c r="V157" s="171"/>
      <c r="W157" s="171"/>
      <c r="X157" s="171"/>
      <c r="Y157" s="171"/>
      <c r="Z157" s="171"/>
    </row>
    <row r="158" spans="1:26" ht="15.75" customHeight="1">
      <c r="A158" s="171"/>
      <c r="B158" s="219"/>
      <c r="C158" s="222"/>
      <c r="D158" s="222"/>
      <c r="E158" s="222"/>
      <c r="F158" s="222"/>
      <c r="G158" s="222"/>
      <c r="H158" s="222"/>
      <c r="I158" s="223"/>
      <c r="J158" s="224"/>
      <c r="K158" s="171"/>
      <c r="L158" s="171"/>
      <c r="M158" s="171"/>
      <c r="N158" s="171"/>
      <c r="O158" s="171"/>
      <c r="P158" s="171"/>
      <c r="Q158" s="171"/>
      <c r="R158" s="171"/>
      <c r="S158" s="171"/>
      <c r="T158" s="171"/>
      <c r="U158" s="171"/>
      <c r="V158" s="171"/>
      <c r="W158" s="171"/>
      <c r="X158" s="171"/>
      <c r="Y158" s="171"/>
      <c r="Z158" s="171"/>
    </row>
    <row r="159" spans="1:26" ht="15.75" customHeight="1">
      <c r="A159" s="171"/>
      <c r="B159" s="219"/>
      <c r="C159" s="222"/>
      <c r="D159" s="222"/>
      <c r="E159" s="222"/>
      <c r="F159" s="222"/>
      <c r="G159" s="222"/>
      <c r="H159" s="222"/>
      <c r="I159" s="223"/>
      <c r="J159" s="224"/>
      <c r="K159" s="171"/>
      <c r="L159" s="171"/>
      <c r="M159" s="171"/>
      <c r="N159" s="171"/>
      <c r="O159" s="171"/>
      <c r="P159" s="171"/>
      <c r="Q159" s="171"/>
      <c r="R159" s="171"/>
      <c r="S159" s="171"/>
      <c r="T159" s="171"/>
      <c r="U159" s="171"/>
      <c r="V159" s="171"/>
      <c r="W159" s="171"/>
      <c r="X159" s="171"/>
      <c r="Y159" s="171"/>
      <c r="Z159" s="171"/>
    </row>
    <row r="160" spans="1:26" ht="15.75" customHeight="1">
      <c r="A160" s="171"/>
      <c r="B160" s="219"/>
      <c r="C160" s="222"/>
      <c r="D160" s="222"/>
      <c r="E160" s="222"/>
      <c r="F160" s="222"/>
      <c r="G160" s="222"/>
      <c r="H160" s="222"/>
      <c r="I160" s="223"/>
      <c r="J160" s="224"/>
      <c r="K160" s="171"/>
      <c r="L160" s="171"/>
      <c r="M160" s="171"/>
      <c r="N160" s="171"/>
      <c r="O160" s="171"/>
      <c r="P160" s="171"/>
      <c r="Q160" s="171"/>
      <c r="R160" s="171"/>
      <c r="S160" s="171"/>
      <c r="T160" s="171"/>
      <c r="U160" s="171"/>
      <c r="V160" s="171"/>
      <c r="W160" s="171"/>
      <c r="X160" s="171"/>
      <c r="Y160" s="171"/>
      <c r="Z160" s="171"/>
    </row>
    <row r="161" spans="1:26" ht="15.75" customHeight="1">
      <c r="A161" s="171"/>
      <c r="B161" s="219"/>
      <c r="C161" s="222"/>
      <c r="D161" s="222"/>
      <c r="E161" s="222"/>
      <c r="F161" s="222"/>
      <c r="G161" s="222"/>
      <c r="H161" s="222"/>
      <c r="I161" s="223"/>
      <c r="J161" s="224"/>
      <c r="K161" s="171"/>
      <c r="L161" s="171"/>
      <c r="M161" s="171"/>
      <c r="N161" s="171"/>
      <c r="O161" s="171"/>
      <c r="P161" s="171"/>
      <c r="Q161" s="171"/>
      <c r="R161" s="171"/>
      <c r="S161" s="171"/>
      <c r="T161" s="171"/>
      <c r="U161" s="171"/>
      <c r="V161" s="171"/>
      <c r="W161" s="171"/>
      <c r="X161" s="171"/>
      <c r="Y161" s="171"/>
      <c r="Z161" s="171"/>
    </row>
    <row r="162" spans="1:26" ht="15.75" customHeight="1">
      <c r="A162" s="171"/>
      <c r="B162" s="219"/>
      <c r="C162" s="222"/>
      <c r="D162" s="222"/>
      <c r="E162" s="222"/>
      <c r="F162" s="222"/>
      <c r="G162" s="222"/>
      <c r="H162" s="222"/>
      <c r="I162" s="223"/>
      <c r="J162" s="224"/>
      <c r="K162" s="171"/>
      <c r="L162" s="171"/>
      <c r="M162" s="171"/>
      <c r="N162" s="171"/>
      <c r="O162" s="171"/>
      <c r="P162" s="171"/>
      <c r="Q162" s="171"/>
      <c r="R162" s="171"/>
      <c r="S162" s="171"/>
      <c r="T162" s="171"/>
      <c r="U162" s="171"/>
      <c r="V162" s="171"/>
      <c r="W162" s="171"/>
      <c r="X162" s="171"/>
      <c r="Y162" s="171"/>
      <c r="Z162" s="171"/>
    </row>
    <row r="163" spans="1:26" ht="15.75" customHeight="1">
      <c r="A163" s="171"/>
      <c r="B163" s="219"/>
      <c r="C163" s="222"/>
      <c r="D163" s="222"/>
      <c r="E163" s="222"/>
      <c r="F163" s="222"/>
      <c r="G163" s="222"/>
      <c r="H163" s="222"/>
      <c r="I163" s="223"/>
      <c r="J163" s="224"/>
      <c r="K163" s="171"/>
      <c r="L163" s="171"/>
      <c r="M163" s="171"/>
      <c r="N163" s="171"/>
      <c r="O163" s="171"/>
      <c r="P163" s="171"/>
      <c r="Q163" s="171"/>
      <c r="R163" s="171"/>
      <c r="S163" s="171"/>
      <c r="T163" s="171"/>
      <c r="U163" s="171"/>
      <c r="V163" s="171"/>
      <c r="W163" s="171"/>
      <c r="X163" s="171"/>
      <c r="Y163" s="171"/>
      <c r="Z163" s="171"/>
    </row>
    <row r="164" spans="1:26" ht="15.75" customHeight="1">
      <c r="A164" s="171"/>
      <c r="B164" s="219"/>
      <c r="C164" s="222"/>
      <c r="D164" s="222"/>
      <c r="E164" s="222"/>
      <c r="F164" s="222"/>
      <c r="G164" s="222"/>
      <c r="H164" s="222"/>
      <c r="I164" s="223"/>
      <c r="J164" s="224"/>
      <c r="K164" s="171"/>
      <c r="L164" s="171"/>
      <c r="M164" s="171"/>
      <c r="N164" s="171"/>
      <c r="O164" s="171"/>
      <c r="P164" s="171"/>
      <c r="Q164" s="171"/>
      <c r="R164" s="171"/>
      <c r="S164" s="171"/>
      <c r="T164" s="171"/>
      <c r="U164" s="171"/>
      <c r="V164" s="171"/>
      <c r="W164" s="171"/>
      <c r="X164" s="171"/>
      <c r="Y164" s="171"/>
      <c r="Z164" s="171"/>
    </row>
    <row r="165" spans="1:26" ht="15.75" customHeight="1">
      <c r="A165" s="171"/>
      <c r="B165" s="219"/>
      <c r="C165" s="222"/>
      <c r="D165" s="222"/>
      <c r="E165" s="222"/>
      <c r="F165" s="222"/>
      <c r="G165" s="222"/>
      <c r="H165" s="222"/>
      <c r="I165" s="223"/>
      <c r="J165" s="224"/>
      <c r="K165" s="171"/>
      <c r="L165" s="171"/>
      <c r="M165" s="171"/>
      <c r="N165" s="171"/>
      <c r="O165" s="171"/>
      <c r="P165" s="171"/>
      <c r="Q165" s="171"/>
      <c r="R165" s="171"/>
      <c r="S165" s="171"/>
      <c r="T165" s="171"/>
      <c r="U165" s="171"/>
      <c r="V165" s="171"/>
      <c r="W165" s="171"/>
      <c r="X165" s="171"/>
      <c r="Y165" s="171"/>
      <c r="Z165" s="171"/>
    </row>
    <row r="166" spans="1:26" ht="15.75" customHeight="1">
      <c r="A166" s="171"/>
      <c r="B166" s="219"/>
      <c r="C166" s="222"/>
      <c r="D166" s="222"/>
      <c r="E166" s="222"/>
      <c r="F166" s="222"/>
      <c r="G166" s="222"/>
      <c r="H166" s="222"/>
      <c r="I166" s="223"/>
      <c r="J166" s="224"/>
      <c r="K166" s="171"/>
      <c r="L166" s="171"/>
      <c r="M166" s="171"/>
      <c r="N166" s="171"/>
      <c r="O166" s="171"/>
      <c r="P166" s="171"/>
      <c r="Q166" s="171"/>
      <c r="R166" s="171"/>
      <c r="S166" s="171"/>
      <c r="T166" s="171"/>
      <c r="U166" s="171"/>
      <c r="V166" s="171"/>
      <c r="W166" s="171"/>
      <c r="X166" s="171"/>
      <c r="Y166" s="171"/>
      <c r="Z166" s="171"/>
    </row>
    <row r="167" spans="1:26" ht="15.75" customHeight="1">
      <c r="A167" s="171"/>
      <c r="B167" s="219"/>
      <c r="C167" s="222"/>
      <c r="D167" s="222"/>
      <c r="E167" s="222"/>
      <c r="F167" s="222"/>
      <c r="G167" s="222"/>
      <c r="H167" s="222"/>
      <c r="I167" s="223"/>
      <c r="J167" s="224"/>
      <c r="K167" s="171"/>
      <c r="L167" s="171"/>
      <c r="M167" s="171"/>
      <c r="N167" s="171"/>
      <c r="O167" s="171"/>
      <c r="P167" s="171"/>
      <c r="Q167" s="171"/>
      <c r="R167" s="171"/>
      <c r="S167" s="171"/>
      <c r="T167" s="171"/>
      <c r="U167" s="171"/>
      <c r="V167" s="171"/>
      <c r="W167" s="171"/>
      <c r="X167" s="171"/>
      <c r="Y167" s="171"/>
      <c r="Z167" s="171"/>
    </row>
    <row r="168" spans="1:26" ht="15.75" customHeight="1">
      <c r="A168" s="171"/>
      <c r="B168" s="219"/>
      <c r="C168" s="222"/>
      <c r="D168" s="222"/>
      <c r="E168" s="222"/>
      <c r="F168" s="222"/>
      <c r="G168" s="222"/>
      <c r="H168" s="222"/>
      <c r="I168" s="223"/>
      <c r="J168" s="224"/>
      <c r="K168" s="171"/>
      <c r="L168" s="171"/>
      <c r="M168" s="171"/>
      <c r="N168" s="171"/>
      <c r="O168" s="171"/>
      <c r="P168" s="171"/>
      <c r="Q168" s="171"/>
      <c r="R168" s="171"/>
      <c r="S168" s="171"/>
      <c r="T168" s="171"/>
      <c r="U168" s="171"/>
      <c r="V168" s="171"/>
      <c r="W168" s="171"/>
      <c r="X168" s="171"/>
      <c r="Y168" s="171"/>
      <c r="Z168" s="171"/>
    </row>
    <row r="169" spans="1:26" ht="15.75" customHeight="1">
      <c r="A169" s="171"/>
      <c r="B169" s="219"/>
      <c r="C169" s="222"/>
      <c r="D169" s="222"/>
      <c r="E169" s="222"/>
      <c r="F169" s="222"/>
      <c r="G169" s="222"/>
      <c r="H169" s="222"/>
      <c r="I169" s="223"/>
      <c r="J169" s="224"/>
      <c r="K169" s="171"/>
      <c r="L169" s="171"/>
      <c r="M169" s="171"/>
      <c r="N169" s="171"/>
      <c r="O169" s="171"/>
      <c r="P169" s="171"/>
      <c r="Q169" s="171"/>
      <c r="R169" s="171"/>
      <c r="S169" s="171"/>
      <c r="T169" s="171"/>
      <c r="U169" s="171"/>
      <c r="V169" s="171"/>
      <c r="W169" s="171"/>
      <c r="X169" s="171"/>
      <c r="Y169" s="171"/>
      <c r="Z169" s="171"/>
    </row>
    <row r="170" spans="1:26" ht="15.75" customHeight="1">
      <c r="A170" s="171"/>
      <c r="B170" s="219"/>
      <c r="C170" s="222"/>
      <c r="D170" s="222"/>
      <c r="E170" s="222"/>
      <c r="F170" s="222"/>
      <c r="G170" s="222"/>
      <c r="H170" s="222"/>
      <c r="I170" s="223"/>
      <c r="J170" s="224"/>
      <c r="K170" s="171"/>
      <c r="L170" s="171"/>
      <c r="M170" s="171"/>
      <c r="N170" s="171"/>
      <c r="O170" s="171"/>
      <c r="P170" s="171"/>
      <c r="Q170" s="171"/>
      <c r="R170" s="171"/>
      <c r="S170" s="171"/>
      <c r="T170" s="171"/>
      <c r="U170" s="171"/>
      <c r="V170" s="171"/>
      <c r="W170" s="171"/>
      <c r="X170" s="171"/>
      <c r="Y170" s="171"/>
      <c r="Z170" s="171"/>
    </row>
    <row r="171" spans="1:26" ht="15.75" customHeight="1">
      <c r="A171" s="171"/>
      <c r="B171" s="219"/>
      <c r="C171" s="222"/>
      <c r="D171" s="222"/>
      <c r="E171" s="222"/>
      <c r="F171" s="222"/>
      <c r="G171" s="222"/>
      <c r="H171" s="222"/>
      <c r="I171" s="223"/>
      <c r="J171" s="224"/>
      <c r="K171" s="171"/>
      <c r="L171" s="171"/>
      <c r="M171" s="171"/>
      <c r="N171" s="171"/>
      <c r="O171" s="171"/>
      <c r="P171" s="171"/>
      <c r="Q171" s="171"/>
      <c r="R171" s="171"/>
      <c r="S171" s="171"/>
      <c r="T171" s="171"/>
      <c r="U171" s="171"/>
      <c r="V171" s="171"/>
      <c r="W171" s="171"/>
      <c r="X171" s="171"/>
      <c r="Y171" s="171"/>
      <c r="Z171" s="171"/>
    </row>
    <row r="172" spans="1:26" ht="15.75" customHeight="1">
      <c r="A172" s="171"/>
      <c r="B172" s="219"/>
      <c r="C172" s="222"/>
      <c r="D172" s="222"/>
      <c r="E172" s="222"/>
      <c r="F172" s="222"/>
      <c r="G172" s="222"/>
      <c r="H172" s="222"/>
      <c r="I172" s="223"/>
      <c r="J172" s="224"/>
      <c r="K172" s="171"/>
      <c r="L172" s="171"/>
      <c r="M172" s="171"/>
      <c r="N172" s="171"/>
      <c r="O172" s="171"/>
      <c r="P172" s="171"/>
      <c r="Q172" s="171"/>
      <c r="R172" s="171"/>
      <c r="S172" s="171"/>
      <c r="T172" s="171"/>
      <c r="U172" s="171"/>
      <c r="V172" s="171"/>
      <c r="W172" s="171"/>
      <c r="X172" s="171"/>
      <c r="Y172" s="171"/>
      <c r="Z172" s="171"/>
    </row>
    <row r="173" spans="1:26" ht="15.75" customHeight="1">
      <c r="A173" s="171"/>
      <c r="B173" s="219"/>
      <c r="C173" s="222"/>
      <c r="D173" s="222"/>
      <c r="E173" s="222"/>
      <c r="F173" s="222"/>
      <c r="G173" s="222"/>
      <c r="H173" s="222"/>
      <c r="I173" s="223"/>
      <c r="J173" s="224"/>
      <c r="K173" s="171"/>
      <c r="L173" s="171"/>
      <c r="M173" s="171"/>
      <c r="N173" s="171"/>
      <c r="O173" s="171"/>
      <c r="P173" s="171"/>
      <c r="Q173" s="171"/>
      <c r="R173" s="171"/>
      <c r="S173" s="171"/>
      <c r="T173" s="171"/>
      <c r="U173" s="171"/>
      <c r="V173" s="171"/>
      <c r="W173" s="171"/>
      <c r="X173" s="171"/>
      <c r="Y173" s="171"/>
      <c r="Z173" s="171"/>
    </row>
    <row r="174" spans="1:26" ht="15.75" customHeight="1">
      <c r="A174" s="171"/>
      <c r="B174" s="219"/>
      <c r="C174" s="222"/>
      <c r="D174" s="222"/>
      <c r="E174" s="222"/>
      <c r="F174" s="222"/>
      <c r="G174" s="222"/>
      <c r="H174" s="222"/>
      <c r="I174" s="223"/>
      <c r="J174" s="224"/>
      <c r="K174" s="171"/>
      <c r="L174" s="171"/>
      <c r="M174" s="171"/>
      <c r="N174" s="171"/>
      <c r="O174" s="171"/>
      <c r="P174" s="171"/>
      <c r="Q174" s="171"/>
      <c r="R174" s="171"/>
      <c r="S174" s="171"/>
      <c r="T174" s="171"/>
      <c r="U174" s="171"/>
      <c r="V174" s="171"/>
      <c r="W174" s="171"/>
      <c r="X174" s="171"/>
      <c r="Y174" s="171"/>
      <c r="Z174" s="171"/>
    </row>
    <row r="175" spans="1:26" ht="15.75" customHeight="1">
      <c r="A175" s="171"/>
      <c r="B175" s="219"/>
      <c r="C175" s="222"/>
      <c r="D175" s="222"/>
      <c r="E175" s="222"/>
      <c r="F175" s="222"/>
      <c r="G175" s="222"/>
      <c r="H175" s="222"/>
      <c r="I175" s="223"/>
      <c r="J175" s="224"/>
      <c r="K175" s="171"/>
      <c r="L175" s="171"/>
      <c r="M175" s="171"/>
      <c r="N175" s="171"/>
      <c r="O175" s="171"/>
      <c r="P175" s="171"/>
      <c r="Q175" s="171"/>
      <c r="R175" s="171"/>
      <c r="S175" s="171"/>
      <c r="T175" s="171"/>
      <c r="U175" s="171"/>
      <c r="V175" s="171"/>
      <c r="W175" s="171"/>
      <c r="X175" s="171"/>
      <c r="Y175" s="171"/>
      <c r="Z175" s="171"/>
    </row>
    <row r="176" spans="1:26" ht="15.75" customHeight="1">
      <c r="A176" s="171"/>
      <c r="B176" s="219"/>
      <c r="C176" s="222"/>
      <c r="D176" s="222"/>
      <c r="E176" s="222"/>
      <c r="F176" s="222"/>
      <c r="G176" s="222"/>
      <c r="H176" s="222"/>
      <c r="I176" s="223"/>
      <c r="J176" s="224"/>
      <c r="K176" s="171"/>
      <c r="L176" s="171"/>
      <c r="M176" s="171"/>
      <c r="N176" s="171"/>
      <c r="O176" s="171"/>
      <c r="P176" s="171"/>
      <c r="Q176" s="171"/>
      <c r="R176" s="171"/>
      <c r="S176" s="171"/>
      <c r="T176" s="171"/>
      <c r="U176" s="171"/>
      <c r="V176" s="171"/>
      <c r="W176" s="171"/>
      <c r="X176" s="171"/>
      <c r="Y176" s="171"/>
      <c r="Z176" s="171"/>
    </row>
    <row r="177" spans="1:26" ht="15.75" customHeight="1">
      <c r="A177" s="171"/>
      <c r="B177" s="219"/>
      <c r="C177" s="222"/>
      <c r="D177" s="222"/>
      <c r="E177" s="222"/>
      <c r="F177" s="222"/>
      <c r="G177" s="222"/>
      <c r="H177" s="222"/>
      <c r="I177" s="223"/>
      <c r="J177" s="224"/>
      <c r="K177" s="171"/>
      <c r="L177" s="171"/>
      <c r="M177" s="171"/>
      <c r="N177" s="171"/>
      <c r="O177" s="171"/>
      <c r="P177" s="171"/>
      <c r="Q177" s="171"/>
      <c r="R177" s="171"/>
      <c r="S177" s="171"/>
      <c r="T177" s="171"/>
      <c r="U177" s="171"/>
      <c r="V177" s="171"/>
      <c r="W177" s="171"/>
      <c r="X177" s="171"/>
      <c r="Y177" s="171"/>
      <c r="Z177" s="171"/>
    </row>
    <row r="178" spans="1:26" ht="15.75" customHeight="1">
      <c r="A178" s="171"/>
      <c r="B178" s="219"/>
      <c r="C178" s="222"/>
      <c r="D178" s="222"/>
      <c r="E178" s="222"/>
      <c r="F178" s="222"/>
      <c r="G178" s="222"/>
      <c r="H178" s="222"/>
      <c r="I178" s="223"/>
      <c r="J178" s="224"/>
      <c r="K178" s="171"/>
      <c r="L178" s="171"/>
      <c r="M178" s="171"/>
      <c r="N178" s="171"/>
      <c r="O178" s="171"/>
      <c r="P178" s="171"/>
      <c r="Q178" s="171"/>
      <c r="R178" s="171"/>
      <c r="S178" s="171"/>
      <c r="T178" s="171"/>
      <c r="U178" s="171"/>
      <c r="V178" s="171"/>
      <c r="W178" s="171"/>
      <c r="X178" s="171"/>
      <c r="Y178" s="171"/>
      <c r="Z178" s="171"/>
    </row>
    <row r="179" spans="1:26" ht="15.75" customHeight="1">
      <c r="A179" s="171"/>
      <c r="B179" s="219"/>
      <c r="C179" s="222"/>
      <c r="D179" s="222"/>
      <c r="E179" s="222"/>
      <c r="F179" s="222"/>
      <c r="G179" s="222"/>
      <c r="H179" s="222"/>
      <c r="I179" s="223"/>
      <c r="J179" s="224"/>
      <c r="K179" s="171"/>
      <c r="L179" s="171"/>
      <c r="M179" s="171"/>
      <c r="N179" s="171"/>
      <c r="O179" s="171"/>
      <c r="P179" s="171"/>
      <c r="Q179" s="171"/>
      <c r="R179" s="171"/>
      <c r="S179" s="171"/>
      <c r="T179" s="171"/>
      <c r="U179" s="171"/>
      <c r="V179" s="171"/>
      <c r="W179" s="171"/>
      <c r="X179" s="171"/>
      <c r="Y179" s="171"/>
      <c r="Z179" s="171"/>
    </row>
    <row r="180" spans="1:26" ht="15.75" customHeight="1">
      <c r="A180" s="171"/>
      <c r="B180" s="219"/>
      <c r="C180" s="222"/>
      <c r="D180" s="222"/>
      <c r="E180" s="222"/>
      <c r="F180" s="222"/>
      <c r="G180" s="222"/>
      <c r="H180" s="222"/>
      <c r="I180" s="223"/>
      <c r="J180" s="224"/>
      <c r="K180" s="171"/>
      <c r="L180" s="171"/>
      <c r="M180" s="171"/>
      <c r="N180" s="171"/>
      <c r="O180" s="171"/>
      <c r="P180" s="171"/>
      <c r="Q180" s="171"/>
      <c r="R180" s="171"/>
      <c r="S180" s="171"/>
      <c r="T180" s="171"/>
      <c r="U180" s="171"/>
      <c r="V180" s="171"/>
      <c r="W180" s="171"/>
      <c r="X180" s="171"/>
      <c r="Y180" s="171"/>
      <c r="Z180" s="171"/>
    </row>
    <row r="181" spans="1:26" ht="15.75" customHeight="1">
      <c r="A181" s="171"/>
      <c r="B181" s="219"/>
      <c r="C181" s="222"/>
      <c r="D181" s="222"/>
      <c r="E181" s="222"/>
      <c r="F181" s="222"/>
      <c r="G181" s="222"/>
      <c r="H181" s="222"/>
      <c r="I181" s="223"/>
      <c r="J181" s="224"/>
      <c r="K181" s="171"/>
      <c r="L181" s="171"/>
      <c r="M181" s="171"/>
      <c r="N181" s="171"/>
      <c r="O181" s="171"/>
      <c r="P181" s="171"/>
      <c r="Q181" s="171"/>
      <c r="R181" s="171"/>
      <c r="S181" s="171"/>
      <c r="T181" s="171"/>
      <c r="U181" s="171"/>
      <c r="V181" s="171"/>
      <c r="W181" s="171"/>
      <c r="X181" s="171"/>
      <c r="Y181" s="171"/>
      <c r="Z181" s="171"/>
    </row>
    <row r="182" spans="1:26" ht="15.75" customHeight="1">
      <c r="A182" s="171"/>
      <c r="B182" s="219"/>
      <c r="C182" s="222"/>
      <c r="D182" s="222"/>
      <c r="E182" s="222"/>
      <c r="F182" s="222"/>
      <c r="G182" s="222"/>
      <c r="H182" s="222"/>
      <c r="I182" s="223"/>
      <c r="J182" s="224"/>
      <c r="K182" s="171"/>
      <c r="L182" s="171"/>
      <c r="M182" s="171"/>
      <c r="N182" s="171"/>
      <c r="O182" s="171"/>
      <c r="P182" s="171"/>
      <c r="Q182" s="171"/>
      <c r="R182" s="171"/>
      <c r="S182" s="171"/>
      <c r="T182" s="171"/>
      <c r="U182" s="171"/>
      <c r="V182" s="171"/>
      <c r="W182" s="171"/>
      <c r="X182" s="171"/>
      <c r="Y182" s="171"/>
      <c r="Z182" s="171"/>
    </row>
    <row r="183" spans="1:26" ht="15.75" customHeight="1">
      <c r="A183" s="171"/>
      <c r="B183" s="219"/>
      <c r="C183" s="222"/>
      <c r="D183" s="222"/>
      <c r="E183" s="222"/>
      <c r="F183" s="222"/>
      <c r="G183" s="222"/>
      <c r="H183" s="222"/>
      <c r="I183" s="223"/>
      <c r="J183" s="224"/>
      <c r="K183" s="171"/>
      <c r="L183" s="171"/>
      <c r="M183" s="171"/>
      <c r="N183" s="171"/>
      <c r="O183" s="171"/>
      <c r="P183" s="171"/>
      <c r="Q183" s="171"/>
      <c r="R183" s="171"/>
      <c r="S183" s="171"/>
      <c r="T183" s="171"/>
      <c r="U183" s="171"/>
      <c r="V183" s="171"/>
      <c r="W183" s="171"/>
      <c r="X183" s="171"/>
      <c r="Y183" s="171"/>
      <c r="Z183" s="171"/>
    </row>
    <row r="184" spans="1:26" ht="15.75" customHeight="1">
      <c r="A184" s="171"/>
      <c r="B184" s="219"/>
      <c r="C184" s="222"/>
      <c r="D184" s="222"/>
      <c r="E184" s="222"/>
      <c r="F184" s="222"/>
      <c r="G184" s="222"/>
      <c r="H184" s="222"/>
      <c r="I184" s="223"/>
      <c r="J184" s="224"/>
      <c r="K184" s="171"/>
      <c r="L184" s="171"/>
      <c r="M184" s="171"/>
      <c r="N184" s="171"/>
      <c r="O184" s="171"/>
      <c r="P184" s="171"/>
      <c r="Q184" s="171"/>
      <c r="R184" s="171"/>
      <c r="S184" s="171"/>
      <c r="T184" s="171"/>
      <c r="U184" s="171"/>
      <c r="V184" s="171"/>
      <c r="W184" s="171"/>
      <c r="X184" s="171"/>
      <c r="Y184" s="171"/>
      <c r="Z184" s="171"/>
    </row>
    <row r="185" spans="1:26" ht="15.75" customHeight="1">
      <c r="A185" s="171"/>
      <c r="B185" s="219"/>
      <c r="C185" s="222"/>
      <c r="D185" s="222"/>
      <c r="E185" s="222"/>
      <c r="F185" s="222"/>
      <c r="G185" s="222"/>
      <c r="H185" s="222"/>
      <c r="I185" s="223"/>
      <c r="J185" s="224"/>
      <c r="K185" s="171"/>
      <c r="L185" s="171"/>
      <c r="M185" s="171"/>
      <c r="N185" s="171"/>
      <c r="O185" s="171"/>
      <c r="P185" s="171"/>
      <c r="Q185" s="171"/>
      <c r="R185" s="171"/>
      <c r="S185" s="171"/>
      <c r="T185" s="171"/>
      <c r="U185" s="171"/>
      <c r="V185" s="171"/>
      <c r="W185" s="171"/>
      <c r="X185" s="171"/>
      <c r="Y185" s="171"/>
      <c r="Z185" s="171"/>
    </row>
    <row r="186" spans="1:26" ht="15.75" customHeight="1">
      <c r="A186" s="171"/>
      <c r="B186" s="219"/>
      <c r="C186" s="222"/>
      <c r="D186" s="222"/>
      <c r="E186" s="222"/>
      <c r="F186" s="222"/>
      <c r="G186" s="222"/>
      <c r="H186" s="222"/>
      <c r="I186" s="223"/>
      <c r="J186" s="224"/>
      <c r="K186" s="171"/>
      <c r="L186" s="171"/>
      <c r="M186" s="171"/>
      <c r="N186" s="171"/>
      <c r="O186" s="171"/>
      <c r="P186" s="171"/>
      <c r="Q186" s="171"/>
      <c r="R186" s="171"/>
      <c r="S186" s="171"/>
      <c r="T186" s="171"/>
      <c r="U186" s="171"/>
      <c r="V186" s="171"/>
      <c r="W186" s="171"/>
      <c r="X186" s="171"/>
      <c r="Y186" s="171"/>
      <c r="Z186" s="171"/>
    </row>
    <row r="187" spans="1:26" ht="15.75" customHeight="1">
      <c r="A187" s="171"/>
      <c r="B187" s="219"/>
      <c r="C187" s="222"/>
      <c r="D187" s="222"/>
      <c r="E187" s="222"/>
      <c r="F187" s="222"/>
      <c r="G187" s="222"/>
      <c r="H187" s="222"/>
      <c r="I187" s="223"/>
      <c r="J187" s="224"/>
      <c r="K187" s="171"/>
      <c r="L187" s="171"/>
      <c r="M187" s="171"/>
      <c r="N187" s="171"/>
      <c r="O187" s="171"/>
      <c r="P187" s="171"/>
      <c r="Q187" s="171"/>
      <c r="R187" s="171"/>
      <c r="S187" s="171"/>
      <c r="T187" s="171"/>
      <c r="U187" s="171"/>
      <c r="V187" s="171"/>
      <c r="W187" s="171"/>
      <c r="X187" s="171"/>
      <c r="Y187" s="171"/>
      <c r="Z187" s="171"/>
    </row>
    <row r="188" spans="1:26" ht="15.75" customHeight="1">
      <c r="A188" s="171"/>
      <c r="B188" s="219"/>
      <c r="C188" s="222"/>
      <c r="D188" s="222"/>
      <c r="E188" s="222"/>
      <c r="F188" s="222"/>
      <c r="G188" s="222"/>
      <c r="H188" s="222"/>
      <c r="I188" s="223"/>
      <c r="J188" s="224"/>
      <c r="K188" s="171"/>
      <c r="L188" s="171"/>
      <c r="M188" s="171"/>
      <c r="N188" s="171"/>
      <c r="O188" s="171"/>
      <c r="P188" s="171"/>
      <c r="Q188" s="171"/>
      <c r="R188" s="171"/>
      <c r="S188" s="171"/>
      <c r="T188" s="171"/>
      <c r="U188" s="171"/>
      <c r="V188" s="171"/>
      <c r="W188" s="171"/>
      <c r="X188" s="171"/>
      <c r="Y188" s="171"/>
      <c r="Z188" s="171"/>
    </row>
    <row r="189" spans="1:26" ht="15.75" customHeight="1">
      <c r="A189" s="171"/>
      <c r="B189" s="219"/>
      <c r="C189" s="222"/>
      <c r="D189" s="222"/>
      <c r="E189" s="222"/>
      <c r="F189" s="222"/>
      <c r="G189" s="222"/>
      <c r="H189" s="222"/>
      <c r="I189" s="223"/>
      <c r="J189" s="224"/>
      <c r="K189" s="171"/>
      <c r="L189" s="171"/>
      <c r="M189" s="171"/>
      <c r="N189" s="171"/>
      <c r="O189" s="171"/>
      <c r="P189" s="171"/>
      <c r="Q189" s="171"/>
      <c r="R189" s="171"/>
      <c r="S189" s="171"/>
      <c r="T189" s="171"/>
      <c r="U189" s="171"/>
      <c r="V189" s="171"/>
      <c r="W189" s="171"/>
      <c r="X189" s="171"/>
      <c r="Y189" s="171"/>
      <c r="Z189" s="171"/>
    </row>
    <row r="190" spans="1:26" ht="15.75" customHeight="1">
      <c r="A190" s="171"/>
      <c r="B190" s="219"/>
      <c r="C190" s="222"/>
      <c r="D190" s="222"/>
      <c r="E190" s="222"/>
      <c r="F190" s="222"/>
      <c r="G190" s="222"/>
      <c r="H190" s="222"/>
      <c r="I190" s="223"/>
      <c r="J190" s="224"/>
      <c r="K190" s="171"/>
      <c r="L190" s="171"/>
      <c r="M190" s="171"/>
      <c r="N190" s="171"/>
      <c r="O190" s="171"/>
      <c r="P190" s="171"/>
      <c r="Q190" s="171"/>
      <c r="R190" s="171"/>
      <c r="S190" s="171"/>
      <c r="T190" s="171"/>
      <c r="U190" s="171"/>
      <c r="V190" s="171"/>
      <c r="W190" s="171"/>
      <c r="X190" s="171"/>
      <c r="Y190" s="171"/>
      <c r="Z190" s="171"/>
    </row>
    <row r="191" spans="1:26" ht="15.75" customHeight="1">
      <c r="A191" s="171"/>
      <c r="B191" s="219"/>
      <c r="C191" s="222"/>
      <c r="D191" s="222"/>
      <c r="E191" s="222"/>
      <c r="F191" s="222"/>
      <c r="G191" s="222"/>
      <c r="H191" s="222"/>
      <c r="I191" s="223"/>
      <c r="J191" s="224"/>
      <c r="K191" s="171"/>
      <c r="L191" s="171"/>
      <c r="M191" s="171"/>
      <c r="N191" s="171"/>
      <c r="O191" s="171"/>
      <c r="P191" s="171"/>
      <c r="Q191" s="171"/>
      <c r="R191" s="171"/>
      <c r="S191" s="171"/>
      <c r="T191" s="171"/>
      <c r="U191" s="171"/>
      <c r="V191" s="171"/>
      <c r="W191" s="171"/>
      <c r="X191" s="171"/>
      <c r="Y191" s="171"/>
      <c r="Z191" s="171"/>
    </row>
    <row r="192" spans="1:26" ht="15.75" customHeight="1">
      <c r="A192" s="171"/>
      <c r="B192" s="219"/>
      <c r="C192" s="222"/>
      <c r="D192" s="222"/>
      <c r="E192" s="222"/>
      <c r="F192" s="222"/>
      <c r="G192" s="222"/>
      <c r="H192" s="222"/>
      <c r="I192" s="223"/>
      <c r="J192" s="224"/>
      <c r="K192" s="171"/>
      <c r="L192" s="171"/>
      <c r="M192" s="171"/>
      <c r="N192" s="171"/>
      <c r="O192" s="171"/>
      <c r="P192" s="171"/>
      <c r="Q192" s="171"/>
      <c r="R192" s="171"/>
      <c r="S192" s="171"/>
      <c r="T192" s="171"/>
      <c r="U192" s="171"/>
      <c r="V192" s="171"/>
      <c r="W192" s="171"/>
      <c r="X192" s="171"/>
      <c r="Y192" s="171"/>
      <c r="Z192" s="171"/>
    </row>
    <row r="193" spans="1:26" ht="15.75" customHeight="1">
      <c r="A193" s="171"/>
      <c r="B193" s="219"/>
      <c r="C193" s="222"/>
      <c r="D193" s="222"/>
      <c r="E193" s="222"/>
      <c r="F193" s="222"/>
      <c r="G193" s="222"/>
      <c r="H193" s="222"/>
      <c r="I193" s="223"/>
      <c r="J193" s="224"/>
      <c r="K193" s="171"/>
      <c r="L193" s="171"/>
      <c r="M193" s="171"/>
      <c r="N193" s="171"/>
      <c r="O193" s="171"/>
      <c r="P193" s="171"/>
      <c r="Q193" s="171"/>
      <c r="R193" s="171"/>
      <c r="S193" s="171"/>
      <c r="T193" s="171"/>
      <c r="U193" s="171"/>
      <c r="V193" s="171"/>
      <c r="W193" s="171"/>
      <c r="X193" s="171"/>
      <c r="Y193" s="171"/>
      <c r="Z193" s="171"/>
    </row>
    <row r="194" spans="1:26" ht="15.75" customHeight="1">
      <c r="A194" s="171"/>
      <c r="B194" s="219"/>
      <c r="C194" s="222"/>
      <c r="D194" s="222"/>
      <c r="E194" s="222"/>
      <c r="F194" s="222"/>
      <c r="G194" s="222"/>
      <c r="H194" s="222"/>
      <c r="I194" s="223"/>
      <c r="J194" s="224"/>
      <c r="K194" s="171"/>
      <c r="L194" s="171"/>
      <c r="M194" s="171"/>
      <c r="N194" s="171"/>
      <c r="O194" s="171"/>
      <c r="P194" s="171"/>
      <c r="Q194" s="171"/>
      <c r="R194" s="171"/>
      <c r="S194" s="171"/>
      <c r="T194" s="171"/>
      <c r="U194" s="171"/>
      <c r="V194" s="171"/>
      <c r="W194" s="171"/>
      <c r="X194" s="171"/>
      <c r="Y194" s="171"/>
      <c r="Z194" s="171"/>
    </row>
    <row r="195" spans="1:26" ht="15.75" customHeight="1">
      <c r="A195" s="171"/>
      <c r="B195" s="219"/>
      <c r="C195" s="222"/>
      <c r="D195" s="222"/>
      <c r="E195" s="222"/>
      <c r="F195" s="222"/>
      <c r="G195" s="222"/>
      <c r="H195" s="222"/>
      <c r="I195" s="223"/>
      <c r="J195" s="224"/>
      <c r="K195" s="171"/>
      <c r="L195" s="171"/>
      <c r="M195" s="171"/>
      <c r="N195" s="171"/>
      <c r="O195" s="171"/>
      <c r="P195" s="171"/>
      <c r="Q195" s="171"/>
      <c r="R195" s="171"/>
      <c r="S195" s="171"/>
      <c r="T195" s="171"/>
      <c r="U195" s="171"/>
      <c r="V195" s="171"/>
      <c r="W195" s="171"/>
      <c r="X195" s="171"/>
      <c r="Y195" s="171"/>
      <c r="Z195" s="171"/>
    </row>
    <row r="196" spans="1:26" ht="15.75" customHeight="1">
      <c r="A196" s="171"/>
      <c r="B196" s="219"/>
      <c r="C196" s="222"/>
      <c r="D196" s="222"/>
      <c r="E196" s="222"/>
      <c r="F196" s="222"/>
      <c r="G196" s="222"/>
      <c r="H196" s="222"/>
      <c r="I196" s="223"/>
      <c r="J196" s="224"/>
      <c r="K196" s="171"/>
      <c r="L196" s="171"/>
      <c r="M196" s="171"/>
      <c r="N196" s="171"/>
      <c r="O196" s="171"/>
      <c r="P196" s="171"/>
      <c r="Q196" s="171"/>
      <c r="R196" s="171"/>
      <c r="S196" s="171"/>
      <c r="T196" s="171"/>
      <c r="U196" s="171"/>
      <c r="V196" s="171"/>
      <c r="W196" s="171"/>
      <c r="X196" s="171"/>
      <c r="Y196" s="171"/>
      <c r="Z196" s="171"/>
    </row>
    <row r="197" spans="1:26" ht="15.75" customHeight="1">
      <c r="A197" s="171"/>
      <c r="B197" s="219"/>
      <c r="C197" s="222"/>
      <c r="D197" s="222"/>
      <c r="E197" s="222"/>
      <c r="F197" s="222"/>
      <c r="G197" s="222"/>
      <c r="H197" s="222"/>
      <c r="I197" s="223"/>
      <c r="J197" s="224"/>
      <c r="K197" s="171"/>
      <c r="L197" s="171"/>
      <c r="M197" s="171"/>
      <c r="N197" s="171"/>
      <c r="O197" s="171"/>
      <c r="P197" s="171"/>
      <c r="Q197" s="171"/>
      <c r="R197" s="171"/>
      <c r="S197" s="171"/>
      <c r="T197" s="171"/>
      <c r="U197" s="171"/>
      <c r="V197" s="171"/>
      <c r="W197" s="171"/>
      <c r="X197" s="171"/>
      <c r="Y197" s="171"/>
      <c r="Z197" s="171"/>
    </row>
    <row r="198" spans="1:26" ht="15.75" customHeight="1">
      <c r="A198" s="171"/>
      <c r="B198" s="219"/>
      <c r="C198" s="222"/>
      <c r="D198" s="222"/>
      <c r="E198" s="222"/>
      <c r="F198" s="222"/>
      <c r="G198" s="222"/>
      <c r="H198" s="222"/>
      <c r="I198" s="223"/>
      <c r="J198" s="224"/>
      <c r="K198" s="171"/>
      <c r="L198" s="171"/>
      <c r="M198" s="171"/>
      <c r="N198" s="171"/>
      <c r="O198" s="171"/>
      <c r="P198" s="171"/>
      <c r="Q198" s="171"/>
      <c r="R198" s="171"/>
      <c r="S198" s="171"/>
      <c r="T198" s="171"/>
      <c r="U198" s="171"/>
      <c r="V198" s="171"/>
      <c r="W198" s="171"/>
      <c r="X198" s="171"/>
      <c r="Y198" s="171"/>
      <c r="Z198" s="171"/>
    </row>
    <row r="199" spans="1:26" ht="15.75" customHeight="1">
      <c r="A199" s="171"/>
      <c r="B199" s="219"/>
      <c r="C199" s="222"/>
      <c r="D199" s="222"/>
      <c r="E199" s="222"/>
      <c r="F199" s="222"/>
      <c r="G199" s="222"/>
      <c r="H199" s="222"/>
      <c r="I199" s="223"/>
      <c r="J199" s="224"/>
      <c r="K199" s="171"/>
      <c r="L199" s="171"/>
      <c r="M199" s="171"/>
      <c r="N199" s="171"/>
      <c r="O199" s="171"/>
      <c r="P199" s="171"/>
      <c r="Q199" s="171"/>
      <c r="R199" s="171"/>
      <c r="S199" s="171"/>
      <c r="T199" s="171"/>
      <c r="U199" s="171"/>
      <c r="V199" s="171"/>
      <c r="W199" s="171"/>
      <c r="X199" s="171"/>
      <c r="Y199" s="171"/>
      <c r="Z199" s="171"/>
    </row>
    <row r="200" spans="1:26" ht="15.75" customHeight="1">
      <c r="A200" s="171"/>
      <c r="B200" s="219"/>
      <c r="C200" s="222"/>
      <c r="D200" s="222"/>
      <c r="E200" s="222"/>
      <c r="F200" s="222"/>
      <c r="G200" s="222"/>
      <c r="H200" s="222"/>
      <c r="I200" s="223"/>
      <c r="J200" s="224"/>
      <c r="K200" s="171"/>
      <c r="L200" s="171"/>
      <c r="M200" s="171"/>
      <c r="N200" s="171"/>
      <c r="O200" s="171"/>
      <c r="P200" s="171"/>
      <c r="Q200" s="171"/>
      <c r="R200" s="171"/>
      <c r="S200" s="171"/>
      <c r="T200" s="171"/>
      <c r="U200" s="171"/>
      <c r="V200" s="171"/>
      <c r="W200" s="171"/>
      <c r="X200" s="171"/>
      <c r="Y200" s="171"/>
      <c r="Z200" s="171"/>
    </row>
    <row r="201" spans="1:26" ht="15.75" customHeight="1">
      <c r="A201" s="171"/>
      <c r="B201" s="219"/>
      <c r="C201" s="222"/>
      <c r="D201" s="222"/>
      <c r="E201" s="222"/>
      <c r="F201" s="222"/>
      <c r="G201" s="222"/>
      <c r="H201" s="222"/>
      <c r="I201" s="223"/>
      <c r="J201" s="224"/>
      <c r="K201" s="171"/>
      <c r="L201" s="171"/>
      <c r="M201" s="171"/>
      <c r="N201" s="171"/>
      <c r="O201" s="171"/>
      <c r="P201" s="171"/>
      <c r="Q201" s="171"/>
      <c r="R201" s="171"/>
      <c r="S201" s="171"/>
      <c r="T201" s="171"/>
      <c r="U201" s="171"/>
      <c r="V201" s="171"/>
      <c r="W201" s="171"/>
      <c r="X201" s="171"/>
      <c r="Y201" s="171"/>
      <c r="Z201" s="171"/>
    </row>
    <row r="202" spans="1:26" ht="15.75" customHeight="1">
      <c r="A202" s="171"/>
      <c r="B202" s="219"/>
      <c r="C202" s="222"/>
      <c r="D202" s="222"/>
      <c r="E202" s="222"/>
      <c r="F202" s="222"/>
      <c r="G202" s="222"/>
      <c r="H202" s="222"/>
      <c r="I202" s="223"/>
      <c r="J202" s="224"/>
      <c r="K202" s="171"/>
      <c r="L202" s="171"/>
      <c r="M202" s="171"/>
      <c r="N202" s="171"/>
      <c r="O202" s="171"/>
      <c r="P202" s="171"/>
      <c r="Q202" s="171"/>
      <c r="R202" s="171"/>
      <c r="S202" s="171"/>
      <c r="T202" s="171"/>
      <c r="U202" s="171"/>
      <c r="V202" s="171"/>
      <c r="W202" s="171"/>
      <c r="X202" s="171"/>
      <c r="Y202" s="171"/>
      <c r="Z202" s="171"/>
    </row>
    <row r="203" spans="1:26" ht="15.75" customHeight="1">
      <c r="A203" s="171"/>
      <c r="B203" s="219"/>
      <c r="C203" s="222"/>
      <c r="D203" s="222"/>
      <c r="E203" s="222"/>
      <c r="F203" s="222"/>
      <c r="G203" s="222"/>
      <c r="H203" s="222"/>
      <c r="I203" s="223"/>
      <c r="J203" s="224"/>
      <c r="K203" s="171"/>
      <c r="L203" s="171"/>
      <c r="M203" s="171"/>
      <c r="N203" s="171"/>
      <c r="O203" s="171"/>
      <c r="P203" s="171"/>
      <c r="Q203" s="171"/>
      <c r="R203" s="171"/>
      <c r="S203" s="171"/>
      <c r="T203" s="171"/>
      <c r="U203" s="171"/>
      <c r="V203" s="171"/>
      <c r="W203" s="171"/>
      <c r="X203" s="171"/>
      <c r="Y203" s="171"/>
      <c r="Z203" s="171"/>
    </row>
    <row r="204" spans="1:26" ht="15.75" customHeight="1">
      <c r="A204" s="171"/>
      <c r="B204" s="219"/>
      <c r="C204" s="222"/>
      <c r="D204" s="222"/>
      <c r="E204" s="222"/>
      <c r="F204" s="222"/>
      <c r="G204" s="222"/>
      <c r="H204" s="222"/>
      <c r="I204" s="223"/>
      <c r="J204" s="224"/>
      <c r="K204" s="171"/>
      <c r="L204" s="171"/>
      <c r="M204" s="171"/>
      <c r="N204" s="171"/>
      <c r="O204" s="171"/>
      <c r="P204" s="171"/>
      <c r="Q204" s="171"/>
      <c r="R204" s="171"/>
      <c r="S204" s="171"/>
      <c r="T204" s="171"/>
      <c r="U204" s="171"/>
      <c r="V204" s="171"/>
      <c r="W204" s="171"/>
      <c r="X204" s="171"/>
      <c r="Y204" s="171"/>
      <c r="Z204" s="171"/>
    </row>
    <row r="205" spans="1:26" ht="15.75" customHeight="1">
      <c r="A205" s="171"/>
      <c r="B205" s="219"/>
      <c r="C205" s="222"/>
      <c r="D205" s="222"/>
      <c r="E205" s="222"/>
      <c r="F205" s="222"/>
      <c r="G205" s="222"/>
      <c r="H205" s="222"/>
      <c r="I205" s="223"/>
      <c r="J205" s="224"/>
      <c r="K205" s="171"/>
      <c r="L205" s="171"/>
      <c r="M205" s="171"/>
      <c r="N205" s="171"/>
      <c r="O205" s="171"/>
      <c r="P205" s="171"/>
      <c r="Q205" s="171"/>
      <c r="R205" s="171"/>
      <c r="S205" s="171"/>
      <c r="T205" s="171"/>
      <c r="U205" s="171"/>
      <c r="V205" s="171"/>
      <c r="W205" s="171"/>
      <c r="X205" s="171"/>
      <c r="Y205" s="171"/>
      <c r="Z205" s="171"/>
    </row>
    <row r="206" spans="1:26" ht="15.75" customHeight="1">
      <c r="A206" s="171"/>
      <c r="B206" s="219"/>
      <c r="C206" s="222"/>
      <c r="D206" s="222"/>
      <c r="E206" s="222"/>
      <c r="F206" s="222"/>
      <c r="G206" s="222"/>
      <c r="H206" s="222"/>
      <c r="I206" s="223"/>
      <c r="J206" s="224"/>
      <c r="K206" s="171"/>
      <c r="L206" s="171"/>
      <c r="M206" s="171"/>
      <c r="N206" s="171"/>
      <c r="O206" s="171"/>
      <c r="P206" s="171"/>
      <c r="Q206" s="171"/>
      <c r="R206" s="171"/>
      <c r="S206" s="171"/>
      <c r="T206" s="171"/>
      <c r="U206" s="171"/>
      <c r="V206" s="171"/>
      <c r="W206" s="171"/>
      <c r="X206" s="171"/>
      <c r="Y206" s="171"/>
      <c r="Z206" s="171"/>
    </row>
    <row r="207" spans="1:26" ht="15.75" customHeight="1">
      <c r="A207" s="171"/>
      <c r="B207" s="219"/>
      <c r="C207" s="222"/>
      <c r="D207" s="222"/>
      <c r="E207" s="222"/>
      <c r="F207" s="222"/>
      <c r="G207" s="222"/>
      <c r="H207" s="222"/>
      <c r="I207" s="223"/>
      <c r="J207" s="224"/>
      <c r="K207" s="171"/>
      <c r="L207" s="171"/>
      <c r="M207" s="171"/>
      <c r="N207" s="171"/>
      <c r="O207" s="171"/>
      <c r="P207" s="171"/>
      <c r="Q207" s="171"/>
      <c r="R207" s="171"/>
      <c r="S207" s="171"/>
      <c r="T207" s="171"/>
      <c r="U207" s="171"/>
      <c r="V207" s="171"/>
      <c r="W207" s="171"/>
      <c r="X207" s="171"/>
      <c r="Y207" s="171"/>
      <c r="Z207" s="171"/>
    </row>
    <row r="208" spans="1:26" ht="15.75" customHeight="1">
      <c r="A208" s="171"/>
      <c r="B208" s="219"/>
      <c r="C208" s="222"/>
      <c r="D208" s="222"/>
      <c r="E208" s="222"/>
      <c r="F208" s="222"/>
      <c r="G208" s="222"/>
      <c r="H208" s="222"/>
      <c r="I208" s="223"/>
      <c r="J208" s="224"/>
      <c r="K208" s="171"/>
      <c r="L208" s="171"/>
      <c r="M208" s="171"/>
      <c r="N208" s="171"/>
      <c r="O208" s="171"/>
      <c r="P208" s="171"/>
      <c r="Q208" s="171"/>
      <c r="R208" s="171"/>
      <c r="S208" s="171"/>
      <c r="T208" s="171"/>
      <c r="U208" s="171"/>
      <c r="V208" s="171"/>
      <c r="W208" s="171"/>
      <c r="X208" s="171"/>
      <c r="Y208" s="171"/>
      <c r="Z208" s="171"/>
    </row>
    <row r="209" spans="1:26" ht="15.75" customHeight="1">
      <c r="A209" s="171"/>
      <c r="B209" s="219"/>
      <c r="C209" s="222"/>
      <c r="D209" s="222"/>
      <c r="E209" s="222"/>
      <c r="F209" s="222"/>
      <c r="G209" s="222"/>
      <c r="H209" s="222"/>
      <c r="I209" s="223"/>
      <c r="J209" s="224"/>
      <c r="K209" s="171"/>
      <c r="L209" s="171"/>
      <c r="M209" s="171"/>
      <c r="N209" s="171"/>
      <c r="O209" s="171"/>
      <c r="P209" s="171"/>
      <c r="Q209" s="171"/>
      <c r="R209" s="171"/>
      <c r="S209" s="171"/>
      <c r="T209" s="171"/>
      <c r="U209" s="171"/>
      <c r="V209" s="171"/>
      <c r="W209" s="171"/>
      <c r="X209" s="171"/>
      <c r="Y209" s="171"/>
      <c r="Z209" s="171"/>
    </row>
    <row r="210" spans="1:26" ht="15.75" customHeight="1">
      <c r="A210" s="171"/>
      <c r="B210" s="219"/>
      <c r="C210" s="222"/>
      <c r="D210" s="222"/>
      <c r="E210" s="222"/>
      <c r="F210" s="222"/>
      <c r="G210" s="222"/>
      <c r="H210" s="222"/>
      <c r="I210" s="223"/>
      <c r="J210" s="224"/>
      <c r="K210" s="171"/>
      <c r="L210" s="171"/>
      <c r="M210" s="171"/>
      <c r="N210" s="171"/>
      <c r="O210" s="171"/>
      <c r="P210" s="171"/>
      <c r="Q210" s="171"/>
      <c r="R210" s="171"/>
      <c r="S210" s="171"/>
      <c r="T210" s="171"/>
      <c r="U210" s="171"/>
      <c r="V210" s="171"/>
      <c r="W210" s="171"/>
      <c r="X210" s="171"/>
      <c r="Y210" s="171"/>
      <c r="Z210" s="171"/>
    </row>
    <row r="211" spans="1:26" ht="15.75" customHeight="1">
      <c r="A211" s="171"/>
      <c r="B211" s="219"/>
      <c r="C211" s="222"/>
      <c r="D211" s="222"/>
      <c r="E211" s="222"/>
      <c r="F211" s="222"/>
      <c r="G211" s="222"/>
      <c r="H211" s="222"/>
      <c r="I211" s="223"/>
      <c r="J211" s="224"/>
      <c r="K211" s="171"/>
      <c r="L211" s="171"/>
      <c r="M211" s="171"/>
      <c r="N211" s="171"/>
      <c r="O211" s="171"/>
      <c r="P211" s="171"/>
      <c r="Q211" s="171"/>
      <c r="R211" s="171"/>
      <c r="S211" s="171"/>
      <c r="T211" s="171"/>
      <c r="U211" s="171"/>
      <c r="V211" s="171"/>
      <c r="W211" s="171"/>
      <c r="X211" s="171"/>
      <c r="Y211" s="171"/>
      <c r="Z211" s="171"/>
    </row>
    <row r="212" spans="1:26" ht="15.75" customHeight="1">
      <c r="A212" s="171"/>
      <c r="B212" s="219"/>
      <c r="C212" s="222"/>
      <c r="D212" s="222"/>
      <c r="E212" s="222"/>
      <c r="F212" s="222"/>
      <c r="G212" s="222"/>
      <c r="H212" s="222"/>
      <c r="I212" s="223"/>
      <c r="J212" s="224"/>
      <c r="K212" s="171"/>
      <c r="L212" s="171"/>
      <c r="M212" s="171"/>
      <c r="N212" s="171"/>
      <c r="O212" s="171"/>
      <c r="P212" s="171"/>
      <c r="Q212" s="171"/>
      <c r="R212" s="171"/>
      <c r="S212" s="171"/>
      <c r="T212" s="171"/>
      <c r="U212" s="171"/>
      <c r="V212" s="171"/>
      <c r="W212" s="171"/>
      <c r="X212" s="171"/>
      <c r="Y212" s="171"/>
      <c r="Z212" s="171"/>
    </row>
    <row r="213" spans="1:26" ht="15.75" customHeight="1">
      <c r="A213" s="171"/>
      <c r="B213" s="219"/>
      <c r="C213" s="222"/>
      <c r="D213" s="222"/>
      <c r="E213" s="222"/>
      <c r="F213" s="222"/>
      <c r="G213" s="222"/>
      <c r="H213" s="222"/>
      <c r="I213" s="223"/>
      <c r="J213" s="224"/>
      <c r="K213" s="171"/>
      <c r="L213" s="171"/>
      <c r="M213" s="171"/>
      <c r="N213" s="171"/>
      <c r="O213" s="171"/>
      <c r="P213" s="171"/>
      <c r="Q213" s="171"/>
      <c r="R213" s="171"/>
      <c r="S213" s="171"/>
      <c r="T213" s="171"/>
      <c r="U213" s="171"/>
      <c r="V213" s="171"/>
      <c r="W213" s="171"/>
      <c r="X213" s="171"/>
      <c r="Y213" s="171"/>
      <c r="Z213" s="171"/>
    </row>
    <row r="214" spans="1:26" ht="15.75" customHeight="1">
      <c r="A214" s="171"/>
      <c r="B214" s="219"/>
      <c r="C214" s="222"/>
      <c r="D214" s="222"/>
      <c r="E214" s="222"/>
      <c r="F214" s="222"/>
      <c r="G214" s="222"/>
      <c r="H214" s="222"/>
      <c r="I214" s="223"/>
      <c r="J214" s="224"/>
      <c r="K214" s="171"/>
      <c r="L214" s="171"/>
      <c r="M214" s="171"/>
      <c r="N214" s="171"/>
      <c r="O214" s="171"/>
      <c r="P214" s="171"/>
      <c r="Q214" s="171"/>
      <c r="R214" s="171"/>
      <c r="S214" s="171"/>
      <c r="T214" s="171"/>
      <c r="U214" s="171"/>
      <c r="V214" s="171"/>
      <c r="W214" s="171"/>
      <c r="X214" s="171"/>
      <c r="Y214" s="171"/>
      <c r="Z214" s="171"/>
    </row>
    <row r="215" spans="1:26" ht="15.75" customHeight="1">
      <c r="A215" s="171"/>
      <c r="B215" s="219"/>
      <c r="C215" s="222"/>
      <c r="D215" s="222"/>
      <c r="E215" s="222"/>
      <c r="F215" s="222"/>
      <c r="G215" s="222"/>
      <c r="H215" s="222"/>
      <c r="I215" s="223"/>
      <c r="J215" s="224"/>
      <c r="K215" s="171"/>
      <c r="L215" s="171"/>
      <c r="M215" s="171"/>
      <c r="N215" s="171"/>
      <c r="O215" s="171"/>
      <c r="P215" s="171"/>
      <c r="Q215" s="171"/>
      <c r="R215" s="171"/>
      <c r="S215" s="171"/>
      <c r="T215" s="171"/>
      <c r="U215" s="171"/>
      <c r="V215" s="171"/>
      <c r="W215" s="171"/>
      <c r="X215" s="171"/>
      <c r="Y215" s="171"/>
      <c r="Z215" s="171"/>
    </row>
    <row r="216" spans="1:26" ht="15.75" customHeight="1">
      <c r="A216" s="171"/>
      <c r="B216" s="219"/>
      <c r="C216" s="222"/>
      <c r="D216" s="222"/>
      <c r="E216" s="222"/>
      <c r="F216" s="222"/>
      <c r="G216" s="222"/>
      <c r="H216" s="222"/>
      <c r="I216" s="223"/>
      <c r="J216" s="224"/>
      <c r="K216" s="171"/>
      <c r="L216" s="171"/>
      <c r="M216" s="171"/>
      <c r="N216" s="171"/>
      <c r="O216" s="171"/>
      <c r="P216" s="171"/>
      <c r="Q216" s="171"/>
      <c r="R216" s="171"/>
      <c r="S216" s="171"/>
      <c r="T216" s="171"/>
      <c r="U216" s="171"/>
      <c r="V216" s="171"/>
      <c r="W216" s="171"/>
      <c r="X216" s="171"/>
      <c r="Y216" s="171"/>
      <c r="Z216" s="171"/>
    </row>
    <row r="217" spans="1:26" ht="15.75" customHeight="1">
      <c r="A217" s="171"/>
      <c r="B217" s="219"/>
      <c r="C217" s="222"/>
      <c r="D217" s="222"/>
      <c r="E217" s="222"/>
      <c r="F217" s="222"/>
      <c r="G217" s="222"/>
      <c r="H217" s="222"/>
      <c r="I217" s="223"/>
      <c r="J217" s="224"/>
      <c r="K217" s="171"/>
      <c r="L217" s="171"/>
      <c r="M217" s="171"/>
      <c r="N217" s="171"/>
      <c r="O217" s="171"/>
      <c r="P217" s="171"/>
      <c r="Q217" s="171"/>
      <c r="R217" s="171"/>
      <c r="S217" s="171"/>
      <c r="T217" s="171"/>
      <c r="U217" s="171"/>
      <c r="V217" s="171"/>
      <c r="W217" s="171"/>
      <c r="X217" s="171"/>
      <c r="Y217" s="171"/>
      <c r="Z217" s="171"/>
    </row>
    <row r="218" spans="1:26" ht="15.75" customHeight="1">
      <c r="A218" s="171"/>
      <c r="B218" s="219"/>
      <c r="C218" s="222"/>
      <c r="D218" s="222"/>
      <c r="E218" s="222"/>
      <c r="F218" s="222"/>
      <c r="G218" s="222"/>
      <c r="H218" s="222"/>
      <c r="I218" s="223"/>
      <c r="J218" s="224"/>
      <c r="K218" s="171"/>
      <c r="L218" s="171"/>
      <c r="M218" s="171"/>
      <c r="N218" s="171"/>
      <c r="O218" s="171"/>
      <c r="P218" s="171"/>
      <c r="Q218" s="171"/>
      <c r="R218" s="171"/>
      <c r="S218" s="171"/>
      <c r="T218" s="171"/>
      <c r="U218" s="171"/>
      <c r="V218" s="171"/>
      <c r="W218" s="171"/>
      <c r="X218" s="171"/>
      <c r="Y218" s="171"/>
      <c r="Z218" s="171"/>
    </row>
    <row r="219" spans="1:26" ht="15.75" customHeight="1">
      <c r="A219" s="171"/>
      <c r="B219" s="219"/>
      <c r="C219" s="222"/>
      <c r="D219" s="222"/>
      <c r="E219" s="222"/>
      <c r="F219" s="222"/>
      <c r="G219" s="222"/>
      <c r="H219" s="222"/>
      <c r="I219" s="223"/>
      <c r="J219" s="224"/>
      <c r="K219" s="171"/>
      <c r="L219" s="171"/>
      <c r="M219" s="171"/>
      <c r="N219" s="171"/>
      <c r="O219" s="171"/>
      <c r="P219" s="171"/>
      <c r="Q219" s="171"/>
      <c r="R219" s="171"/>
      <c r="S219" s="171"/>
      <c r="T219" s="171"/>
      <c r="U219" s="171"/>
      <c r="V219" s="171"/>
      <c r="W219" s="171"/>
      <c r="X219" s="171"/>
      <c r="Y219" s="171"/>
      <c r="Z219" s="171"/>
    </row>
    <row r="220" spans="1:26" ht="15.75" customHeight="1">
      <c r="A220" s="171"/>
      <c r="B220" s="219"/>
      <c r="C220" s="222"/>
      <c r="D220" s="222"/>
      <c r="E220" s="222"/>
      <c r="F220" s="222"/>
      <c r="G220" s="222"/>
      <c r="H220" s="222"/>
      <c r="I220" s="223"/>
      <c r="J220" s="224"/>
      <c r="K220" s="171"/>
      <c r="L220" s="171"/>
      <c r="M220" s="171"/>
      <c r="N220" s="171"/>
      <c r="O220" s="171"/>
      <c r="P220" s="171"/>
      <c r="Q220" s="171"/>
      <c r="R220" s="171"/>
      <c r="S220" s="171"/>
      <c r="T220" s="171"/>
      <c r="U220" s="171"/>
      <c r="V220" s="171"/>
      <c r="W220" s="171"/>
      <c r="X220" s="171"/>
      <c r="Y220" s="171"/>
      <c r="Z220" s="171"/>
    </row>
    <row r="221" spans="1:26" ht="15.75" customHeight="1">
      <c r="A221" s="171"/>
      <c r="B221" s="219"/>
      <c r="C221" s="222"/>
      <c r="D221" s="222"/>
      <c r="E221" s="222"/>
      <c r="F221" s="222"/>
      <c r="G221" s="222"/>
      <c r="H221" s="222"/>
      <c r="I221" s="223"/>
      <c r="J221" s="224"/>
      <c r="K221" s="171"/>
      <c r="L221" s="171"/>
      <c r="M221" s="171"/>
      <c r="N221" s="171"/>
      <c r="O221" s="171"/>
      <c r="P221" s="171"/>
      <c r="Q221" s="171"/>
      <c r="R221" s="171"/>
      <c r="S221" s="171"/>
      <c r="T221" s="171"/>
      <c r="U221" s="171"/>
      <c r="V221" s="171"/>
      <c r="W221" s="171"/>
      <c r="X221" s="171"/>
      <c r="Y221" s="171"/>
      <c r="Z221" s="171"/>
    </row>
    <row r="222" spans="1:26" ht="15.75" customHeight="1">
      <c r="A222" s="171"/>
      <c r="B222" s="219"/>
      <c r="C222" s="222"/>
      <c r="D222" s="222"/>
      <c r="E222" s="222"/>
      <c r="F222" s="222"/>
      <c r="G222" s="222"/>
      <c r="H222" s="222"/>
      <c r="I222" s="223"/>
      <c r="J222" s="224"/>
      <c r="K222" s="171"/>
      <c r="L222" s="171"/>
      <c r="M222" s="171"/>
      <c r="N222" s="171"/>
      <c r="O222" s="171"/>
      <c r="P222" s="171"/>
      <c r="Q222" s="171"/>
      <c r="R222" s="171"/>
      <c r="S222" s="171"/>
      <c r="T222" s="171"/>
      <c r="U222" s="171"/>
      <c r="V222" s="171"/>
      <c r="W222" s="171"/>
      <c r="X222" s="171"/>
      <c r="Y222" s="171"/>
      <c r="Z222" s="171"/>
    </row>
    <row r="223" spans="1:26" ht="15.75" customHeight="1">
      <c r="A223" s="171"/>
      <c r="B223" s="219"/>
      <c r="C223" s="222"/>
      <c r="D223" s="222"/>
      <c r="E223" s="222"/>
      <c r="F223" s="222"/>
      <c r="G223" s="222"/>
      <c r="H223" s="222"/>
      <c r="I223" s="223"/>
      <c r="J223" s="224"/>
      <c r="K223" s="171"/>
      <c r="L223" s="171"/>
      <c r="M223" s="171"/>
      <c r="N223" s="171"/>
      <c r="O223" s="171"/>
      <c r="P223" s="171"/>
      <c r="Q223" s="171"/>
      <c r="R223" s="171"/>
      <c r="S223" s="171"/>
      <c r="T223" s="171"/>
      <c r="U223" s="171"/>
      <c r="V223" s="171"/>
      <c r="W223" s="171"/>
      <c r="X223" s="171"/>
      <c r="Y223" s="171"/>
      <c r="Z223" s="171"/>
    </row>
    <row r="224" spans="1:26" ht="15.75" customHeight="1">
      <c r="A224" s="171"/>
      <c r="B224" s="219"/>
      <c r="C224" s="222"/>
      <c r="D224" s="222"/>
      <c r="E224" s="222"/>
      <c r="F224" s="222"/>
      <c r="G224" s="222"/>
      <c r="H224" s="222"/>
      <c r="I224" s="223"/>
      <c r="J224" s="224"/>
      <c r="K224" s="171"/>
      <c r="L224" s="171"/>
      <c r="M224" s="171"/>
      <c r="N224" s="171"/>
      <c r="O224" s="171"/>
      <c r="P224" s="171"/>
      <c r="Q224" s="171"/>
      <c r="R224" s="171"/>
      <c r="S224" s="171"/>
      <c r="T224" s="171"/>
      <c r="U224" s="171"/>
      <c r="V224" s="171"/>
      <c r="W224" s="171"/>
      <c r="X224" s="171"/>
      <c r="Y224" s="171"/>
      <c r="Z224" s="171"/>
    </row>
    <row r="225" spans="1:26" ht="15.75" customHeight="1">
      <c r="A225" s="171"/>
      <c r="B225" s="219"/>
      <c r="C225" s="222"/>
      <c r="D225" s="222"/>
      <c r="E225" s="222"/>
      <c r="F225" s="222"/>
      <c r="G225" s="222"/>
      <c r="H225" s="222"/>
      <c r="I225" s="223"/>
      <c r="J225" s="224"/>
      <c r="K225" s="171"/>
      <c r="L225" s="171"/>
      <c r="M225" s="171"/>
      <c r="N225" s="171"/>
      <c r="O225" s="171"/>
      <c r="P225" s="171"/>
      <c r="Q225" s="171"/>
      <c r="R225" s="171"/>
      <c r="S225" s="171"/>
      <c r="T225" s="171"/>
      <c r="U225" s="171"/>
      <c r="V225" s="171"/>
      <c r="W225" s="171"/>
      <c r="X225" s="171"/>
      <c r="Y225" s="171"/>
      <c r="Z225" s="171"/>
    </row>
    <row r="226" spans="1:26" ht="15.75" customHeight="1">
      <c r="A226" s="171"/>
      <c r="B226" s="219"/>
      <c r="C226" s="222"/>
      <c r="D226" s="222"/>
      <c r="E226" s="222"/>
      <c r="F226" s="222"/>
      <c r="G226" s="222"/>
      <c r="H226" s="222"/>
      <c r="I226" s="223"/>
      <c r="J226" s="224"/>
      <c r="K226" s="171"/>
      <c r="L226" s="171"/>
      <c r="M226" s="171"/>
      <c r="N226" s="171"/>
      <c r="O226" s="171"/>
      <c r="P226" s="171"/>
      <c r="Q226" s="171"/>
      <c r="R226" s="171"/>
      <c r="S226" s="171"/>
      <c r="T226" s="171"/>
      <c r="U226" s="171"/>
      <c r="V226" s="171"/>
      <c r="W226" s="171"/>
      <c r="X226" s="171"/>
      <c r="Y226" s="171"/>
      <c r="Z226" s="171"/>
    </row>
    <row r="227" spans="1:26" ht="15.75" customHeight="1">
      <c r="A227" s="171"/>
      <c r="B227" s="219"/>
      <c r="C227" s="222"/>
      <c r="D227" s="222"/>
      <c r="E227" s="222"/>
      <c r="F227" s="222"/>
      <c r="G227" s="222"/>
      <c r="H227" s="222"/>
      <c r="I227" s="223"/>
      <c r="J227" s="224"/>
      <c r="K227" s="171"/>
      <c r="L227" s="171"/>
      <c r="M227" s="171"/>
      <c r="N227" s="171"/>
      <c r="O227" s="171"/>
      <c r="P227" s="171"/>
      <c r="Q227" s="171"/>
      <c r="R227" s="171"/>
      <c r="S227" s="171"/>
      <c r="T227" s="171"/>
      <c r="U227" s="171"/>
      <c r="V227" s="171"/>
      <c r="W227" s="171"/>
      <c r="X227" s="171"/>
      <c r="Y227" s="171"/>
      <c r="Z227" s="171"/>
    </row>
    <row r="228" spans="1:26" ht="15.75" customHeight="1">
      <c r="A228" s="171"/>
      <c r="B228" s="219"/>
      <c r="C228" s="222"/>
      <c r="D228" s="222"/>
      <c r="E228" s="222"/>
      <c r="F228" s="222"/>
      <c r="G228" s="222"/>
      <c r="H228" s="222"/>
      <c r="I228" s="223"/>
      <c r="J228" s="224"/>
      <c r="K228" s="171"/>
      <c r="L228" s="171"/>
      <c r="M228" s="171"/>
      <c r="N228" s="171"/>
      <c r="O228" s="171"/>
      <c r="P228" s="171"/>
      <c r="Q228" s="171"/>
      <c r="R228" s="171"/>
      <c r="S228" s="171"/>
      <c r="T228" s="171"/>
      <c r="U228" s="171"/>
      <c r="V228" s="171"/>
      <c r="W228" s="171"/>
      <c r="X228" s="171"/>
      <c r="Y228" s="171"/>
      <c r="Z228" s="171"/>
    </row>
    <row r="229" spans="1:26" ht="15.75" customHeight="1">
      <c r="A229" s="171"/>
      <c r="B229" s="219"/>
      <c r="C229" s="222"/>
      <c r="D229" s="222"/>
      <c r="E229" s="222"/>
      <c r="F229" s="222"/>
      <c r="G229" s="222"/>
      <c r="H229" s="222"/>
      <c r="I229" s="223"/>
      <c r="J229" s="224"/>
      <c r="K229" s="171"/>
      <c r="L229" s="171"/>
      <c r="M229" s="171"/>
      <c r="N229" s="171"/>
      <c r="O229" s="171"/>
      <c r="P229" s="171"/>
      <c r="Q229" s="171"/>
      <c r="R229" s="171"/>
      <c r="S229" s="171"/>
      <c r="T229" s="171"/>
      <c r="U229" s="171"/>
      <c r="V229" s="171"/>
      <c r="W229" s="171"/>
      <c r="X229" s="171"/>
      <c r="Y229" s="171"/>
      <c r="Z229" s="171"/>
    </row>
    <row r="230" spans="1:26" ht="15.75" customHeight="1">
      <c r="A230" s="171"/>
      <c r="B230" s="219"/>
      <c r="C230" s="222"/>
      <c r="D230" s="222"/>
      <c r="E230" s="222"/>
      <c r="F230" s="222"/>
      <c r="G230" s="222"/>
      <c r="H230" s="222"/>
      <c r="I230" s="223"/>
      <c r="J230" s="224"/>
      <c r="K230" s="171"/>
      <c r="L230" s="171"/>
      <c r="M230" s="171"/>
      <c r="N230" s="171"/>
      <c r="O230" s="171"/>
      <c r="P230" s="171"/>
      <c r="Q230" s="171"/>
      <c r="R230" s="171"/>
      <c r="S230" s="171"/>
      <c r="T230" s="171"/>
      <c r="U230" s="171"/>
      <c r="V230" s="171"/>
      <c r="W230" s="171"/>
      <c r="X230" s="171"/>
      <c r="Y230" s="171"/>
      <c r="Z230" s="171"/>
    </row>
    <row r="231" spans="1:26" ht="15.75" customHeight="1">
      <c r="A231" s="171"/>
      <c r="B231" s="219"/>
      <c r="C231" s="222"/>
      <c r="D231" s="222"/>
      <c r="E231" s="222"/>
      <c r="F231" s="222"/>
      <c r="G231" s="222"/>
      <c r="H231" s="222"/>
      <c r="I231" s="223"/>
      <c r="J231" s="224"/>
      <c r="K231" s="171"/>
      <c r="L231" s="171"/>
      <c r="M231" s="171"/>
      <c r="N231" s="171"/>
      <c r="O231" s="171"/>
      <c r="P231" s="171"/>
      <c r="Q231" s="171"/>
      <c r="R231" s="171"/>
      <c r="S231" s="171"/>
      <c r="T231" s="171"/>
      <c r="U231" s="171"/>
      <c r="V231" s="171"/>
      <c r="W231" s="171"/>
      <c r="X231" s="171"/>
      <c r="Y231" s="171"/>
      <c r="Z231" s="171"/>
    </row>
    <row r="232" spans="1:26" ht="15.75" customHeight="1">
      <c r="A232" s="171"/>
      <c r="B232" s="219"/>
      <c r="C232" s="222"/>
      <c r="D232" s="222"/>
      <c r="E232" s="222"/>
      <c r="F232" s="222"/>
      <c r="G232" s="222"/>
      <c r="H232" s="222"/>
      <c r="I232" s="223"/>
      <c r="J232" s="224"/>
      <c r="K232" s="171"/>
      <c r="L232" s="171"/>
      <c r="M232" s="171"/>
      <c r="N232" s="171"/>
      <c r="O232" s="171"/>
      <c r="P232" s="171"/>
      <c r="Q232" s="171"/>
      <c r="R232" s="171"/>
      <c r="S232" s="171"/>
      <c r="T232" s="171"/>
      <c r="U232" s="171"/>
      <c r="V232" s="171"/>
      <c r="W232" s="171"/>
      <c r="X232" s="171"/>
      <c r="Y232" s="171"/>
      <c r="Z232" s="171"/>
    </row>
    <row r="233" spans="1:26" ht="15.75" customHeight="1">
      <c r="A233" s="171"/>
      <c r="B233" s="219"/>
      <c r="C233" s="222"/>
      <c r="D233" s="222"/>
      <c r="E233" s="222"/>
      <c r="F233" s="222"/>
      <c r="G233" s="222"/>
      <c r="H233" s="222"/>
      <c r="I233" s="223"/>
      <c r="J233" s="224"/>
      <c r="K233" s="171"/>
      <c r="L233" s="171"/>
      <c r="M233" s="171"/>
      <c r="N233" s="171"/>
      <c r="O233" s="171"/>
      <c r="P233" s="171"/>
      <c r="Q233" s="171"/>
      <c r="R233" s="171"/>
      <c r="S233" s="171"/>
      <c r="T233" s="171"/>
      <c r="U233" s="171"/>
      <c r="V233" s="171"/>
      <c r="W233" s="171"/>
      <c r="X233" s="171"/>
      <c r="Y233" s="171"/>
      <c r="Z233" s="171"/>
    </row>
    <row r="234" spans="1:26" ht="15.75" customHeight="1">
      <c r="A234" s="171"/>
      <c r="B234" s="219"/>
      <c r="C234" s="222"/>
      <c r="D234" s="222"/>
      <c r="E234" s="222"/>
      <c r="F234" s="222"/>
      <c r="G234" s="222"/>
      <c r="H234" s="222"/>
      <c r="I234" s="223"/>
      <c r="J234" s="224"/>
      <c r="K234" s="171"/>
      <c r="L234" s="171"/>
      <c r="M234" s="171"/>
      <c r="N234" s="171"/>
      <c r="O234" s="171"/>
      <c r="P234" s="171"/>
      <c r="Q234" s="171"/>
      <c r="R234" s="171"/>
      <c r="S234" s="171"/>
      <c r="T234" s="171"/>
      <c r="U234" s="171"/>
      <c r="V234" s="171"/>
      <c r="W234" s="171"/>
      <c r="X234" s="171"/>
      <c r="Y234" s="171"/>
      <c r="Z234" s="171"/>
    </row>
    <row r="235" spans="1:26" ht="15.75" customHeight="1">
      <c r="A235" s="171"/>
      <c r="B235" s="219"/>
      <c r="C235" s="222"/>
      <c r="D235" s="222"/>
      <c r="E235" s="222"/>
      <c r="F235" s="222"/>
      <c r="G235" s="222"/>
      <c r="H235" s="222"/>
      <c r="I235" s="223"/>
      <c r="J235" s="224"/>
      <c r="K235" s="171"/>
      <c r="L235" s="171"/>
      <c r="M235" s="171"/>
      <c r="N235" s="171"/>
      <c r="O235" s="171"/>
      <c r="P235" s="171"/>
      <c r="Q235" s="171"/>
      <c r="R235" s="171"/>
      <c r="S235" s="171"/>
      <c r="T235" s="171"/>
      <c r="U235" s="171"/>
      <c r="V235" s="171"/>
      <c r="W235" s="171"/>
      <c r="X235" s="171"/>
      <c r="Y235" s="171"/>
      <c r="Z235" s="171"/>
    </row>
    <row r="236" spans="1:26" ht="15.75" customHeight="1">
      <c r="A236" s="171"/>
      <c r="B236" s="219"/>
      <c r="C236" s="222"/>
      <c r="D236" s="222"/>
      <c r="E236" s="222"/>
      <c r="F236" s="222"/>
      <c r="G236" s="222"/>
      <c r="H236" s="222"/>
      <c r="I236" s="223"/>
      <c r="J236" s="224"/>
      <c r="K236" s="171"/>
      <c r="L236" s="171"/>
      <c r="M236" s="171"/>
      <c r="N236" s="171"/>
      <c r="O236" s="171"/>
      <c r="P236" s="171"/>
      <c r="Q236" s="171"/>
      <c r="R236" s="171"/>
      <c r="S236" s="171"/>
      <c r="T236" s="171"/>
      <c r="U236" s="171"/>
      <c r="V236" s="171"/>
      <c r="W236" s="171"/>
      <c r="X236" s="171"/>
      <c r="Y236" s="171"/>
      <c r="Z236" s="171"/>
    </row>
    <row r="237" spans="1:26" ht="15.75" customHeight="1">
      <c r="A237" s="171"/>
      <c r="B237" s="219"/>
      <c r="C237" s="222"/>
      <c r="D237" s="222"/>
      <c r="E237" s="222"/>
      <c r="F237" s="222"/>
      <c r="G237" s="222"/>
      <c r="H237" s="222"/>
      <c r="I237" s="223"/>
      <c r="J237" s="224"/>
      <c r="K237" s="171"/>
      <c r="L237" s="171"/>
      <c r="M237" s="171"/>
      <c r="N237" s="171"/>
      <c r="O237" s="171"/>
      <c r="P237" s="171"/>
      <c r="Q237" s="171"/>
      <c r="R237" s="171"/>
      <c r="S237" s="171"/>
      <c r="T237" s="171"/>
      <c r="U237" s="171"/>
      <c r="V237" s="171"/>
      <c r="W237" s="171"/>
      <c r="X237" s="171"/>
      <c r="Y237" s="171"/>
      <c r="Z237" s="171"/>
    </row>
    <row r="238" spans="1:26" ht="15.75" customHeight="1">
      <c r="A238" s="171"/>
      <c r="B238" s="219"/>
      <c r="C238" s="222"/>
      <c r="D238" s="222"/>
      <c r="E238" s="222"/>
      <c r="F238" s="222"/>
      <c r="G238" s="222"/>
      <c r="H238" s="222"/>
      <c r="I238" s="223"/>
      <c r="J238" s="224"/>
      <c r="K238" s="171"/>
      <c r="L238" s="171"/>
      <c r="M238" s="171"/>
      <c r="N238" s="171"/>
      <c r="O238" s="171"/>
      <c r="P238" s="171"/>
      <c r="Q238" s="171"/>
      <c r="R238" s="171"/>
      <c r="S238" s="171"/>
      <c r="T238" s="171"/>
      <c r="U238" s="171"/>
      <c r="V238" s="171"/>
      <c r="W238" s="171"/>
      <c r="X238" s="171"/>
      <c r="Y238" s="171"/>
      <c r="Z238" s="171"/>
    </row>
    <row r="239" spans="1:26" ht="15.75" customHeight="1">
      <c r="A239" s="171"/>
      <c r="B239" s="219"/>
      <c r="C239" s="222"/>
      <c r="D239" s="222"/>
      <c r="E239" s="222"/>
      <c r="F239" s="222"/>
      <c r="G239" s="222"/>
      <c r="H239" s="222"/>
      <c r="I239" s="223"/>
      <c r="J239" s="224"/>
      <c r="K239" s="171"/>
      <c r="L239" s="171"/>
      <c r="M239" s="171"/>
      <c r="N239" s="171"/>
      <c r="O239" s="171"/>
      <c r="P239" s="171"/>
      <c r="Q239" s="171"/>
      <c r="R239" s="171"/>
      <c r="S239" s="171"/>
      <c r="T239" s="171"/>
      <c r="U239" s="171"/>
      <c r="V239" s="171"/>
      <c r="W239" s="171"/>
      <c r="X239" s="171"/>
      <c r="Y239" s="171"/>
      <c r="Z239" s="171"/>
    </row>
    <row r="240" spans="1:26" ht="15.75" customHeight="1">
      <c r="A240" s="171"/>
      <c r="B240" s="219"/>
      <c r="C240" s="222"/>
      <c r="D240" s="222"/>
      <c r="E240" s="222"/>
      <c r="F240" s="222"/>
      <c r="G240" s="222"/>
      <c r="H240" s="222"/>
      <c r="I240" s="223"/>
      <c r="J240" s="224"/>
      <c r="K240" s="171"/>
      <c r="L240" s="171"/>
      <c r="M240" s="171"/>
      <c r="N240" s="171"/>
      <c r="O240" s="171"/>
      <c r="P240" s="171"/>
      <c r="Q240" s="171"/>
      <c r="R240" s="171"/>
      <c r="S240" s="171"/>
      <c r="T240" s="171"/>
      <c r="U240" s="171"/>
      <c r="V240" s="171"/>
      <c r="W240" s="171"/>
      <c r="X240" s="171"/>
      <c r="Y240" s="171"/>
      <c r="Z240" s="171"/>
    </row>
    <row r="241" spans="1:26" ht="15.75" customHeight="1">
      <c r="A241" s="171"/>
      <c r="B241" s="219"/>
      <c r="C241" s="222"/>
      <c r="D241" s="222"/>
      <c r="E241" s="222"/>
      <c r="F241" s="222"/>
      <c r="G241" s="222"/>
      <c r="H241" s="222"/>
      <c r="I241" s="223"/>
      <c r="J241" s="224"/>
      <c r="K241" s="171"/>
      <c r="L241" s="171"/>
      <c r="M241" s="171"/>
      <c r="N241" s="171"/>
      <c r="O241" s="171"/>
      <c r="P241" s="171"/>
      <c r="Q241" s="171"/>
      <c r="R241" s="171"/>
      <c r="S241" s="171"/>
      <c r="T241" s="171"/>
      <c r="U241" s="171"/>
      <c r="V241" s="171"/>
      <c r="W241" s="171"/>
      <c r="X241" s="171"/>
      <c r="Y241" s="171"/>
      <c r="Z241" s="171"/>
    </row>
    <row r="242" spans="1:26" ht="15.75" customHeight="1">
      <c r="A242" s="171"/>
      <c r="B242" s="219"/>
      <c r="C242" s="222"/>
      <c r="D242" s="222"/>
      <c r="E242" s="222"/>
      <c r="F242" s="222"/>
      <c r="G242" s="222"/>
      <c r="H242" s="222"/>
      <c r="I242" s="223"/>
      <c r="J242" s="224"/>
      <c r="K242" s="171"/>
      <c r="L242" s="171"/>
      <c r="M242" s="171"/>
      <c r="N242" s="171"/>
      <c r="O242" s="171"/>
      <c r="P242" s="171"/>
      <c r="Q242" s="171"/>
      <c r="R242" s="171"/>
      <c r="S242" s="171"/>
      <c r="T242" s="171"/>
      <c r="U242" s="171"/>
      <c r="V242" s="171"/>
      <c r="W242" s="171"/>
      <c r="X242" s="171"/>
      <c r="Y242" s="171"/>
      <c r="Z242" s="171"/>
    </row>
    <row r="243" spans="1:26" ht="15.75" customHeight="1">
      <c r="A243" s="171"/>
      <c r="B243" s="219"/>
      <c r="C243" s="222"/>
      <c r="D243" s="222"/>
      <c r="E243" s="222"/>
      <c r="F243" s="222"/>
      <c r="G243" s="222"/>
      <c r="H243" s="222"/>
      <c r="I243" s="223"/>
      <c r="J243" s="224"/>
      <c r="K243" s="171"/>
      <c r="L243" s="171"/>
      <c r="M243" s="171"/>
      <c r="N243" s="171"/>
      <c r="O243" s="171"/>
      <c r="P243" s="171"/>
      <c r="Q243" s="171"/>
      <c r="R243" s="171"/>
      <c r="S243" s="171"/>
      <c r="T243" s="171"/>
      <c r="U243" s="171"/>
      <c r="V243" s="171"/>
      <c r="W243" s="171"/>
      <c r="X243" s="171"/>
      <c r="Y243" s="171"/>
      <c r="Z243" s="171"/>
    </row>
    <row r="244" spans="1:26" ht="15.75" customHeight="1">
      <c r="A244" s="171"/>
      <c r="B244" s="219"/>
      <c r="C244" s="222"/>
      <c r="D244" s="222"/>
      <c r="E244" s="222"/>
      <c r="F244" s="222"/>
      <c r="G244" s="222"/>
      <c r="H244" s="222"/>
      <c r="I244" s="223"/>
      <c r="J244" s="224"/>
      <c r="K244" s="171"/>
      <c r="L244" s="171"/>
      <c r="M244" s="171"/>
      <c r="N244" s="171"/>
      <c r="O244" s="171"/>
      <c r="P244" s="171"/>
      <c r="Q244" s="171"/>
      <c r="R244" s="171"/>
      <c r="S244" s="171"/>
      <c r="T244" s="171"/>
      <c r="U244" s="171"/>
      <c r="V244" s="171"/>
      <c r="W244" s="171"/>
      <c r="X244" s="171"/>
      <c r="Y244" s="171"/>
      <c r="Z244" s="171"/>
    </row>
    <row r="245" spans="1:26" ht="15.75" customHeight="1">
      <c r="A245" s="171"/>
      <c r="B245" s="219"/>
      <c r="C245" s="222"/>
      <c r="D245" s="222"/>
      <c r="E245" s="222"/>
      <c r="F245" s="222"/>
      <c r="G245" s="222"/>
      <c r="H245" s="222"/>
      <c r="I245" s="223"/>
      <c r="J245" s="224"/>
      <c r="K245" s="171"/>
      <c r="L245" s="171"/>
      <c r="M245" s="171"/>
      <c r="N245" s="171"/>
      <c r="O245" s="171"/>
      <c r="P245" s="171"/>
      <c r="Q245" s="171"/>
      <c r="R245" s="171"/>
      <c r="S245" s="171"/>
      <c r="T245" s="171"/>
      <c r="U245" s="171"/>
      <c r="V245" s="171"/>
      <c r="W245" s="171"/>
      <c r="X245" s="171"/>
      <c r="Y245" s="171"/>
      <c r="Z245" s="171"/>
    </row>
    <row r="246" spans="1:26" ht="15.75" customHeight="1">
      <c r="A246" s="171"/>
      <c r="B246" s="219"/>
      <c r="C246" s="222"/>
      <c r="D246" s="222"/>
      <c r="E246" s="222"/>
      <c r="F246" s="222"/>
      <c r="G246" s="222"/>
      <c r="H246" s="222"/>
      <c r="I246" s="223"/>
      <c r="J246" s="224"/>
      <c r="K246" s="171"/>
      <c r="L246" s="171"/>
      <c r="M246" s="171"/>
      <c r="N246" s="171"/>
      <c r="O246" s="171"/>
      <c r="P246" s="171"/>
      <c r="Q246" s="171"/>
      <c r="R246" s="171"/>
      <c r="S246" s="171"/>
      <c r="T246" s="171"/>
      <c r="U246" s="171"/>
      <c r="V246" s="171"/>
      <c r="W246" s="171"/>
      <c r="X246" s="171"/>
      <c r="Y246" s="171"/>
      <c r="Z246" s="171"/>
    </row>
    <row r="247" spans="1:26" ht="15.75" customHeight="1">
      <c r="A247" s="171"/>
      <c r="B247" s="219"/>
      <c r="C247" s="222"/>
      <c r="D247" s="222"/>
      <c r="E247" s="222"/>
      <c r="F247" s="222"/>
      <c r="G247" s="222"/>
      <c r="H247" s="222"/>
      <c r="I247" s="223"/>
      <c r="J247" s="224"/>
      <c r="K247" s="171"/>
      <c r="L247" s="171"/>
      <c r="M247" s="171"/>
      <c r="N247" s="171"/>
      <c r="O247" s="171"/>
      <c r="P247" s="171"/>
      <c r="Q247" s="171"/>
      <c r="R247" s="171"/>
      <c r="S247" s="171"/>
      <c r="T247" s="171"/>
      <c r="U247" s="171"/>
      <c r="V247" s="171"/>
      <c r="W247" s="171"/>
      <c r="X247" s="171"/>
      <c r="Y247" s="171"/>
      <c r="Z247" s="171"/>
    </row>
    <row r="248" spans="1:26" ht="15.75" customHeight="1">
      <c r="A248" s="171"/>
      <c r="B248" s="219"/>
      <c r="C248" s="222"/>
      <c r="D248" s="222"/>
      <c r="E248" s="222"/>
      <c r="F248" s="222"/>
      <c r="G248" s="222"/>
      <c r="H248" s="222"/>
      <c r="I248" s="223"/>
      <c r="J248" s="224"/>
      <c r="K248" s="171"/>
      <c r="L248" s="171"/>
      <c r="M248" s="171"/>
      <c r="N248" s="171"/>
      <c r="O248" s="171"/>
      <c r="P248" s="171"/>
      <c r="Q248" s="171"/>
      <c r="R248" s="171"/>
      <c r="S248" s="171"/>
      <c r="T248" s="171"/>
      <c r="U248" s="171"/>
      <c r="V248" s="171"/>
      <c r="W248" s="171"/>
      <c r="X248" s="171"/>
      <c r="Y248" s="171"/>
      <c r="Z248" s="171"/>
    </row>
    <row r="249" spans="1:26" ht="15.75" customHeight="1">
      <c r="A249" s="171"/>
      <c r="B249" s="219"/>
      <c r="C249" s="222"/>
      <c r="D249" s="222"/>
      <c r="E249" s="222"/>
      <c r="F249" s="222"/>
      <c r="G249" s="222"/>
      <c r="H249" s="222"/>
      <c r="I249" s="223"/>
      <c r="J249" s="224"/>
      <c r="K249" s="171"/>
      <c r="L249" s="171"/>
      <c r="M249" s="171"/>
      <c r="N249" s="171"/>
      <c r="O249" s="171"/>
      <c r="P249" s="171"/>
      <c r="Q249" s="171"/>
      <c r="R249" s="171"/>
      <c r="S249" s="171"/>
      <c r="T249" s="171"/>
      <c r="U249" s="171"/>
      <c r="V249" s="171"/>
      <c r="W249" s="171"/>
      <c r="X249" s="171"/>
      <c r="Y249" s="171"/>
      <c r="Z249" s="171"/>
    </row>
    <row r="250" spans="1:26" ht="15.75" customHeight="1">
      <c r="A250" s="171"/>
      <c r="B250" s="219"/>
      <c r="C250" s="222"/>
      <c r="D250" s="222"/>
      <c r="E250" s="222"/>
      <c r="F250" s="222"/>
      <c r="G250" s="222"/>
      <c r="H250" s="222"/>
      <c r="I250" s="223"/>
      <c r="J250" s="224"/>
      <c r="K250" s="171"/>
      <c r="L250" s="171"/>
      <c r="M250" s="171"/>
      <c r="N250" s="171"/>
      <c r="O250" s="171"/>
      <c r="P250" s="171"/>
      <c r="Q250" s="171"/>
      <c r="R250" s="171"/>
      <c r="S250" s="171"/>
      <c r="T250" s="171"/>
      <c r="U250" s="171"/>
      <c r="V250" s="171"/>
      <c r="W250" s="171"/>
      <c r="X250" s="171"/>
      <c r="Y250" s="171"/>
      <c r="Z250" s="171"/>
    </row>
    <row r="251" spans="1:26" ht="15.75" customHeight="1">
      <c r="A251" s="171"/>
      <c r="B251" s="219"/>
      <c r="C251" s="222"/>
      <c r="D251" s="222"/>
      <c r="E251" s="222"/>
      <c r="F251" s="222"/>
      <c r="G251" s="222"/>
      <c r="H251" s="222"/>
      <c r="I251" s="223"/>
      <c r="J251" s="224"/>
      <c r="K251" s="171"/>
      <c r="L251" s="171"/>
      <c r="M251" s="171"/>
      <c r="N251" s="171"/>
      <c r="O251" s="171"/>
      <c r="P251" s="171"/>
      <c r="Q251" s="171"/>
      <c r="R251" s="171"/>
      <c r="S251" s="171"/>
      <c r="T251" s="171"/>
      <c r="U251" s="171"/>
      <c r="V251" s="171"/>
      <c r="W251" s="171"/>
      <c r="X251" s="171"/>
      <c r="Y251" s="171"/>
      <c r="Z251" s="171"/>
    </row>
    <row r="252" spans="1:26" ht="15.75" customHeight="1">
      <c r="A252" s="171"/>
      <c r="B252" s="219"/>
      <c r="C252" s="222"/>
      <c r="D252" s="222"/>
      <c r="E252" s="222"/>
      <c r="F252" s="222"/>
      <c r="G252" s="222"/>
      <c r="H252" s="222"/>
      <c r="I252" s="223"/>
      <c r="J252" s="224"/>
      <c r="K252" s="171"/>
      <c r="L252" s="171"/>
      <c r="M252" s="171"/>
      <c r="N252" s="171"/>
      <c r="O252" s="171"/>
      <c r="P252" s="171"/>
      <c r="Q252" s="171"/>
      <c r="R252" s="171"/>
      <c r="S252" s="171"/>
      <c r="T252" s="171"/>
      <c r="U252" s="171"/>
      <c r="V252" s="171"/>
      <c r="W252" s="171"/>
      <c r="X252" s="171"/>
      <c r="Y252" s="171"/>
      <c r="Z252" s="171"/>
    </row>
    <row r="253" spans="1:26" ht="15.75" customHeight="1">
      <c r="A253" s="171"/>
      <c r="B253" s="219"/>
      <c r="C253" s="222"/>
      <c r="D253" s="222"/>
      <c r="E253" s="222"/>
      <c r="F253" s="222"/>
      <c r="G253" s="222"/>
      <c r="H253" s="222"/>
      <c r="I253" s="223"/>
      <c r="J253" s="224"/>
      <c r="K253" s="171"/>
      <c r="L253" s="171"/>
      <c r="M253" s="171"/>
      <c r="N253" s="171"/>
      <c r="O253" s="171"/>
      <c r="P253" s="171"/>
      <c r="Q253" s="171"/>
      <c r="R253" s="171"/>
      <c r="S253" s="171"/>
      <c r="T253" s="171"/>
      <c r="U253" s="171"/>
      <c r="V253" s="171"/>
      <c r="W253" s="171"/>
      <c r="X253" s="171"/>
      <c r="Y253" s="171"/>
      <c r="Z253" s="171"/>
    </row>
    <row r="254" spans="1:26" ht="15.75" customHeight="1">
      <c r="A254" s="171"/>
      <c r="B254" s="219"/>
      <c r="C254" s="222"/>
      <c r="D254" s="222"/>
      <c r="E254" s="222"/>
      <c r="F254" s="222"/>
      <c r="G254" s="222"/>
      <c r="H254" s="222"/>
      <c r="I254" s="223"/>
      <c r="J254" s="224"/>
      <c r="K254" s="171"/>
      <c r="L254" s="171"/>
      <c r="M254" s="171"/>
      <c r="N254" s="171"/>
      <c r="O254" s="171"/>
      <c r="P254" s="171"/>
      <c r="Q254" s="171"/>
      <c r="R254" s="171"/>
      <c r="S254" s="171"/>
      <c r="T254" s="171"/>
      <c r="U254" s="171"/>
      <c r="V254" s="171"/>
      <c r="W254" s="171"/>
      <c r="X254" s="171"/>
      <c r="Y254" s="171"/>
      <c r="Z254" s="171"/>
    </row>
    <row r="255" spans="1:26" ht="15.75" customHeight="1">
      <c r="A255" s="171"/>
      <c r="B255" s="219"/>
      <c r="C255" s="222"/>
      <c r="D255" s="222"/>
      <c r="E255" s="222"/>
      <c r="F255" s="222"/>
      <c r="G255" s="222"/>
      <c r="H255" s="222"/>
      <c r="I255" s="223"/>
      <c r="J255" s="224"/>
      <c r="K255" s="171"/>
      <c r="L255" s="171"/>
      <c r="M255" s="171"/>
      <c r="N255" s="171"/>
      <c r="O255" s="171"/>
      <c r="P255" s="171"/>
      <c r="Q255" s="171"/>
      <c r="R255" s="171"/>
      <c r="S255" s="171"/>
      <c r="T255" s="171"/>
      <c r="U255" s="171"/>
      <c r="V255" s="171"/>
      <c r="W255" s="171"/>
      <c r="X255" s="171"/>
      <c r="Y255" s="171"/>
      <c r="Z255" s="171"/>
    </row>
    <row r="256" spans="1:26" ht="15.75" customHeight="1">
      <c r="A256" s="171"/>
      <c r="B256" s="219"/>
      <c r="C256" s="222"/>
      <c r="D256" s="222"/>
      <c r="E256" s="222"/>
      <c r="F256" s="222"/>
      <c r="G256" s="222"/>
      <c r="H256" s="222"/>
      <c r="I256" s="223"/>
      <c r="J256" s="224"/>
      <c r="K256" s="171"/>
      <c r="L256" s="171"/>
      <c r="M256" s="171"/>
      <c r="N256" s="171"/>
      <c r="O256" s="171"/>
      <c r="P256" s="171"/>
      <c r="Q256" s="171"/>
      <c r="R256" s="171"/>
      <c r="S256" s="171"/>
      <c r="T256" s="171"/>
      <c r="U256" s="171"/>
      <c r="V256" s="171"/>
      <c r="W256" s="171"/>
      <c r="X256" s="171"/>
      <c r="Y256" s="171"/>
      <c r="Z256" s="171"/>
    </row>
    <row r="257" spans="1:26" ht="15.75" customHeight="1">
      <c r="A257" s="171"/>
      <c r="B257" s="219"/>
      <c r="C257" s="222"/>
      <c r="D257" s="222"/>
      <c r="E257" s="222"/>
      <c r="F257" s="222"/>
      <c r="G257" s="222"/>
      <c r="H257" s="222"/>
      <c r="I257" s="223"/>
      <c r="J257" s="224"/>
      <c r="K257" s="171"/>
      <c r="L257" s="171"/>
      <c r="M257" s="171"/>
      <c r="N257" s="171"/>
      <c r="O257" s="171"/>
      <c r="P257" s="171"/>
      <c r="Q257" s="171"/>
      <c r="R257" s="171"/>
      <c r="S257" s="171"/>
      <c r="T257" s="171"/>
      <c r="U257" s="171"/>
      <c r="V257" s="171"/>
      <c r="W257" s="171"/>
      <c r="X257" s="171"/>
      <c r="Y257" s="171"/>
      <c r="Z257" s="171"/>
    </row>
    <row r="258" spans="1:26" ht="15.75" customHeight="1">
      <c r="A258" s="171"/>
      <c r="B258" s="219"/>
      <c r="C258" s="222"/>
      <c r="D258" s="222"/>
      <c r="E258" s="222"/>
      <c r="F258" s="222"/>
      <c r="G258" s="222"/>
      <c r="H258" s="222"/>
      <c r="I258" s="223"/>
      <c r="J258" s="224"/>
      <c r="K258" s="171"/>
      <c r="L258" s="171"/>
      <c r="M258" s="171"/>
      <c r="N258" s="171"/>
      <c r="O258" s="171"/>
      <c r="P258" s="171"/>
      <c r="Q258" s="171"/>
      <c r="R258" s="171"/>
      <c r="S258" s="171"/>
      <c r="T258" s="171"/>
      <c r="U258" s="171"/>
      <c r="V258" s="171"/>
      <c r="W258" s="171"/>
      <c r="X258" s="171"/>
      <c r="Y258" s="171"/>
      <c r="Z258" s="171"/>
    </row>
    <row r="259" spans="1:26" ht="15.75" customHeight="1">
      <c r="A259" s="171"/>
      <c r="B259" s="219"/>
      <c r="C259" s="222"/>
      <c r="D259" s="222"/>
      <c r="E259" s="222"/>
      <c r="F259" s="222"/>
      <c r="G259" s="222"/>
      <c r="H259" s="222"/>
      <c r="I259" s="223"/>
      <c r="J259" s="224"/>
      <c r="K259" s="171"/>
      <c r="L259" s="171"/>
      <c r="M259" s="171"/>
      <c r="N259" s="171"/>
      <c r="O259" s="171"/>
      <c r="P259" s="171"/>
      <c r="Q259" s="171"/>
      <c r="R259" s="171"/>
      <c r="S259" s="171"/>
      <c r="T259" s="171"/>
      <c r="U259" s="171"/>
      <c r="V259" s="171"/>
      <c r="W259" s="171"/>
      <c r="X259" s="171"/>
      <c r="Y259" s="171"/>
      <c r="Z259" s="171"/>
    </row>
    <row r="260" spans="1:26" ht="15.75" customHeight="1">
      <c r="A260" s="171"/>
      <c r="B260" s="219"/>
      <c r="C260" s="222"/>
      <c r="D260" s="222"/>
      <c r="E260" s="222"/>
      <c r="F260" s="222"/>
      <c r="G260" s="222"/>
      <c r="H260" s="222"/>
      <c r="I260" s="223"/>
      <c r="J260" s="224"/>
      <c r="K260" s="171"/>
      <c r="L260" s="171"/>
      <c r="M260" s="171"/>
      <c r="N260" s="171"/>
      <c r="O260" s="171"/>
      <c r="P260" s="171"/>
      <c r="Q260" s="171"/>
      <c r="R260" s="171"/>
      <c r="S260" s="171"/>
      <c r="T260" s="171"/>
      <c r="U260" s="171"/>
      <c r="V260" s="171"/>
      <c r="W260" s="171"/>
      <c r="X260" s="171"/>
      <c r="Y260" s="171"/>
      <c r="Z260" s="171"/>
    </row>
    <row r="261" spans="1:26" ht="15.75" customHeight="1">
      <c r="A261" s="171"/>
      <c r="B261" s="219"/>
      <c r="C261" s="222"/>
      <c r="D261" s="222"/>
      <c r="E261" s="222"/>
      <c r="F261" s="222"/>
      <c r="G261" s="222"/>
      <c r="H261" s="222"/>
      <c r="I261" s="223"/>
      <c r="J261" s="224"/>
      <c r="K261" s="171"/>
      <c r="L261" s="171"/>
      <c r="M261" s="171"/>
      <c r="N261" s="171"/>
      <c r="O261" s="171"/>
      <c r="P261" s="171"/>
      <c r="Q261" s="171"/>
      <c r="R261" s="171"/>
      <c r="S261" s="171"/>
      <c r="T261" s="171"/>
      <c r="U261" s="171"/>
      <c r="V261" s="171"/>
      <c r="W261" s="171"/>
      <c r="X261" s="171"/>
      <c r="Y261" s="171"/>
      <c r="Z261" s="171"/>
    </row>
    <row r="262" spans="1:26" ht="15.75" customHeight="1">
      <c r="A262" s="171"/>
      <c r="B262" s="219"/>
      <c r="C262" s="222"/>
      <c r="D262" s="222"/>
      <c r="E262" s="222"/>
      <c r="F262" s="222"/>
      <c r="G262" s="222"/>
      <c r="H262" s="222"/>
      <c r="I262" s="223"/>
      <c r="J262" s="224"/>
      <c r="K262" s="171"/>
      <c r="L262" s="171"/>
      <c r="M262" s="171"/>
      <c r="N262" s="171"/>
      <c r="O262" s="171"/>
      <c r="P262" s="171"/>
      <c r="Q262" s="171"/>
      <c r="R262" s="171"/>
      <c r="S262" s="171"/>
      <c r="T262" s="171"/>
      <c r="U262" s="171"/>
      <c r="V262" s="171"/>
      <c r="W262" s="171"/>
      <c r="X262" s="171"/>
      <c r="Y262" s="171"/>
      <c r="Z262" s="171"/>
    </row>
    <row r="263" spans="1:26" ht="15.75" customHeight="1">
      <c r="A263" s="171"/>
      <c r="B263" s="219"/>
      <c r="C263" s="222"/>
      <c r="D263" s="222"/>
      <c r="E263" s="222"/>
      <c r="F263" s="222"/>
      <c r="G263" s="222"/>
      <c r="H263" s="222"/>
      <c r="I263" s="223"/>
      <c r="J263" s="224"/>
      <c r="K263" s="171"/>
      <c r="L263" s="171"/>
      <c r="M263" s="171"/>
      <c r="N263" s="171"/>
      <c r="O263" s="171"/>
      <c r="P263" s="171"/>
      <c r="Q263" s="171"/>
      <c r="R263" s="171"/>
      <c r="S263" s="171"/>
      <c r="T263" s="171"/>
      <c r="U263" s="171"/>
      <c r="V263" s="171"/>
      <c r="W263" s="171"/>
      <c r="X263" s="171"/>
      <c r="Y263" s="171"/>
      <c r="Z263" s="171"/>
    </row>
    <row r="264" spans="1:26" ht="15.75" customHeight="1">
      <c r="A264" s="171"/>
      <c r="B264" s="219"/>
      <c r="C264" s="222"/>
      <c r="D264" s="222"/>
      <c r="E264" s="222"/>
      <c r="F264" s="222"/>
      <c r="G264" s="222"/>
      <c r="H264" s="222"/>
      <c r="I264" s="223"/>
      <c r="J264" s="224"/>
      <c r="K264" s="171"/>
      <c r="L264" s="171"/>
      <c r="M264" s="171"/>
      <c r="N264" s="171"/>
      <c r="O264" s="171"/>
      <c r="P264" s="171"/>
      <c r="Q264" s="171"/>
      <c r="R264" s="171"/>
      <c r="S264" s="171"/>
      <c r="T264" s="171"/>
      <c r="U264" s="171"/>
      <c r="V264" s="171"/>
      <c r="W264" s="171"/>
      <c r="X264" s="171"/>
      <c r="Y264" s="171"/>
      <c r="Z264" s="171"/>
    </row>
    <row r="265" spans="1:26" ht="15.75" customHeight="1">
      <c r="A265" s="171"/>
      <c r="B265" s="219"/>
      <c r="C265" s="222"/>
      <c r="D265" s="222"/>
      <c r="E265" s="222"/>
      <c r="F265" s="222"/>
      <c r="G265" s="222"/>
      <c r="H265" s="222"/>
      <c r="I265" s="223"/>
      <c r="J265" s="224"/>
      <c r="K265" s="171"/>
      <c r="L265" s="171"/>
      <c r="M265" s="171"/>
      <c r="N265" s="171"/>
      <c r="O265" s="171"/>
      <c r="P265" s="171"/>
      <c r="Q265" s="171"/>
      <c r="R265" s="171"/>
      <c r="S265" s="171"/>
      <c r="T265" s="171"/>
      <c r="U265" s="171"/>
      <c r="V265" s="171"/>
      <c r="W265" s="171"/>
      <c r="X265" s="171"/>
      <c r="Y265" s="171"/>
      <c r="Z265" s="171"/>
    </row>
    <row r="266" spans="1:26" ht="15.75" customHeight="1">
      <c r="A266" s="171"/>
      <c r="B266" s="219"/>
      <c r="C266" s="222"/>
      <c r="D266" s="222"/>
      <c r="E266" s="222"/>
      <c r="F266" s="222"/>
      <c r="G266" s="222"/>
      <c r="H266" s="222"/>
      <c r="I266" s="223"/>
      <c r="J266" s="224"/>
      <c r="K266" s="171"/>
      <c r="L266" s="171"/>
      <c r="M266" s="171"/>
      <c r="N266" s="171"/>
      <c r="O266" s="171"/>
      <c r="P266" s="171"/>
      <c r="Q266" s="171"/>
      <c r="R266" s="171"/>
      <c r="S266" s="171"/>
      <c r="T266" s="171"/>
      <c r="U266" s="171"/>
      <c r="V266" s="171"/>
      <c r="W266" s="171"/>
      <c r="X266" s="171"/>
      <c r="Y266" s="171"/>
      <c r="Z266" s="171"/>
    </row>
    <row r="267" spans="1:26" ht="15.75" customHeight="1">
      <c r="A267" s="171"/>
      <c r="B267" s="219"/>
      <c r="C267" s="222"/>
      <c r="D267" s="222"/>
      <c r="E267" s="222"/>
      <c r="F267" s="222"/>
      <c r="G267" s="222"/>
      <c r="H267" s="222"/>
      <c r="I267" s="223"/>
      <c r="J267" s="224"/>
      <c r="K267" s="171"/>
      <c r="L267" s="171"/>
      <c r="M267" s="171"/>
      <c r="N267" s="171"/>
      <c r="O267" s="171"/>
      <c r="P267" s="171"/>
      <c r="Q267" s="171"/>
      <c r="R267" s="171"/>
      <c r="S267" s="171"/>
      <c r="T267" s="171"/>
      <c r="U267" s="171"/>
      <c r="V267" s="171"/>
      <c r="W267" s="171"/>
      <c r="X267" s="171"/>
      <c r="Y267" s="171"/>
      <c r="Z267" s="171"/>
    </row>
    <row r="268" spans="1:26" ht="15.75" customHeight="1">
      <c r="A268" s="171"/>
      <c r="B268" s="219"/>
      <c r="C268" s="222"/>
      <c r="D268" s="222"/>
      <c r="E268" s="222"/>
      <c r="F268" s="222"/>
      <c r="G268" s="222"/>
      <c r="H268" s="222"/>
      <c r="I268" s="223"/>
      <c r="J268" s="224"/>
      <c r="K268" s="171"/>
      <c r="L268" s="171"/>
      <c r="M268" s="171"/>
      <c r="N268" s="171"/>
      <c r="O268" s="171"/>
      <c r="P268" s="171"/>
      <c r="Q268" s="171"/>
      <c r="R268" s="171"/>
      <c r="S268" s="171"/>
      <c r="T268" s="171"/>
      <c r="U268" s="171"/>
      <c r="V268" s="171"/>
      <c r="W268" s="171"/>
      <c r="X268" s="171"/>
      <c r="Y268" s="171"/>
      <c r="Z268" s="171"/>
    </row>
    <row r="269" spans="1:26" ht="15.75" customHeight="1">
      <c r="A269" s="171"/>
      <c r="B269" s="219"/>
      <c r="C269" s="222"/>
      <c r="D269" s="222"/>
      <c r="E269" s="222"/>
      <c r="F269" s="222"/>
      <c r="G269" s="222"/>
      <c r="H269" s="222"/>
      <c r="I269" s="223"/>
      <c r="J269" s="224"/>
      <c r="K269" s="171"/>
      <c r="L269" s="171"/>
      <c r="M269" s="171"/>
      <c r="N269" s="171"/>
      <c r="O269" s="171"/>
      <c r="P269" s="171"/>
      <c r="Q269" s="171"/>
      <c r="R269" s="171"/>
      <c r="S269" s="171"/>
      <c r="T269" s="171"/>
      <c r="U269" s="171"/>
      <c r="V269" s="171"/>
      <c r="W269" s="171"/>
      <c r="X269" s="171"/>
      <c r="Y269" s="171"/>
      <c r="Z269" s="171"/>
    </row>
    <row r="270" spans="1:26" ht="15.75" customHeight="1">
      <c r="A270" s="171"/>
      <c r="B270" s="219"/>
      <c r="C270" s="222"/>
      <c r="D270" s="222"/>
      <c r="E270" s="222"/>
      <c r="F270" s="222"/>
      <c r="G270" s="222"/>
      <c r="H270" s="222"/>
      <c r="I270" s="223"/>
      <c r="J270" s="224"/>
      <c r="K270" s="171"/>
      <c r="L270" s="171"/>
      <c r="M270" s="171"/>
      <c r="N270" s="171"/>
      <c r="O270" s="171"/>
      <c r="P270" s="171"/>
      <c r="Q270" s="171"/>
      <c r="R270" s="171"/>
      <c r="S270" s="171"/>
      <c r="T270" s="171"/>
      <c r="U270" s="171"/>
      <c r="V270" s="171"/>
      <c r="W270" s="171"/>
      <c r="X270" s="171"/>
      <c r="Y270" s="171"/>
      <c r="Z270" s="171"/>
    </row>
    <row r="271" spans="1:26" ht="15.75" customHeight="1">
      <c r="A271" s="171"/>
      <c r="B271" s="219"/>
      <c r="C271" s="222"/>
      <c r="D271" s="222"/>
      <c r="E271" s="222"/>
      <c r="F271" s="222"/>
      <c r="G271" s="222"/>
      <c r="H271" s="222"/>
      <c r="I271" s="223"/>
      <c r="J271" s="224"/>
      <c r="K271" s="171"/>
      <c r="L271" s="171"/>
      <c r="M271" s="171"/>
      <c r="N271" s="171"/>
      <c r="O271" s="171"/>
      <c r="P271" s="171"/>
      <c r="Q271" s="171"/>
      <c r="R271" s="171"/>
      <c r="S271" s="171"/>
      <c r="T271" s="171"/>
      <c r="U271" s="171"/>
      <c r="V271" s="171"/>
      <c r="W271" s="171"/>
      <c r="X271" s="171"/>
      <c r="Y271" s="171"/>
      <c r="Z271" s="171"/>
    </row>
    <row r="272" spans="1:26" ht="15.75" customHeight="1">
      <c r="A272" s="171"/>
      <c r="B272" s="219"/>
      <c r="C272" s="222"/>
      <c r="D272" s="222"/>
      <c r="E272" s="222"/>
      <c r="F272" s="222"/>
      <c r="G272" s="222"/>
      <c r="H272" s="222"/>
      <c r="I272" s="223"/>
      <c r="J272" s="224"/>
      <c r="K272" s="171"/>
      <c r="L272" s="171"/>
      <c r="M272" s="171"/>
      <c r="N272" s="171"/>
      <c r="O272" s="171"/>
      <c r="P272" s="171"/>
      <c r="Q272" s="171"/>
      <c r="R272" s="171"/>
      <c r="S272" s="171"/>
      <c r="T272" s="171"/>
      <c r="U272" s="171"/>
      <c r="V272" s="171"/>
      <c r="W272" s="171"/>
      <c r="X272" s="171"/>
      <c r="Y272" s="171"/>
      <c r="Z272" s="171"/>
    </row>
    <row r="273" spans="1:26" ht="15.75" customHeight="1">
      <c r="A273" s="171"/>
      <c r="B273" s="219"/>
      <c r="C273" s="222"/>
      <c r="D273" s="222"/>
      <c r="E273" s="222"/>
      <c r="F273" s="222"/>
      <c r="G273" s="222"/>
      <c r="H273" s="222"/>
      <c r="I273" s="223"/>
      <c r="J273" s="224"/>
      <c r="K273" s="171"/>
      <c r="L273" s="171"/>
      <c r="M273" s="171"/>
      <c r="N273" s="171"/>
      <c r="O273" s="171"/>
      <c r="P273" s="171"/>
      <c r="Q273" s="171"/>
      <c r="R273" s="171"/>
      <c r="S273" s="171"/>
      <c r="T273" s="171"/>
      <c r="U273" s="171"/>
      <c r="V273" s="171"/>
      <c r="W273" s="171"/>
      <c r="X273" s="171"/>
      <c r="Y273" s="171"/>
      <c r="Z273" s="171"/>
    </row>
    <row r="274" spans="1:26" ht="15.75" customHeight="1">
      <c r="A274" s="171"/>
      <c r="B274" s="219"/>
      <c r="C274" s="222"/>
      <c r="D274" s="222"/>
      <c r="E274" s="222"/>
      <c r="F274" s="222"/>
      <c r="G274" s="222"/>
      <c r="H274" s="222"/>
      <c r="I274" s="223"/>
      <c r="J274" s="224"/>
      <c r="K274" s="171"/>
      <c r="L274" s="171"/>
      <c r="M274" s="171"/>
      <c r="N274" s="171"/>
      <c r="O274" s="171"/>
      <c r="P274" s="171"/>
      <c r="Q274" s="171"/>
      <c r="R274" s="171"/>
      <c r="S274" s="171"/>
      <c r="T274" s="171"/>
      <c r="U274" s="171"/>
      <c r="V274" s="171"/>
      <c r="W274" s="171"/>
      <c r="X274" s="171"/>
      <c r="Y274" s="171"/>
      <c r="Z274" s="171"/>
    </row>
    <row r="275" spans="1:26" ht="15.75" customHeight="1">
      <c r="A275" s="171"/>
      <c r="B275" s="219"/>
      <c r="C275" s="222"/>
      <c r="D275" s="222"/>
      <c r="E275" s="222"/>
      <c r="F275" s="222"/>
      <c r="G275" s="222"/>
      <c r="H275" s="222"/>
      <c r="I275" s="223"/>
      <c r="J275" s="224"/>
      <c r="K275" s="171"/>
      <c r="L275" s="171"/>
      <c r="M275" s="171"/>
      <c r="N275" s="171"/>
      <c r="O275" s="171"/>
      <c r="P275" s="171"/>
      <c r="Q275" s="171"/>
      <c r="R275" s="171"/>
      <c r="S275" s="171"/>
      <c r="T275" s="171"/>
      <c r="U275" s="171"/>
      <c r="V275" s="171"/>
      <c r="W275" s="171"/>
      <c r="X275" s="171"/>
      <c r="Y275" s="171"/>
      <c r="Z275" s="171"/>
    </row>
    <row r="276" spans="1:26" ht="15.75" customHeight="1">
      <c r="A276" s="171"/>
      <c r="B276" s="219"/>
      <c r="C276" s="222"/>
      <c r="D276" s="222"/>
      <c r="E276" s="222"/>
      <c r="F276" s="222"/>
      <c r="G276" s="222"/>
      <c r="H276" s="222"/>
      <c r="I276" s="223"/>
      <c r="J276" s="224"/>
      <c r="K276" s="171"/>
      <c r="L276" s="171"/>
      <c r="M276" s="171"/>
      <c r="N276" s="171"/>
      <c r="O276" s="171"/>
      <c r="P276" s="171"/>
      <c r="Q276" s="171"/>
      <c r="R276" s="171"/>
      <c r="S276" s="171"/>
      <c r="T276" s="171"/>
      <c r="U276" s="171"/>
      <c r="V276" s="171"/>
      <c r="W276" s="171"/>
      <c r="X276" s="171"/>
      <c r="Y276" s="171"/>
      <c r="Z276" s="171"/>
    </row>
    <row r="277" spans="1:26" ht="15.75" customHeight="1">
      <c r="A277" s="171"/>
      <c r="B277" s="219"/>
      <c r="C277" s="222"/>
      <c r="D277" s="222"/>
      <c r="E277" s="222"/>
      <c r="F277" s="222"/>
      <c r="G277" s="222"/>
      <c r="H277" s="222"/>
      <c r="I277" s="223"/>
      <c r="J277" s="224"/>
      <c r="K277" s="171"/>
      <c r="L277" s="171"/>
      <c r="M277" s="171"/>
      <c r="N277" s="171"/>
      <c r="O277" s="171"/>
      <c r="P277" s="171"/>
      <c r="Q277" s="171"/>
      <c r="R277" s="171"/>
      <c r="S277" s="171"/>
      <c r="T277" s="171"/>
      <c r="U277" s="171"/>
      <c r="V277" s="171"/>
      <c r="W277" s="171"/>
      <c r="X277" s="171"/>
      <c r="Y277" s="171"/>
      <c r="Z277" s="171"/>
    </row>
    <row r="278" spans="1:26" ht="15.75" customHeight="1">
      <c r="A278" s="171"/>
      <c r="B278" s="219"/>
      <c r="C278" s="222"/>
      <c r="D278" s="222"/>
      <c r="E278" s="222"/>
      <c r="F278" s="222"/>
      <c r="G278" s="222"/>
      <c r="H278" s="222"/>
      <c r="I278" s="223"/>
      <c r="J278" s="224"/>
      <c r="K278" s="171"/>
      <c r="L278" s="171"/>
      <c r="M278" s="171"/>
      <c r="N278" s="171"/>
      <c r="O278" s="171"/>
      <c r="P278" s="171"/>
      <c r="Q278" s="171"/>
      <c r="R278" s="171"/>
      <c r="S278" s="171"/>
      <c r="T278" s="171"/>
      <c r="U278" s="171"/>
      <c r="V278" s="171"/>
      <c r="W278" s="171"/>
      <c r="X278" s="171"/>
      <c r="Y278" s="171"/>
      <c r="Z278" s="171"/>
    </row>
    <row r="279" spans="1:26" ht="15.75" customHeight="1">
      <c r="A279" s="171"/>
      <c r="B279" s="219"/>
      <c r="C279" s="222"/>
      <c r="D279" s="222"/>
      <c r="E279" s="222"/>
      <c r="F279" s="222"/>
      <c r="G279" s="222"/>
      <c r="H279" s="222"/>
      <c r="I279" s="223"/>
      <c r="J279" s="224"/>
      <c r="K279" s="171"/>
      <c r="L279" s="171"/>
      <c r="M279" s="171"/>
      <c r="N279" s="171"/>
      <c r="O279" s="171"/>
      <c r="P279" s="171"/>
      <c r="Q279" s="171"/>
      <c r="R279" s="171"/>
      <c r="S279" s="171"/>
      <c r="T279" s="171"/>
      <c r="U279" s="171"/>
      <c r="V279" s="171"/>
      <c r="W279" s="171"/>
      <c r="X279" s="171"/>
      <c r="Y279" s="171"/>
      <c r="Z279" s="171"/>
    </row>
    <row r="280" spans="1:26" ht="15.75" customHeight="1">
      <c r="A280" s="171"/>
      <c r="B280" s="219"/>
      <c r="C280" s="222"/>
      <c r="D280" s="222"/>
      <c r="E280" s="222"/>
      <c r="F280" s="222"/>
      <c r="G280" s="222"/>
      <c r="H280" s="222"/>
      <c r="I280" s="223"/>
      <c r="J280" s="224"/>
      <c r="K280" s="171"/>
      <c r="L280" s="171"/>
      <c r="M280" s="171"/>
      <c r="N280" s="171"/>
      <c r="O280" s="171"/>
      <c r="P280" s="171"/>
      <c r="Q280" s="171"/>
      <c r="R280" s="171"/>
      <c r="S280" s="171"/>
      <c r="T280" s="171"/>
      <c r="U280" s="171"/>
      <c r="V280" s="171"/>
      <c r="W280" s="171"/>
      <c r="X280" s="171"/>
      <c r="Y280" s="171"/>
      <c r="Z280" s="171"/>
    </row>
    <row r="281" spans="1:26" ht="15.75" customHeight="1">
      <c r="A281" s="171"/>
      <c r="B281" s="219"/>
      <c r="C281" s="222"/>
      <c r="D281" s="222"/>
      <c r="E281" s="222"/>
      <c r="F281" s="222"/>
      <c r="G281" s="222"/>
      <c r="H281" s="222"/>
      <c r="I281" s="223"/>
      <c r="J281" s="224"/>
      <c r="K281" s="171"/>
      <c r="L281" s="171"/>
      <c r="M281" s="171"/>
      <c r="N281" s="171"/>
      <c r="O281" s="171"/>
      <c r="P281" s="171"/>
      <c r="Q281" s="171"/>
      <c r="R281" s="171"/>
      <c r="S281" s="171"/>
      <c r="T281" s="171"/>
      <c r="U281" s="171"/>
      <c r="V281" s="171"/>
      <c r="W281" s="171"/>
      <c r="X281" s="171"/>
      <c r="Y281" s="171"/>
      <c r="Z281" s="171"/>
    </row>
    <row r="282" spans="1:26" ht="15.75" customHeight="1">
      <c r="A282" s="171"/>
      <c r="B282" s="219"/>
      <c r="C282" s="222"/>
      <c r="D282" s="222"/>
      <c r="E282" s="222"/>
      <c r="F282" s="222"/>
      <c r="G282" s="222"/>
      <c r="H282" s="222"/>
      <c r="I282" s="223"/>
      <c r="J282" s="224"/>
      <c r="K282" s="171"/>
      <c r="L282" s="171"/>
      <c r="M282" s="171"/>
      <c r="N282" s="171"/>
      <c r="O282" s="171"/>
      <c r="P282" s="171"/>
      <c r="Q282" s="171"/>
      <c r="R282" s="171"/>
      <c r="S282" s="171"/>
      <c r="T282" s="171"/>
      <c r="U282" s="171"/>
      <c r="V282" s="171"/>
      <c r="W282" s="171"/>
      <c r="X282" s="171"/>
      <c r="Y282" s="171"/>
      <c r="Z282" s="171"/>
    </row>
    <row r="283" spans="1:26" ht="15.75" customHeight="1">
      <c r="A283" s="171"/>
      <c r="B283" s="219"/>
      <c r="C283" s="222"/>
      <c r="D283" s="222"/>
      <c r="E283" s="222"/>
      <c r="F283" s="222"/>
      <c r="G283" s="222"/>
      <c r="H283" s="222"/>
      <c r="I283" s="223"/>
      <c r="J283" s="224"/>
      <c r="K283" s="171"/>
      <c r="L283" s="171"/>
      <c r="M283" s="171"/>
      <c r="N283" s="171"/>
      <c r="O283" s="171"/>
      <c r="P283" s="171"/>
      <c r="Q283" s="171"/>
      <c r="R283" s="171"/>
      <c r="S283" s="171"/>
      <c r="T283" s="171"/>
      <c r="U283" s="171"/>
      <c r="V283" s="171"/>
      <c r="W283" s="171"/>
      <c r="X283" s="171"/>
      <c r="Y283" s="171"/>
      <c r="Z283" s="171"/>
    </row>
    <row r="284" spans="1:26" ht="15.75" customHeight="1">
      <c r="A284" s="171"/>
      <c r="B284" s="219"/>
      <c r="C284" s="222"/>
      <c r="D284" s="222"/>
      <c r="E284" s="222"/>
      <c r="F284" s="222"/>
      <c r="G284" s="222"/>
      <c r="H284" s="222"/>
      <c r="I284" s="223"/>
      <c r="J284" s="224"/>
      <c r="K284" s="171"/>
      <c r="L284" s="171"/>
      <c r="M284" s="171"/>
      <c r="N284" s="171"/>
      <c r="O284" s="171"/>
      <c r="P284" s="171"/>
      <c r="Q284" s="171"/>
      <c r="R284" s="171"/>
      <c r="S284" s="171"/>
      <c r="T284" s="171"/>
      <c r="U284" s="171"/>
      <c r="V284" s="171"/>
      <c r="W284" s="171"/>
      <c r="X284" s="171"/>
      <c r="Y284" s="171"/>
      <c r="Z284" s="171"/>
    </row>
    <row r="285" spans="1:26" ht="15.75" customHeight="1">
      <c r="A285" s="171"/>
      <c r="B285" s="219"/>
      <c r="C285" s="222"/>
      <c r="D285" s="222"/>
      <c r="E285" s="222"/>
      <c r="F285" s="222"/>
      <c r="G285" s="222"/>
      <c r="H285" s="222"/>
      <c r="I285" s="223"/>
      <c r="J285" s="224"/>
      <c r="K285" s="171"/>
      <c r="L285" s="171"/>
      <c r="M285" s="171"/>
      <c r="N285" s="171"/>
      <c r="O285" s="171"/>
      <c r="P285" s="171"/>
      <c r="Q285" s="171"/>
      <c r="R285" s="171"/>
      <c r="S285" s="171"/>
      <c r="T285" s="171"/>
      <c r="U285" s="171"/>
      <c r="V285" s="171"/>
      <c r="W285" s="171"/>
      <c r="X285" s="171"/>
      <c r="Y285" s="171"/>
      <c r="Z285" s="171"/>
    </row>
    <row r="286" spans="1:26" ht="15.75" customHeight="1">
      <c r="A286" s="171"/>
      <c r="B286" s="219"/>
      <c r="C286" s="222"/>
      <c r="D286" s="222"/>
      <c r="E286" s="222"/>
      <c r="F286" s="222"/>
      <c r="G286" s="222"/>
      <c r="H286" s="222"/>
      <c r="I286" s="223"/>
      <c r="J286" s="224"/>
      <c r="K286" s="171"/>
      <c r="L286" s="171"/>
      <c r="M286" s="171"/>
      <c r="N286" s="171"/>
      <c r="O286" s="171"/>
      <c r="P286" s="171"/>
      <c r="Q286" s="171"/>
      <c r="R286" s="171"/>
      <c r="S286" s="171"/>
      <c r="T286" s="171"/>
      <c r="U286" s="171"/>
      <c r="V286" s="171"/>
      <c r="W286" s="171"/>
      <c r="X286" s="171"/>
      <c r="Y286" s="171"/>
      <c r="Z286" s="171"/>
    </row>
    <row r="287" spans="1:26" ht="15.75" customHeight="1">
      <c r="A287" s="171"/>
      <c r="B287" s="219"/>
      <c r="C287" s="222"/>
      <c r="D287" s="222"/>
      <c r="E287" s="222"/>
      <c r="F287" s="222"/>
      <c r="G287" s="222"/>
      <c r="H287" s="222"/>
      <c r="I287" s="223"/>
      <c r="J287" s="224"/>
      <c r="K287" s="171"/>
      <c r="L287" s="171"/>
      <c r="M287" s="171"/>
      <c r="N287" s="171"/>
      <c r="O287" s="171"/>
      <c r="P287" s="171"/>
      <c r="Q287" s="171"/>
      <c r="R287" s="171"/>
      <c r="S287" s="171"/>
      <c r="T287" s="171"/>
      <c r="U287" s="171"/>
      <c r="V287" s="171"/>
      <c r="W287" s="171"/>
      <c r="X287" s="171"/>
      <c r="Y287" s="171"/>
      <c r="Z287" s="171"/>
    </row>
    <row r="288" spans="1:26" ht="15.75" customHeight="1">
      <c r="A288" s="171"/>
      <c r="B288" s="219"/>
      <c r="C288" s="222"/>
      <c r="D288" s="222"/>
      <c r="E288" s="222"/>
      <c r="F288" s="222"/>
      <c r="G288" s="222"/>
      <c r="H288" s="222"/>
      <c r="I288" s="223"/>
      <c r="J288" s="224"/>
      <c r="K288" s="171"/>
      <c r="L288" s="171"/>
      <c r="M288" s="171"/>
      <c r="N288" s="171"/>
      <c r="O288" s="171"/>
      <c r="P288" s="171"/>
      <c r="Q288" s="171"/>
      <c r="R288" s="171"/>
      <c r="S288" s="171"/>
      <c r="T288" s="171"/>
      <c r="U288" s="171"/>
      <c r="V288" s="171"/>
      <c r="W288" s="171"/>
      <c r="X288" s="171"/>
      <c r="Y288" s="171"/>
      <c r="Z288" s="171"/>
    </row>
    <row r="289" spans="1:26" ht="15.75" customHeight="1">
      <c r="A289" s="171"/>
      <c r="B289" s="219"/>
      <c r="C289" s="222"/>
      <c r="D289" s="222"/>
      <c r="E289" s="222"/>
      <c r="F289" s="222"/>
      <c r="G289" s="222"/>
      <c r="H289" s="222"/>
      <c r="I289" s="223"/>
      <c r="J289" s="224"/>
      <c r="K289" s="171"/>
      <c r="L289" s="171"/>
      <c r="M289" s="171"/>
      <c r="N289" s="171"/>
      <c r="O289" s="171"/>
      <c r="P289" s="171"/>
      <c r="Q289" s="171"/>
      <c r="R289" s="171"/>
      <c r="S289" s="171"/>
      <c r="T289" s="171"/>
      <c r="U289" s="171"/>
      <c r="V289" s="171"/>
      <c r="W289" s="171"/>
      <c r="X289" s="171"/>
      <c r="Y289" s="171"/>
      <c r="Z289" s="171"/>
    </row>
    <row r="290" spans="1:26" ht="15.75" customHeight="1">
      <c r="A290" s="171"/>
      <c r="B290" s="219"/>
      <c r="C290" s="222"/>
      <c r="D290" s="222"/>
      <c r="E290" s="222"/>
      <c r="F290" s="222"/>
      <c r="G290" s="222"/>
      <c r="H290" s="222"/>
      <c r="I290" s="223"/>
      <c r="J290" s="224"/>
      <c r="K290" s="171"/>
      <c r="L290" s="171"/>
      <c r="M290" s="171"/>
      <c r="N290" s="171"/>
      <c r="O290" s="171"/>
      <c r="P290" s="171"/>
      <c r="Q290" s="171"/>
      <c r="R290" s="171"/>
      <c r="S290" s="171"/>
      <c r="T290" s="171"/>
      <c r="U290" s="171"/>
      <c r="V290" s="171"/>
      <c r="W290" s="171"/>
      <c r="X290" s="171"/>
      <c r="Y290" s="171"/>
      <c r="Z290" s="171"/>
    </row>
    <row r="291" spans="1:26" ht="15.75" customHeight="1">
      <c r="A291" s="171"/>
      <c r="B291" s="219"/>
      <c r="C291" s="222"/>
      <c r="D291" s="222"/>
      <c r="E291" s="222"/>
      <c r="F291" s="222"/>
      <c r="G291" s="222"/>
      <c r="H291" s="222"/>
      <c r="I291" s="223"/>
      <c r="J291" s="224"/>
      <c r="K291" s="171"/>
      <c r="L291" s="171"/>
      <c r="M291" s="171"/>
      <c r="N291" s="171"/>
      <c r="O291" s="171"/>
      <c r="P291" s="171"/>
      <c r="Q291" s="171"/>
      <c r="R291" s="171"/>
      <c r="S291" s="171"/>
      <c r="T291" s="171"/>
      <c r="U291" s="171"/>
      <c r="V291" s="171"/>
      <c r="W291" s="171"/>
      <c r="X291" s="171"/>
      <c r="Y291" s="171"/>
      <c r="Z291" s="171"/>
    </row>
    <row r="292" spans="1:26" ht="15.75" customHeight="1">
      <c r="A292" s="171"/>
      <c r="B292" s="219"/>
      <c r="C292" s="222"/>
      <c r="D292" s="222"/>
      <c r="E292" s="222"/>
      <c r="F292" s="222"/>
      <c r="G292" s="222"/>
      <c r="H292" s="222"/>
      <c r="I292" s="223"/>
      <c r="J292" s="224"/>
      <c r="K292" s="171"/>
      <c r="L292" s="171"/>
      <c r="M292" s="171"/>
      <c r="N292" s="171"/>
      <c r="O292" s="171"/>
      <c r="P292" s="171"/>
      <c r="Q292" s="171"/>
      <c r="R292" s="171"/>
      <c r="S292" s="171"/>
      <c r="T292" s="171"/>
      <c r="U292" s="171"/>
      <c r="V292" s="171"/>
      <c r="W292" s="171"/>
      <c r="X292" s="171"/>
      <c r="Y292" s="171"/>
      <c r="Z292" s="171"/>
    </row>
    <row r="293" spans="1:26" ht="15.75" customHeight="1">
      <c r="A293" s="171"/>
      <c r="B293" s="219"/>
      <c r="C293" s="222"/>
      <c r="D293" s="222"/>
      <c r="E293" s="222"/>
      <c r="F293" s="222"/>
      <c r="G293" s="222"/>
      <c r="H293" s="222"/>
      <c r="I293" s="223"/>
      <c r="J293" s="224"/>
      <c r="K293" s="171"/>
      <c r="L293" s="171"/>
      <c r="M293" s="171"/>
      <c r="N293" s="171"/>
      <c r="O293" s="171"/>
      <c r="P293" s="171"/>
      <c r="Q293" s="171"/>
      <c r="R293" s="171"/>
      <c r="S293" s="171"/>
      <c r="T293" s="171"/>
      <c r="U293" s="171"/>
      <c r="V293" s="171"/>
      <c r="W293" s="171"/>
      <c r="X293" s="171"/>
      <c r="Y293" s="171"/>
      <c r="Z293" s="171"/>
    </row>
    <row r="294" spans="1:26" ht="15.75" customHeight="1">
      <c r="A294" s="171"/>
      <c r="B294" s="219"/>
      <c r="C294" s="222"/>
      <c r="D294" s="222"/>
      <c r="E294" s="222"/>
      <c r="F294" s="222"/>
      <c r="G294" s="222"/>
      <c r="H294" s="222"/>
      <c r="I294" s="223"/>
      <c r="J294" s="224"/>
      <c r="K294" s="171"/>
      <c r="L294" s="171"/>
      <c r="M294" s="171"/>
      <c r="N294" s="171"/>
      <c r="O294" s="171"/>
      <c r="P294" s="171"/>
      <c r="Q294" s="171"/>
      <c r="R294" s="171"/>
      <c r="S294" s="171"/>
      <c r="T294" s="171"/>
      <c r="U294" s="171"/>
      <c r="V294" s="171"/>
      <c r="W294" s="171"/>
      <c r="X294" s="171"/>
      <c r="Y294" s="171"/>
      <c r="Z294" s="171"/>
    </row>
    <row r="295" spans="1:26" ht="15.75" customHeight="1">
      <c r="A295" s="171"/>
      <c r="B295" s="219"/>
      <c r="C295" s="222"/>
      <c r="D295" s="222"/>
      <c r="E295" s="222"/>
      <c r="F295" s="222"/>
      <c r="G295" s="222"/>
      <c r="H295" s="222"/>
      <c r="I295" s="223"/>
      <c r="J295" s="224"/>
      <c r="K295" s="171"/>
      <c r="L295" s="171"/>
      <c r="M295" s="171"/>
      <c r="N295" s="171"/>
      <c r="O295" s="171"/>
      <c r="P295" s="171"/>
      <c r="Q295" s="171"/>
      <c r="R295" s="171"/>
      <c r="S295" s="171"/>
      <c r="T295" s="171"/>
      <c r="U295" s="171"/>
      <c r="V295" s="171"/>
      <c r="W295" s="171"/>
      <c r="X295" s="171"/>
      <c r="Y295" s="171"/>
      <c r="Z295" s="171"/>
    </row>
    <row r="296" spans="1:26" ht="15.75" customHeight="1">
      <c r="A296" s="171"/>
      <c r="B296" s="219"/>
      <c r="C296" s="222"/>
      <c r="D296" s="222"/>
      <c r="E296" s="222"/>
      <c r="F296" s="222"/>
      <c r="G296" s="222"/>
      <c r="H296" s="222"/>
      <c r="I296" s="223"/>
      <c r="J296" s="224"/>
      <c r="K296" s="171"/>
      <c r="L296" s="171"/>
      <c r="M296" s="171"/>
      <c r="N296" s="171"/>
      <c r="O296" s="171"/>
      <c r="P296" s="171"/>
      <c r="Q296" s="171"/>
      <c r="R296" s="171"/>
      <c r="S296" s="171"/>
      <c r="T296" s="171"/>
      <c r="U296" s="171"/>
      <c r="V296" s="171"/>
      <c r="W296" s="171"/>
      <c r="X296" s="171"/>
      <c r="Y296" s="171"/>
      <c r="Z296" s="171"/>
    </row>
    <row r="297" spans="1:26" ht="15.75" customHeight="1">
      <c r="A297" s="171"/>
      <c r="B297" s="219"/>
      <c r="C297" s="222"/>
      <c r="D297" s="222"/>
      <c r="E297" s="222"/>
      <c r="F297" s="222"/>
      <c r="G297" s="222"/>
      <c r="H297" s="222"/>
      <c r="I297" s="223"/>
      <c r="J297" s="224"/>
      <c r="K297" s="171"/>
      <c r="L297" s="171"/>
      <c r="M297" s="171"/>
      <c r="N297" s="171"/>
      <c r="O297" s="171"/>
      <c r="P297" s="171"/>
      <c r="Q297" s="171"/>
      <c r="R297" s="171"/>
      <c r="S297" s="171"/>
      <c r="T297" s="171"/>
      <c r="U297" s="171"/>
      <c r="V297" s="171"/>
      <c r="W297" s="171"/>
      <c r="X297" s="171"/>
      <c r="Y297" s="171"/>
      <c r="Z297" s="171"/>
    </row>
    <row r="298" spans="1:26" ht="15.75" customHeight="1">
      <c r="A298" s="171"/>
      <c r="B298" s="219"/>
      <c r="C298" s="222"/>
      <c r="D298" s="222"/>
      <c r="E298" s="222"/>
      <c r="F298" s="222"/>
      <c r="G298" s="222"/>
      <c r="H298" s="222"/>
      <c r="I298" s="223"/>
      <c r="J298" s="224"/>
      <c r="K298" s="171"/>
      <c r="L298" s="171"/>
      <c r="M298" s="171"/>
      <c r="N298" s="171"/>
      <c r="O298" s="171"/>
      <c r="P298" s="171"/>
      <c r="Q298" s="171"/>
      <c r="R298" s="171"/>
      <c r="S298" s="171"/>
      <c r="T298" s="171"/>
      <c r="U298" s="171"/>
      <c r="V298" s="171"/>
      <c r="W298" s="171"/>
      <c r="X298" s="171"/>
      <c r="Y298" s="171"/>
      <c r="Z298" s="171"/>
    </row>
    <row r="299" spans="1:26" ht="15.75" customHeight="1"/>
    <row r="300" spans="1:26" ht="15.75" customHeight="1"/>
    <row r="301" spans="1:26" ht="15.75" customHeight="1"/>
    <row r="302" spans="1:26" ht="15.75" customHeight="1"/>
    <row r="303" spans="1:26" ht="15.75" customHeight="1"/>
    <row r="304" spans="1:26"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5">
    <mergeCell ref="L6:L7"/>
    <mergeCell ref="M6:M7"/>
    <mergeCell ref="N6:N7"/>
    <mergeCell ref="O6:O7"/>
    <mergeCell ref="F6:F7"/>
    <mergeCell ref="G6:G7"/>
    <mergeCell ref="H6:H7"/>
    <mergeCell ref="J5:J7"/>
    <mergeCell ref="K6:K7"/>
    <mergeCell ref="J4:Q4"/>
    <mergeCell ref="K5:M5"/>
    <mergeCell ref="N5:P5"/>
    <mergeCell ref="A1:Q1"/>
    <mergeCell ref="A2:Q2"/>
    <mergeCell ref="A4:A7"/>
    <mergeCell ref="B4:B7"/>
    <mergeCell ref="C4:I4"/>
    <mergeCell ref="Q5:Q7"/>
    <mergeCell ref="I6:I7"/>
    <mergeCell ref="P6:P7"/>
    <mergeCell ref="D5:F5"/>
    <mergeCell ref="G5:I5"/>
    <mergeCell ref="C5:C7"/>
    <mergeCell ref="D6:D7"/>
    <mergeCell ref="E6:E7"/>
  </mergeCells>
  <printOptions horizontalCentered="1"/>
  <pageMargins left="0.196850393700787" right="0.196850393700787" top="0.511811023622047" bottom="0.196850393700787" header="0" footer="0"/>
  <pageSetup paperSize="9" scale="70" orientation="landscape" horizontalDpi="300" verticalDpi="300" r:id="rId1"/>
  <headerFooter>
    <oddHeader>&amp;C&amp;P</oddHead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337"/>
  <sheetViews>
    <sheetView view="pageBreakPreview" zoomScale="60" zoomScaleNormal="100" workbookViewId="0">
      <pane xSplit="2" ySplit="5" topLeftCell="C6" activePane="bottomRight" state="frozen"/>
      <selection pane="topRight" activeCell="C1" sqref="C1"/>
      <selection pane="bottomLeft" activeCell="A6" sqref="A6"/>
      <selection pane="bottomRight" activeCell="P95" sqref="P95"/>
    </sheetView>
  </sheetViews>
  <sheetFormatPr defaultColWidth="14.44140625" defaultRowHeight="14.4"/>
  <cols>
    <col min="1" max="1" width="7" customWidth="1"/>
    <col min="2" max="2" width="30.5546875" customWidth="1"/>
    <col min="3" max="3" width="11" customWidth="1"/>
    <col min="4" max="5" width="9.44140625" customWidth="1"/>
    <col min="6" max="6" width="9" customWidth="1"/>
    <col min="7" max="7" width="8.88671875" customWidth="1"/>
    <col min="8" max="8" width="9" customWidth="1"/>
    <col min="9" max="9" width="9.109375" customWidth="1"/>
    <col min="10" max="10" width="10.6640625" customWidth="1"/>
    <col min="11" max="12" width="9.44140625" customWidth="1"/>
    <col min="13" max="13" width="10.6640625" customWidth="1"/>
    <col min="14" max="14" width="6.88671875" customWidth="1"/>
    <col min="15" max="15" width="9" customWidth="1"/>
    <col min="16" max="17" width="9.109375" customWidth="1"/>
    <col min="18" max="18" width="8" customWidth="1"/>
    <col min="19" max="19" width="15.5546875" customWidth="1"/>
    <col min="20" max="26" width="10" customWidth="1"/>
  </cols>
  <sheetData>
    <row r="1" spans="1:26" ht="16.8">
      <c r="A1" s="363" t="s">
        <v>447</v>
      </c>
      <c r="B1" s="343"/>
      <c r="C1" s="343"/>
      <c r="D1" s="343"/>
      <c r="E1" s="343"/>
      <c r="F1" s="343"/>
      <c r="G1" s="343"/>
      <c r="H1" s="343"/>
      <c r="I1" s="343"/>
      <c r="J1" s="343"/>
      <c r="K1" s="343"/>
      <c r="L1" s="343"/>
      <c r="M1" s="343"/>
      <c r="N1" s="343"/>
      <c r="O1" s="343"/>
      <c r="P1" s="343"/>
      <c r="Q1" s="343"/>
      <c r="R1" s="343"/>
      <c r="S1" s="225"/>
      <c r="T1" s="225"/>
      <c r="U1" s="225"/>
      <c r="V1" s="225"/>
      <c r="W1" s="225"/>
      <c r="X1" s="225"/>
      <c r="Y1" s="225"/>
      <c r="Z1" s="225"/>
    </row>
    <row r="2" spans="1:26" ht="16.8">
      <c r="A2" s="373" t="s">
        <v>448</v>
      </c>
      <c r="B2" s="343"/>
      <c r="C2" s="343"/>
      <c r="D2" s="343"/>
      <c r="E2" s="343"/>
      <c r="F2" s="343"/>
      <c r="G2" s="343"/>
      <c r="H2" s="343"/>
      <c r="I2" s="343"/>
      <c r="J2" s="343"/>
      <c r="K2" s="343"/>
      <c r="L2" s="343"/>
      <c r="M2" s="343"/>
      <c r="N2" s="343"/>
      <c r="O2" s="343"/>
      <c r="P2" s="343"/>
      <c r="Q2" s="343"/>
      <c r="R2" s="343"/>
      <c r="S2" s="225"/>
      <c r="T2" s="225"/>
      <c r="U2" s="225"/>
      <c r="V2" s="225"/>
      <c r="W2" s="225"/>
      <c r="X2" s="225"/>
      <c r="Y2" s="225"/>
      <c r="Z2" s="225"/>
    </row>
    <row r="3" spans="1:26" ht="16.8">
      <c r="A3" s="227"/>
      <c r="B3" s="228"/>
      <c r="C3" s="226"/>
      <c r="D3" s="226"/>
      <c r="E3" s="226"/>
      <c r="F3" s="226"/>
      <c r="G3" s="226"/>
      <c r="H3" s="226"/>
      <c r="I3" s="226"/>
      <c r="J3" s="226"/>
      <c r="K3" s="226"/>
      <c r="L3" s="226"/>
      <c r="M3" s="226"/>
      <c r="N3" s="226"/>
      <c r="O3" s="226"/>
      <c r="P3" s="226"/>
      <c r="Q3" s="229" t="s">
        <v>359</v>
      </c>
      <c r="R3" s="230"/>
      <c r="S3" s="231"/>
      <c r="T3" s="231"/>
      <c r="U3" s="231"/>
      <c r="V3" s="231"/>
      <c r="W3" s="231"/>
      <c r="X3" s="231"/>
      <c r="Y3" s="231"/>
      <c r="Z3" s="231"/>
    </row>
    <row r="4" spans="1:26" ht="16.8">
      <c r="A4" s="374" t="s">
        <v>119</v>
      </c>
      <c r="B4" s="375" t="s">
        <v>360</v>
      </c>
      <c r="C4" s="370" t="s">
        <v>449</v>
      </c>
      <c r="D4" s="340"/>
      <c r="E4" s="340"/>
      <c r="F4" s="340"/>
      <c r="G4" s="340"/>
      <c r="H4" s="340"/>
      <c r="I4" s="341"/>
      <c r="J4" s="370" t="s">
        <v>450</v>
      </c>
      <c r="K4" s="340"/>
      <c r="L4" s="340"/>
      <c r="M4" s="340"/>
      <c r="N4" s="340"/>
      <c r="O4" s="340"/>
      <c r="P4" s="340"/>
      <c r="Q4" s="341"/>
      <c r="R4" s="232"/>
      <c r="S4" s="231"/>
      <c r="T4" s="231"/>
      <c r="U4" s="231"/>
      <c r="V4" s="231"/>
      <c r="W4" s="231"/>
      <c r="X4" s="231"/>
      <c r="Y4" s="231"/>
      <c r="Z4" s="231"/>
    </row>
    <row r="5" spans="1:26" ht="34.799999999999997" customHeight="1">
      <c r="A5" s="347"/>
      <c r="B5" s="347"/>
      <c r="C5" s="372" t="s">
        <v>19</v>
      </c>
      <c r="D5" s="371" t="s">
        <v>363</v>
      </c>
      <c r="E5" s="340"/>
      <c r="F5" s="341"/>
      <c r="G5" s="371" t="s">
        <v>364</v>
      </c>
      <c r="H5" s="340"/>
      <c r="I5" s="341"/>
      <c r="J5" s="372" t="s">
        <v>19</v>
      </c>
      <c r="K5" s="371" t="s">
        <v>363</v>
      </c>
      <c r="L5" s="340"/>
      <c r="M5" s="341"/>
      <c r="N5" s="371" t="s">
        <v>364</v>
      </c>
      <c r="O5" s="340"/>
      <c r="P5" s="341"/>
      <c r="Q5" s="372" t="s">
        <v>365</v>
      </c>
      <c r="R5" s="372" t="s">
        <v>15</v>
      </c>
      <c r="S5" s="231"/>
      <c r="T5" s="231"/>
      <c r="U5" s="231"/>
      <c r="V5" s="231"/>
      <c r="W5" s="231"/>
      <c r="X5" s="231"/>
      <c r="Y5" s="231"/>
      <c r="Z5" s="231"/>
    </row>
    <row r="6" spans="1:26" ht="40.799999999999997" customHeight="1">
      <c r="A6" s="347"/>
      <c r="B6" s="347"/>
      <c r="C6" s="347"/>
      <c r="D6" s="372" t="s">
        <v>366</v>
      </c>
      <c r="E6" s="372" t="s">
        <v>367</v>
      </c>
      <c r="F6" s="372" t="s">
        <v>368</v>
      </c>
      <c r="G6" s="372" t="s">
        <v>451</v>
      </c>
      <c r="H6" s="372" t="s">
        <v>452</v>
      </c>
      <c r="I6" s="372" t="s">
        <v>368</v>
      </c>
      <c r="J6" s="347"/>
      <c r="K6" s="372" t="s">
        <v>366</v>
      </c>
      <c r="L6" s="372" t="s">
        <v>367</v>
      </c>
      <c r="M6" s="372" t="s">
        <v>368</v>
      </c>
      <c r="N6" s="372" t="s">
        <v>451</v>
      </c>
      <c r="O6" s="372" t="s">
        <v>452</v>
      </c>
      <c r="P6" s="372" t="s">
        <v>368</v>
      </c>
      <c r="Q6" s="347"/>
      <c r="R6" s="347"/>
      <c r="S6" s="231"/>
      <c r="T6" s="231"/>
      <c r="U6" s="231"/>
      <c r="V6" s="231"/>
      <c r="W6" s="231"/>
      <c r="X6" s="231"/>
      <c r="Y6" s="231"/>
      <c r="Z6" s="231"/>
    </row>
    <row r="7" spans="1:26" ht="16.8">
      <c r="A7" s="338"/>
      <c r="B7" s="338"/>
      <c r="C7" s="338"/>
      <c r="D7" s="338"/>
      <c r="E7" s="338"/>
      <c r="F7" s="338"/>
      <c r="G7" s="338"/>
      <c r="H7" s="338"/>
      <c r="I7" s="338"/>
      <c r="J7" s="338"/>
      <c r="K7" s="338"/>
      <c r="L7" s="338"/>
      <c r="M7" s="338"/>
      <c r="N7" s="338"/>
      <c r="O7" s="338"/>
      <c r="P7" s="338"/>
      <c r="Q7" s="338"/>
      <c r="R7" s="338"/>
      <c r="S7" s="231"/>
      <c r="T7" s="231"/>
      <c r="U7" s="231"/>
      <c r="V7" s="231"/>
      <c r="W7" s="231"/>
      <c r="X7" s="231"/>
      <c r="Y7" s="231"/>
      <c r="Z7" s="231"/>
    </row>
    <row r="8" spans="1:26" ht="41.4">
      <c r="A8" s="233"/>
      <c r="B8" s="234" t="s">
        <v>453</v>
      </c>
      <c r="C8" s="332">
        <f t="shared" ref="C8:P8" si="0">C33+C55+C71+C92+C114+C122+C124+C126+C131</f>
        <v>40076</v>
      </c>
      <c r="D8" s="332">
        <f t="shared" si="0"/>
        <v>36486</v>
      </c>
      <c r="E8" s="332">
        <f t="shared" si="0"/>
        <v>17095</v>
      </c>
      <c r="F8" s="332">
        <f t="shared" si="0"/>
        <v>19391</v>
      </c>
      <c r="G8" s="332">
        <f t="shared" si="0"/>
        <v>3590</v>
      </c>
      <c r="H8" s="332">
        <f t="shared" si="0"/>
        <v>472</v>
      </c>
      <c r="I8" s="332">
        <f t="shared" si="0"/>
        <v>3118</v>
      </c>
      <c r="J8" s="333">
        <f t="shared" si="0"/>
        <v>9994.6887210000004</v>
      </c>
      <c r="K8" s="332">
        <f t="shared" si="0"/>
        <v>9696.3099899999997</v>
      </c>
      <c r="L8" s="332">
        <f t="shared" si="0"/>
        <v>8596.6669999999995</v>
      </c>
      <c r="M8" s="334">
        <f t="shared" si="0"/>
        <v>1099.6429900000001</v>
      </c>
      <c r="N8" s="332">
        <f t="shared" si="0"/>
        <v>298.61773099999999</v>
      </c>
      <c r="O8" s="332">
        <f t="shared" si="0"/>
        <v>118.26300000000001</v>
      </c>
      <c r="P8" s="332">
        <f t="shared" si="0"/>
        <v>180.35473100000002</v>
      </c>
      <c r="Q8" s="331">
        <f t="shared" ref="Q8:Q11" si="1">J8/C8</f>
        <v>0.24939337062082045</v>
      </c>
      <c r="R8" s="142"/>
      <c r="S8" s="237"/>
      <c r="T8" s="238"/>
      <c r="U8" s="238"/>
      <c r="V8" s="238"/>
      <c r="W8" s="238"/>
      <c r="X8" s="238"/>
      <c r="Y8" s="238"/>
      <c r="Z8" s="238"/>
    </row>
    <row r="9" spans="1:26" ht="16.8">
      <c r="A9" s="181" t="s">
        <v>32</v>
      </c>
      <c r="B9" s="182" t="s">
        <v>370</v>
      </c>
      <c r="C9" s="235">
        <f t="shared" ref="C9:P9" si="2">SUM(C10:C19)</f>
        <v>22537</v>
      </c>
      <c r="D9" s="235">
        <f t="shared" si="2"/>
        <v>20107.5</v>
      </c>
      <c r="E9" s="235">
        <f t="shared" si="2"/>
        <v>8900</v>
      </c>
      <c r="F9" s="235">
        <f t="shared" si="2"/>
        <v>11207.5</v>
      </c>
      <c r="G9" s="235">
        <f t="shared" si="2"/>
        <v>2429.5</v>
      </c>
      <c r="H9" s="235">
        <f t="shared" si="2"/>
        <v>0</v>
      </c>
      <c r="I9" s="235">
        <f t="shared" si="2"/>
        <v>2429.5</v>
      </c>
      <c r="J9" s="235">
        <f t="shared" si="2"/>
        <v>4735</v>
      </c>
      <c r="K9" s="235">
        <f t="shared" si="2"/>
        <v>4611</v>
      </c>
      <c r="L9" s="235">
        <f t="shared" si="2"/>
        <v>3927</v>
      </c>
      <c r="M9" s="235">
        <f t="shared" si="2"/>
        <v>684</v>
      </c>
      <c r="N9" s="235">
        <f t="shared" si="2"/>
        <v>124</v>
      </c>
      <c r="O9" s="235">
        <f t="shared" si="2"/>
        <v>0</v>
      </c>
      <c r="P9" s="235">
        <f t="shared" si="2"/>
        <v>124</v>
      </c>
      <c r="Q9" s="236">
        <f t="shared" si="1"/>
        <v>0.21009894839597107</v>
      </c>
      <c r="R9" s="142"/>
      <c r="S9" s="239"/>
      <c r="T9" s="238"/>
      <c r="U9" s="238"/>
      <c r="V9" s="238"/>
      <c r="W9" s="238"/>
      <c r="X9" s="238"/>
      <c r="Y9" s="238"/>
      <c r="Z9" s="238"/>
    </row>
    <row r="10" spans="1:26" ht="26.4">
      <c r="A10" s="184" t="s">
        <v>371</v>
      </c>
      <c r="B10" s="240" t="s">
        <v>372</v>
      </c>
      <c r="C10" s="241">
        <f t="shared" ref="C10:P10" si="3">C74</f>
        <v>3000</v>
      </c>
      <c r="D10" s="241">
        <f t="shared" si="3"/>
        <v>3000</v>
      </c>
      <c r="E10" s="241">
        <f t="shared" si="3"/>
        <v>3000</v>
      </c>
      <c r="F10" s="241">
        <f t="shared" si="3"/>
        <v>0</v>
      </c>
      <c r="G10" s="241">
        <f t="shared" si="3"/>
        <v>0</v>
      </c>
      <c r="H10" s="241">
        <f t="shared" si="3"/>
        <v>0</v>
      </c>
      <c r="I10" s="241">
        <f t="shared" si="3"/>
        <v>0</v>
      </c>
      <c r="J10" s="241">
        <f t="shared" si="3"/>
        <v>3000</v>
      </c>
      <c r="K10" s="241">
        <f t="shared" si="3"/>
        <v>3000</v>
      </c>
      <c r="L10" s="241">
        <f t="shared" si="3"/>
        <v>3000</v>
      </c>
      <c r="M10" s="241">
        <f t="shared" si="3"/>
        <v>0</v>
      </c>
      <c r="N10" s="241">
        <f t="shared" si="3"/>
        <v>0</v>
      </c>
      <c r="O10" s="241">
        <f t="shared" si="3"/>
        <v>0</v>
      </c>
      <c r="P10" s="241">
        <f t="shared" si="3"/>
        <v>0</v>
      </c>
      <c r="Q10" s="236">
        <f t="shared" si="1"/>
        <v>1</v>
      </c>
      <c r="R10" s="142"/>
      <c r="S10" s="239"/>
      <c r="T10" s="238"/>
      <c r="U10" s="238"/>
      <c r="V10" s="238"/>
      <c r="W10" s="238"/>
      <c r="X10" s="238"/>
      <c r="Y10" s="238"/>
      <c r="Z10" s="238"/>
    </row>
    <row r="11" spans="1:26" ht="26.4">
      <c r="A11" s="184" t="s">
        <v>373</v>
      </c>
      <c r="B11" s="240" t="s">
        <v>374</v>
      </c>
      <c r="C11" s="241">
        <f t="shared" ref="C11:P11" si="4">C53</f>
        <v>2900</v>
      </c>
      <c r="D11" s="241">
        <f t="shared" si="4"/>
        <v>2900</v>
      </c>
      <c r="E11" s="241">
        <f t="shared" si="4"/>
        <v>2900</v>
      </c>
      <c r="F11" s="241">
        <f t="shared" si="4"/>
        <v>0</v>
      </c>
      <c r="G11" s="241">
        <f t="shared" si="4"/>
        <v>0</v>
      </c>
      <c r="H11" s="241">
        <f t="shared" si="4"/>
        <v>0</v>
      </c>
      <c r="I11" s="241">
        <f t="shared" si="4"/>
        <v>0</v>
      </c>
      <c r="J11" s="241">
        <f t="shared" si="4"/>
        <v>927</v>
      </c>
      <c r="K11" s="241">
        <f t="shared" si="4"/>
        <v>927</v>
      </c>
      <c r="L11" s="241">
        <f t="shared" si="4"/>
        <v>927</v>
      </c>
      <c r="M11" s="241">
        <f t="shared" si="4"/>
        <v>0</v>
      </c>
      <c r="N11" s="241">
        <f t="shared" si="4"/>
        <v>0</v>
      </c>
      <c r="O11" s="241">
        <f t="shared" si="4"/>
        <v>0</v>
      </c>
      <c r="P11" s="241">
        <f t="shared" si="4"/>
        <v>0</v>
      </c>
      <c r="Q11" s="236">
        <f t="shared" si="1"/>
        <v>0.3196551724137931</v>
      </c>
      <c r="R11" s="142"/>
      <c r="S11" s="239"/>
      <c r="T11" s="238"/>
      <c r="U11" s="238"/>
      <c r="V11" s="238"/>
      <c r="W11" s="238"/>
      <c r="X11" s="238"/>
      <c r="Y11" s="238"/>
      <c r="Z11" s="238"/>
    </row>
    <row r="12" spans="1:26" ht="16.8">
      <c r="A12" s="184" t="s">
        <v>375</v>
      </c>
      <c r="B12" s="240" t="s">
        <v>454</v>
      </c>
      <c r="C12" s="241">
        <f t="shared" ref="C12:P12" si="5">C95</f>
        <v>65</v>
      </c>
      <c r="D12" s="241">
        <f t="shared" si="5"/>
        <v>47.2</v>
      </c>
      <c r="E12" s="241">
        <f t="shared" si="5"/>
        <v>0</v>
      </c>
      <c r="F12" s="241">
        <f t="shared" si="5"/>
        <v>47.2</v>
      </c>
      <c r="G12" s="241">
        <f t="shared" si="5"/>
        <v>17.8</v>
      </c>
      <c r="H12" s="241">
        <f t="shared" si="5"/>
        <v>0</v>
      </c>
      <c r="I12" s="241">
        <f t="shared" si="5"/>
        <v>17.8</v>
      </c>
      <c r="J12" s="241">
        <f t="shared" si="5"/>
        <v>0</v>
      </c>
      <c r="K12" s="241">
        <f t="shared" si="5"/>
        <v>0</v>
      </c>
      <c r="L12" s="241">
        <f t="shared" si="5"/>
        <v>0</v>
      </c>
      <c r="M12" s="241">
        <f t="shared" si="5"/>
        <v>0</v>
      </c>
      <c r="N12" s="241">
        <f t="shared" si="5"/>
        <v>0</v>
      </c>
      <c r="O12" s="241">
        <f t="shared" si="5"/>
        <v>0</v>
      </c>
      <c r="P12" s="241">
        <f t="shared" si="5"/>
        <v>0</v>
      </c>
      <c r="Q12" s="236"/>
      <c r="R12" s="142"/>
      <c r="S12" s="239"/>
      <c r="T12" s="238"/>
      <c r="U12" s="238"/>
      <c r="V12" s="238"/>
      <c r="W12" s="238"/>
      <c r="X12" s="238"/>
      <c r="Y12" s="238"/>
      <c r="Z12" s="238"/>
    </row>
    <row r="13" spans="1:26" ht="16.8">
      <c r="A13" s="184" t="s">
        <v>377</v>
      </c>
      <c r="B13" s="185" t="s">
        <v>376</v>
      </c>
      <c r="C13" s="241">
        <f t="shared" ref="C13:P13" si="6">C54+C96+C113+C128+C130+C133+C135+C137+C116</f>
        <v>11341</v>
      </c>
      <c r="D13" s="241">
        <f t="shared" si="6"/>
        <v>10724.5</v>
      </c>
      <c r="E13" s="241">
        <f t="shared" si="6"/>
        <v>3000</v>
      </c>
      <c r="F13" s="241">
        <f t="shared" si="6"/>
        <v>7724.5</v>
      </c>
      <c r="G13" s="241">
        <f t="shared" si="6"/>
        <v>616.5</v>
      </c>
      <c r="H13" s="241">
        <f t="shared" si="6"/>
        <v>0</v>
      </c>
      <c r="I13" s="241">
        <f t="shared" si="6"/>
        <v>616.5</v>
      </c>
      <c r="J13" s="241">
        <f t="shared" si="6"/>
        <v>216</v>
      </c>
      <c r="K13" s="241">
        <f t="shared" si="6"/>
        <v>216</v>
      </c>
      <c r="L13" s="241">
        <f t="shared" si="6"/>
        <v>0</v>
      </c>
      <c r="M13" s="241">
        <f t="shared" si="6"/>
        <v>216</v>
      </c>
      <c r="N13" s="241">
        <f t="shared" si="6"/>
        <v>0</v>
      </c>
      <c r="O13" s="241">
        <f t="shared" si="6"/>
        <v>0</v>
      </c>
      <c r="P13" s="241">
        <f t="shared" si="6"/>
        <v>0</v>
      </c>
      <c r="Q13" s="236">
        <f t="shared" ref="Q13:Q18" si="7">J13/C13</f>
        <v>1.9045939511506921E-2</v>
      </c>
      <c r="R13" s="142"/>
      <c r="S13" s="239"/>
      <c r="T13" s="238"/>
      <c r="U13" s="238"/>
      <c r="V13" s="238"/>
      <c r="W13" s="238"/>
      <c r="X13" s="238"/>
      <c r="Y13" s="238"/>
      <c r="Z13" s="238"/>
    </row>
    <row r="14" spans="1:26" ht="16.8">
      <c r="A14" s="184" t="s">
        <v>379</v>
      </c>
      <c r="B14" s="185" t="s">
        <v>378</v>
      </c>
      <c r="C14" s="241">
        <f t="shared" ref="C14:P14" si="8">C123</f>
        <v>881</v>
      </c>
      <c r="D14" s="241">
        <f t="shared" si="8"/>
        <v>395</v>
      </c>
      <c r="E14" s="241">
        <f t="shared" si="8"/>
        <v>0</v>
      </c>
      <c r="F14" s="241">
        <f t="shared" si="8"/>
        <v>395</v>
      </c>
      <c r="G14" s="241">
        <f t="shared" si="8"/>
        <v>486</v>
      </c>
      <c r="H14" s="241">
        <f t="shared" si="8"/>
        <v>0</v>
      </c>
      <c r="I14" s="241">
        <f t="shared" si="8"/>
        <v>486</v>
      </c>
      <c r="J14" s="241">
        <f t="shared" si="8"/>
        <v>519</v>
      </c>
      <c r="K14" s="241">
        <f t="shared" si="8"/>
        <v>395</v>
      </c>
      <c r="L14" s="241">
        <f t="shared" si="8"/>
        <v>0</v>
      </c>
      <c r="M14" s="241">
        <f t="shared" si="8"/>
        <v>395</v>
      </c>
      <c r="N14" s="241">
        <f t="shared" si="8"/>
        <v>124</v>
      </c>
      <c r="O14" s="241">
        <f t="shared" si="8"/>
        <v>0</v>
      </c>
      <c r="P14" s="241">
        <f t="shared" si="8"/>
        <v>124</v>
      </c>
      <c r="Q14" s="236">
        <f t="shared" si="7"/>
        <v>0.58910329171396136</v>
      </c>
      <c r="R14" s="142"/>
      <c r="S14" s="239"/>
      <c r="T14" s="238"/>
      <c r="U14" s="238"/>
      <c r="V14" s="238"/>
      <c r="W14" s="238"/>
      <c r="X14" s="238"/>
      <c r="Y14" s="238"/>
      <c r="Z14" s="238"/>
    </row>
    <row r="15" spans="1:26" ht="16.8">
      <c r="A15" s="184" t="s">
        <v>381</v>
      </c>
      <c r="B15" s="185" t="s">
        <v>382</v>
      </c>
      <c r="C15" s="241">
        <f t="shared" ref="C15:P15" si="9">C117+C97</f>
        <v>1720.181</v>
      </c>
      <c r="D15" s="241">
        <f t="shared" si="9"/>
        <v>838</v>
      </c>
      <c r="E15" s="241">
        <f t="shared" si="9"/>
        <v>0</v>
      </c>
      <c r="F15" s="241">
        <f t="shared" si="9"/>
        <v>838</v>
      </c>
      <c r="G15" s="241">
        <f t="shared" si="9"/>
        <v>882.18100000000004</v>
      </c>
      <c r="H15" s="241">
        <f t="shared" si="9"/>
        <v>0</v>
      </c>
      <c r="I15" s="241">
        <f t="shared" si="9"/>
        <v>882.18100000000004</v>
      </c>
      <c r="J15" s="241">
        <f t="shared" si="9"/>
        <v>0</v>
      </c>
      <c r="K15" s="241">
        <f t="shared" si="9"/>
        <v>0</v>
      </c>
      <c r="L15" s="241">
        <f t="shared" si="9"/>
        <v>0</v>
      </c>
      <c r="M15" s="241">
        <f t="shared" si="9"/>
        <v>0</v>
      </c>
      <c r="N15" s="241">
        <f t="shared" si="9"/>
        <v>0</v>
      </c>
      <c r="O15" s="241">
        <f t="shared" si="9"/>
        <v>0</v>
      </c>
      <c r="P15" s="241">
        <f t="shared" si="9"/>
        <v>0</v>
      </c>
      <c r="Q15" s="236">
        <f t="shared" si="7"/>
        <v>0</v>
      </c>
      <c r="R15" s="142"/>
      <c r="S15" s="239"/>
      <c r="T15" s="238"/>
      <c r="U15" s="238"/>
      <c r="V15" s="238"/>
      <c r="W15" s="238"/>
      <c r="X15" s="238"/>
      <c r="Y15" s="238"/>
      <c r="Z15" s="238"/>
    </row>
    <row r="16" spans="1:26" ht="16.8">
      <c r="A16" s="184" t="s">
        <v>383</v>
      </c>
      <c r="B16" s="185" t="s">
        <v>455</v>
      </c>
      <c r="C16" s="241">
        <f t="shared" ref="C16:P16" si="10">C99</f>
        <v>538.81899999999996</v>
      </c>
      <c r="D16" s="241">
        <f t="shared" si="10"/>
        <v>376.8</v>
      </c>
      <c r="E16" s="241">
        <f t="shared" si="10"/>
        <v>0</v>
      </c>
      <c r="F16" s="241">
        <f t="shared" si="10"/>
        <v>376.8</v>
      </c>
      <c r="G16" s="241">
        <f t="shared" si="10"/>
        <v>162.01900000000001</v>
      </c>
      <c r="H16" s="241">
        <f t="shared" si="10"/>
        <v>0</v>
      </c>
      <c r="I16" s="241">
        <f t="shared" si="10"/>
        <v>162.01900000000001</v>
      </c>
      <c r="J16" s="241">
        <f t="shared" si="10"/>
        <v>0</v>
      </c>
      <c r="K16" s="241">
        <f t="shared" si="10"/>
        <v>0</v>
      </c>
      <c r="L16" s="241">
        <f t="shared" si="10"/>
        <v>0</v>
      </c>
      <c r="M16" s="241">
        <f t="shared" si="10"/>
        <v>0</v>
      </c>
      <c r="N16" s="241">
        <f t="shared" si="10"/>
        <v>0</v>
      </c>
      <c r="O16" s="241">
        <f t="shared" si="10"/>
        <v>0</v>
      </c>
      <c r="P16" s="241">
        <f t="shared" si="10"/>
        <v>0</v>
      </c>
      <c r="Q16" s="236">
        <f t="shared" si="7"/>
        <v>0</v>
      </c>
      <c r="R16" s="142"/>
      <c r="S16" s="239"/>
      <c r="T16" s="238"/>
      <c r="U16" s="238"/>
      <c r="V16" s="238"/>
      <c r="W16" s="238"/>
      <c r="X16" s="238"/>
      <c r="Y16" s="238"/>
      <c r="Z16" s="238"/>
    </row>
    <row r="17" spans="1:26" ht="16.8">
      <c r="A17" s="184" t="s">
        <v>385</v>
      </c>
      <c r="B17" s="185" t="s">
        <v>456</v>
      </c>
      <c r="C17" s="241">
        <f t="shared" ref="C17:L17" si="11">C98</f>
        <v>450</v>
      </c>
      <c r="D17" s="241">
        <f t="shared" si="11"/>
        <v>320</v>
      </c>
      <c r="E17" s="241">
        <f t="shared" si="11"/>
        <v>0</v>
      </c>
      <c r="F17" s="241">
        <f t="shared" si="11"/>
        <v>320</v>
      </c>
      <c r="G17" s="241">
        <f t="shared" si="11"/>
        <v>130</v>
      </c>
      <c r="H17" s="241">
        <f t="shared" si="11"/>
        <v>0</v>
      </c>
      <c r="I17" s="241">
        <f t="shared" si="11"/>
        <v>130</v>
      </c>
      <c r="J17" s="241">
        <f t="shared" si="11"/>
        <v>0</v>
      </c>
      <c r="K17" s="241">
        <f t="shared" si="11"/>
        <v>0</v>
      </c>
      <c r="L17" s="241">
        <f t="shared" si="11"/>
        <v>0</v>
      </c>
      <c r="M17" s="241">
        <f>M100</f>
        <v>0</v>
      </c>
      <c r="N17" s="241">
        <f t="shared" ref="N17:P17" si="12">N98</f>
        <v>0</v>
      </c>
      <c r="O17" s="241">
        <f t="shared" si="12"/>
        <v>0</v>
      </c>
      <c r="P17" s="241">
        <f t="shared" si="12"/>
        <v>0</v>
      </c>
      <c r="Q17" s="236">
        <f t="shared" si="7"/>
        <v>0</v>
      </c>
      <c r="R17" s="142"/>
      <c r="S17" s="239"/>
      <c r="T17" s="238"/>
      <c r="U17" s="238"/>
      <c r="V17" s="238"/>
      <c r="W17" s="238"/>
      <c r="X17" s="238"/>
      <c r="Y17" s="238"/>
      <c r="Z17" s="238"/>
    </row>
    <row r="18" spans="1:26" ht="16.8">
      <c r="A18" s="184" t="s">
        <v>387</v>
      </c>
      <c r="B18" s="185" t="s">
        <v>386</v>
      </c>
      <c r="C18" s="241">
        <f t="shared" ref="C18:I18" si="13">C125</f>
        <v>1186</v>
      </c>
      <c r="D18" s="241">
        <f t="shared" si="13"/>
        <v>1186</v>
      </c>
      <c r="E18" s="241">
        <f t="shared" si="13"/>
        <v>0</v>
      </c>
      <c r="F18" s="241">
        <f t="shared" si="13"/>
        <v>1186</v>
      </c>
      <c r="G18" s="241">
        <f t="shared" si="13"/>
        <v>0</v>
      </c>
      <c r="H18" s="241">
        <f t="shared" si="13"/>
        <v>0</v>
      </c>
      <c r="I18" s="241">
        <f t="shared" si="13"/>
        <v>0</v>
      </c>
      <c r="J18" s="241">
        <f>K18</f>
        <v>73</v>
      </c>
      <c r="K18" s="241">
        <f>M18</f>
        <v>73</v>
      </c>
      <c r="L18" s="241">
        <f t="shared" ref="L18:P18" si="14">L125</f>
        <v>0</v>
      </c>
      <c r="M18" s="241">
        <f t="shared" si="14"/>
        <v>73</v>
      </c>
      <c r="N18" s="241">
        <f t="shared" si="14"/>
        <v>0</v>
      </c>
      <c r="O18" s="241">
        <f t="shared" si="14"/>
        <v>0</v>
      </c>
      <c r="P18" s="241">
        <f t="shared" si="14"/>
        <v>0</v>
      </c>
      <c r="Q18" s="236">
        <f t="shared" si="7"/>
        <v>6.1551433389544691E-2</v>
      </c>
      <c r="R18" s="142"/>
      <c r="S18" s="239"/>
      <c r="T18" s="238"/>
      <c r="U18" s="238"/>
      <c r="V18" s="238"/>
      <c r="W18" s="238"/>
      <c r="X18" s="238"/>
      <c r="Y18" s="238"/>
      <c r="Z18" s="238"/>
    </row>
    <row r="19" spans="1:26" ht="16.8">
      <c r="A19" s="184" t="s">
        <v>457</v>
      </c>
      <c r="B19" s="185" t="s">
        <v>458</v>
      </c>
      <c r="C19" s="241">
        <f t="shared" ref="C19:L19" si="15">C100</f>
        <v>455</v>
      </c>
      <c r="D19" s="241">
        <f t="shared" si="15"/>
        <v>320</v>
      </c>
      <c r="E19" s="241">
        <f t="shared" si="15"/>
        <v>0</v>
      </c>
      <c r="F19" s="241">
        <f t="shared" si="15"/>
        <v>320</v>
      </c>
      <c r="G19" s="241">
        <f t="shared" si="15"/>
        <v>135</v>
      </c>
      <c r="H19" s="241">
        <f t="shared" si="15"/>
        <v>0</v>
      </c>
      <c r="I19" s="241">
        <f t="shared" si="15"/>
        <v>135</v>
      </c>
      <c r="J19" s="241">
        <f t="shared" si="15"/>
        <v>0</v>
      </c>
      <c r="K19" s="241">
        <f t="shared" si="15"/>
        <v>0</v>
      </c>
      <c r="L19" s="241">
        <f t="shared" si="15"/>
        <v>0</v>
      </c>
      <c r="M19" s="241">
        <f>M102</f>
        <v>0</v>
      </c>
      <c r="N19" s="241">
        <f t="shared" ref="N19:P19" si="16">N100</f>
        <v>0</v>
      </c>
      <c r="O19" s="241">
        <f t="shared" si="16"/>
        <v>0</v>
      </c>
      <c r="P19" s="241">
        <f t="shared" si="16"/>
        <v>0</v>
      </c>
      <c r="Q19" s="236"/>
      <c r="R19" s="142"/>
      <c r="S19" s="239"/>
      <c r="T19" s="238"/>
      <c r="U19" s="238"/>
      <c r="V19" s="238"/>
      <c r="W19" s="238"/>
      <c r="X19" s="238"/>
      <c r="Y19" s="238"/>
      <c r="Z19" s="238"/>
    </row>
    <row r="20" spans="1:26" ht="26.4">
      <c r="A20" s="189" t="s">
        <v>90</v>
      </c>
      <c r="B20" s="242" t="s">
        <v>389</v>
      </c>
      <c r="C20" s="235">
        <f t="shared" ref="C20:P20" si="17">SUM(C21:C32)</f>
        <v>17539</v>
      </c>
      <c r="D20" s="235">
        <f t="shared" si="17"/>
        <v>16378.5</v>
      </c>
      <c r="E20" s="235">
        <f t="shared" si="17"/>
        <v>8195</v>
      </c>
      <c r="F20" s="235">
        <f t="shared" si="17"/>
        <v>8183.5</v>
      </c>
      <c r="G20" s="235">
        <f t="shared" si="17"/>
        <v>1160.5</v>
      </c>
      <c r="H20" s="235">
        <f t="shared" si="17"/>
        <v>472</v>
      </c>
      <c r="I20" s="235">
        <f t="shared" si="17"/>
        <v>688.5</v>
      </c>
      <c r="J20" s="235">
        <f t="shared" si="17"/>
        <v>5259.6887210000004</v>
      </c>
      <c r="K20" s="235">
        <f t="shared" si="17"/>
        <v>5085.3099899999997</v>
      </c>
      <c r="L20" s="235">
        <f t="shared" si="17"/>
        <v>4669.6669999999995</v>
      </c>
      <c r="M20" s="235">
        <f t="shared" si="17"/>
        <v>415.64299</v>
      </c>
      <c r="N20" s="235">
        <f t="shared" si="17"/>
        <v>174.61773099999999</v>
      </c>
      <c r="O20" s="235">
        <f t="shared" si="17"/>
        <v>118.26300000000001</v>
      </c>
      <c r="P20" s="235">
        <f t="shared" si="17"/>
        <v>56.354731000000001</v>
      </c>
      <c r="Q20" s="236">
        <f t="shared" ref="Q20:Q31" si="18">J20/C20</f>
        <v>0.29988532533211704</v>
      </c>
      <c r="R20" s="142"/>
      <c r="S20" s="239"/>
      <c r="T20" s="238"/>
      <c r="U20" s="238"/>
      <c r="V20" s="238"/>
      <c r="W20" s="238"/>
      <c r="X20" s="238"/>
      <c r="Y20" s="238"/>
      <c r="Z20" s="238"/>
    </row>
    <row r="21" spans="1:26" ht="16.8">
      <c r="A21" s="191">
        <v>1</v>
      </c>
      <c r="B21" s="243" t="s">
        <v>390</v>
      </c>
      <c r="C21" s="241">
        <f t="shared" ref="C21:P21" si="19">C35+C42+C61+C76+C84+C102+C120</f>
        <v>3551</v>
      </c>
      <c r="D21" s="241">
        <f t="shared" si="19"/>
        <v>3169</v>
      </c>
      <c r="E21" s="241">
        <f t="shared" si="19"/>
        <v>2287</v>
      </c>
      <c r="F21" s="241">
        <f t="shared" si="19"/>
        <v>882</v>
      </c>
      <c r="G21" s="241">
        <f t="shared" si="19"/>
        <v>382</v>
      </c>
      <c r="H21" s="241">
        <f t="shared" si="19"/>
        <v>178</v>
      </c>
      <c r="I21" s="241">
        <f t="shared" si="19"/>
        <v>204</v>
      </c>
      <c r="J21" s="241">
        <f t="shared" si="19"/>
        <v>2546.0239999999999</v>
      </c>
      <c r="K21" s="241">
        <f t="shared" si="19"/>
        <v>2428</v>
      </c>
      <c r="L21" s="241">
        <f t="shared" si="19"/>
        <v>2287</v>
      </c>
      <c r="M21" s="241">
        <f t="shared" si="19"/>
        <v>141</v>
      </c>
      <c r="N21" s="241">
        <f t="shared" si="19"/>
        <v>118.26300000000001</v>
      </c>
      <c r="O21" s="241">
        <f t="shared" si="19"/>
        <v>118.26300000000001</v>
      </c>
      <c r="P21" s="241">
        <f t="shared" si="19"/>
        <v>0</v>
      </c>
      <c r="Q21" s="236">
        <f t="shared" si="18"/>
        <v>0.71698789073500424</v>
      </c>
      <c r="R21" s="142"/>
      <c r="S21" s="239"/>
      <c r="T21" s="238"/>
      <c r="U21" s="238"/>
      <c r="V21" s="238"/>
      <c r="W21" s="238"/>
      <c r="X21" s="238"/>
      <c r="Y21" s="238"/>
      <c r="Z21" s="238"/>
    </row>
    <row r="22" spans="1:26" ht="16.8">
      <c r="A22" s="193">
        <v>2</v>
      </c>
      <c r="B22" s="153" t="s">
        <v>391</v>
      </c>
      <c r="C22" s="241">
        <f t="shared" ref="C22:P22" si="20">C62+C78+C104</f>
        <v>1378</v>
      </c>
      <c r="D22" s="241">
        <f t="shared" si="20"/>
        <v>1349</v>
      </c>
      <c r="E22" s="241">
        <f t="shared" si="20"/>
        <v>1145</v>
      </c>
      <c r="F22" s="241">
        <f t="shared" si="20"/>
        <v>204</v>
      </c>
      <c r="G22" s="241">
        <f t="shared" si="20"/>
        <v>29</v>
      </c>
      <c r="H22" s="241">
        <f t="shared" si="20"/>
        <v>0</v>
      </c>
      <c r="I22" s="241">
        <f t="shared" si="20"/>
        <v>29</v>
      </c>
      <c r="J22" s="241">
        <f t="shared" si="20"/>
        <v>632.03399999999999</v>
      </c>
      <c r="K22" s="241">
        <f t="shared" si="20"/>
        <v>603.66700000000003</v>
      </c>
      <c r="L22" s="241">
        <f t="shared" si="20"/>
        <v>532.66700000000003</v>
      </c>
      <c r="M22" s="241">
        <f t="shared" si="20"/>
        <v>71</v>
      </c>
      <c r="N22" s="241">
        <f t="shared" si="20"/>
        <v>28.367000000000004</v>
      </c>
      <c r="O22" s="241">
        <f t="shared" si="20"/>
        <v>0</v>
      </c>
      <c r="P22" s="241">
        <f t="shared" si="20"/>
        <v>28.367000000000004</v>
      </c>
      <c r="Q22" s="236">
        <f t="shared" si="18"/>
        <v>0.45866037735849058</v>
      </c>
      <c r="R22" s="142"/>
      <c r="S22" s="239"/>
      <c r="T22" s="238"/>
      <c r="U22" s="238"/>
      <c r="V22" s="238"/>
      <c r="W22" s="238"/>
      <c r="X22" s="238"/>
      <c r="Y22" s="238"/>
      <c r="Z22" s="238"/>
    </row>
    <row r="23" spans="1:26" ht="16.8">
      <c r="A23" s="191">
        <v>3</v>
      </c>
      <c r="B23" s="243" t="s">
        <v>392</v>
      </c>
      <c r="C23" s="241">
        <f t="shared" ref="C23:P23" si="21">C63+C79+C86+C105+C48</f>
        <v>1685</v>
      </c>
      <c r="D23" s="241">
        <f t="shared" si="21"/>
        <v>1627</v>
      </c>
      <c r="E23" s="241">
        <f t="shared" si="21"/>
        <v>945</v>
      </c>
      <c r="F23" s="241">
        <f t="shared" si="21"/>
        <v>682</v>
      </c>
      <c r="G23" s="241">
        <f t="shared" si="21"/>
        <v>58</v>
      </c>
      <c r="H23" s="241">
        <f t="shared" si="21"/>
        <v>0</v>
      </c>
      <c r="I23" s="241">
        <f t="shared" si="21"/>
        <v>58</v>
      </c>
      <c r="J23" s="241">
        <f t="shared" si="21"/>
        <v>1077.6429900000001</v>
      </c>
      <c r="K23" s="241">
        <f t="shared" si="21"/>
        <v>1077.6429900000001</v>
      </c>
      <c r="L23" s="241">
        <f t="shared" si="21"/>
        <v>945</v>
      </c>
      <c r="M23" s="241">
        <f t="shared" si="21"/>
        <v>132.64299</v>
      </c>
      <c r="N23" s="241">
        <f t="shared" si="21"/>
        <v>0</v>
      </c>
      <c r="O23" s="241">
        <f t="shared" si="21"/>
        <v>0</v>
      </c>
      <c r="P23" s="241">
        <f t="shared" si="21"/>
        <v>0</v>
      </c>
      <c r="Q23" s="236">
        <f t="shared" si="18"/>
        <v>0.63955073590504452</v>
      </c>
      <c r="R23" s="142"/>
      <c r="S23" s="239"/>
      <c r="T23" s="238"/>
      <c r="U23" s="238"/>
      <c r="V23" s="238"/>
      <c r="W23" s="238"/>
      <c r="X23" s="238"/>
      <c r="Y23" s="238"/>
      <c r="Z23" s="238"/>
    </row>
    <row r="24" spans="1:26" ht="16.8">
      <c r="A24" s="194">
        <v>4</v>
      </c>
      <c r="B24" s="243" t="s">
        <v>393</v>
      </c>
      <c r="C24" s="241">
        <f t="shared" ref="C24:P24" si="22">C38+C64+C87+C106</f>
        <v>431</v>
      </c>
      <c r="D24" s="241">
        <f t="shared" si="22"/>
        <v>394</v>
      </c>
      <c r="E24" s="241">
        <f t="shared" si="22"/>
        <v>80</v>
      </c>
      <c r="F24" s="241">
        <f t="shared" si="22"/>
        <v>314</v>
      </c>
      <c r="G24" s="241">
        <f t="shared" si="22"/>
        <v>37</v>
      </c>
      <c r="H24" s="241">
        <f t="shared" si="22"/>
        <v>8</v>
      </c>
      <c r="I24" s="241">
        <f t="shared" si="22"/>
        <v>29</v>
      </c>
      <c r="J24" s="241">
        <f t="shared" si="22"/>
        <v>0</v>
      </c>
      <c r="K24" s="241">
        <f t="shared" si="22"/>
        <v>0</v>
      </c>
      <c r="L24" s="241">
        <f t="shared" si="22"/>
        <v>0</v>
      </c>
      <c r="M24" s="241">
        <f t="shared" si="22"/>
        <v>0</v>
      </c>
      <c r="N24" s="241">
        <f t="shared" si="22"/>
        <v>0</v>
      </c>
      <c r="O24" s="241">
        <f t="shared" si="22"/>
        <v>0</v>
      </c>
      <c r="P24" s="241">
        <f t="shared" si="22"/>
        <v>0</v>
      </c>
      <c r="Q24" s="236">
        <f t="shared" si="18"/>
        <v>0</v>
      </c>
      <c r="R24" s="142"/>
      <c r="S24" s="239"/>
      <c r="T24" s="238"/>
      <c r="U24" s="238"/>
      <c r="V24" s="238"/>
      <c r="W24" s="238"/>
      <c r="X24" s="238"/>
      <c r="Y24" s="238"/>
      <c r="Z24" s="238"/>
    </row>
    <row r="25" spans="1:26" ht="16.8">
      <c r="A25" s="191">
        <v>5</v>
      </c>
      <c r="B25" s="192" t="s">
        <v>394</v>
      </c>
      <c r="C25" s="241">
        <f t="shared" ref="C25:P25" si="23">C37+C65+C77+C85+C103+C121+C51</f>
        <v>1659</v>
      </c>
      <c r="D25" s="241">
        <f t="shared" si="23"/>
        <v>1327</v>
      </c>
      <c r="E25" s="241">
        <f t="shared" si="23"/>
        <v>623</v>
      </c>
      <c r="F25" s="241">
        <f t="shared" si="23"/>
        <v>704</v>
      </c>
      <c r="G25" s="241">
        <f t="shared" si="23"/>
        <v>332</v>
      </c>
      <c r="H25" s="241">
        <f t="shared" si="23"/>
        <v>274</v>
      </c>
      <c r="I25" s="241">
        <f t="shared" si="23"/>
        <v>58</v>
      </c>
      <c r="J25" s="241">
        <f t="shared" si="23"/>
        <v>0</v>
      </c>
      <c r="K25" s="241">
        <f t="shared" si="23"/>
        <v>0</v>
      </c>
      <c r="L25" s="241">
        <f t="shared" si="23"/>
        <v>0</v>
      </c>
      <c r="M25" s="241">
        <f t="shared" si="23"/>
        <v>0</v>
      </c>
      <c r="N25" s="241">
        <f t="shared" si="23"/>
        <v>0</v>
      </c>
      <c r="O25" s="241">
        <f t="shared" si="23"/>
        <v>0</v>
      </c>
      <c r="P25" s="241">
        <f t="shared" si="23"/>
        <v>0</v>
      </c>
      <c r="Q25" s="236">
        <f t="shared" si="18"/>
        <v>0</v>
      </c>
      <c r="R25" s="142"/>
      <c r="S25" s="239"/>
      <c r="T25" s="238"/>
      <c r="U25" s="238"/>
      <c r="V25" s="238"/>
      <c r="W25" s="238"/>
      <c r="X25" s="238"/>
      <c r="Y25" s="238"/>
      <c r="Z25" s="238"/>
    </row>
    <row r="26" spans="1:26" ht="16.8">
      <c r="A26" s="194">
        <v>6</v>
      </c>
      <c r="B26" s="243" t="s">
        <v>395</v>
      </c>
      <c r="C26" s="241">
        <f t="shared" ref="C26:P26" si="24">C39+C43+C58+C66+C88+C107</f>
        <v>1243</v>
      </c>
      <c r="D26" s="241">
        <f t="shared" si="24"/>
        <v>1173</v>
      </c>
      <c r="E26" s="241">
        <f t="shared" si="24"/>
        <v>120</v>
      </c>
      <c r="F26" s="241">
        <f t="shared" si="24"/>
        <v>1053</v>
      </c>
      <c r="G26" s="241">
        <f t="shared" si="24"/>
        <v>70</v>
      </c>
      <c r="H26" s="241">
        <f t="shared" si="24"/>
        <v>12</v>
      </c>
      <c r="I26" s="241">
        <f t="shared" si="24"/>
        <v>58</v>
      </c>
      <c r="J26" s="241">
        <f t="shared" si="24"/>
        <v>0</v>
      </c>
      <c r="K26" s="241">
        <f t="shared" si="24"/>
        <v>0</v>
      </c>
      <c r="L26" s="241">
        <f t="shared" si="24"/>
        <v>0</v>
      </c>
      <c r="M26" s="241">
        <f t="shared" si="24"/>
        <v>0</v>
      </c>
      <c r="N26" s="241">
        <f t="shared" si="24"/>
        <v>0</v>
      </c>
      <c r="O26" s="241">
        <f t="shared" si="24"/>
        <v>0</v>
      </c>
      <c r="P26" s="241">
        <f t="shared" si="24"/>
        <v>0</v>
      </c>
      <c r="Q26" s="236">
        <f t="shared" si="18"/>
        <v>0</v>
      </c>
      <c r="R26" s="142"/>
      <c r="S26" s="239"/>
      <c r="T26" s="238"/>
      <c r="U26" s="238"/>
      <c r="V26" s="238"/>
      <c r="W26" s="238"/>
      <c r="X26" s="238"/>
      <c r="Y26" s="238"/>
      <c r="Z26" s="238"/>
    </row>
    <row r="27" spans="1:26" ht="16.8">
      <c r="A27" s="191">
        <v>7</v>
      </c>
      <c r="B27" s="243" t="s">
        <v>396</v>
      </c>
      <c r="C27" s="241">
        <f t="shared" ref="C27:P27" si="25">C44+C67+C80+C89+C108</f>
        <v>1223</v>
      </c>
      <c r="D27" s="241">
        <f t="shared" si="25"/>
        <v>1194</v>
      </c>
      <c r="E27" s="241">
        <f t="shared" si="25"/>
        <v>850</v>
      </c>
      <c r="F27" s="241">
        <f t="shared" si="25"/>
        <v>344</v>
      </c>
      <c r="G27" s="241">
        <f t="shared" si="25"/>
        <v>29</v>
      </c>
      <c r="H27" s="241">
        <f t="shared" si="25"/>
        <v>0</v>
      </c>
      <c r="I27" s="241">
        <f t="shared" si="25"/>
        <v>29</v>
      </c>
      <c r="J27" s="241">
        <f t="shared" si="25"/>
        <v>98.987730999999997</v>
      </c>
      <c r="K27" s="241">
        <f t="shared" si="25"/>
        <v>71</v>
      </c>
      <c r="L27" s="241">
        <f t="shared" si="25"/>
        <v>0</v>
      </c>
      <c r="M27" s="241">
        <f t="shared" si="25"/>
        <v>71</v>
      </c>
      <c r="N27" s="241">
        <f t="shared" si="25"/>
        <v>27.987731</v>
      </c>
      <c r="O27" s="241">
        <f t="shared" si="25"/>
        <v>0</v>
      </c>
      <c r="P27" s="241">
        <f t="shared" si="25"/>
        <v>27.987731</v>
      </c>
      <c r="Q27" s="236">
        <f t="shared" si="18"/>
        <v>8.0938455437448889E-2</v>
      </c>
      <c r="R27" s="142"/>
      <c r="S27" s="239"/>
      <c r="T27" s="238"/>
      <c r="U27" s="238"/>
      <c r="V27" s="238"/>
      <c r="W27" s="238"/>
      <c r="X27" s="238"/>
      <c r="Y27" s="238"/>
      <c r="Z27" s="238"/>
    </row>
    <row r="28" spans="1:26" ht="16.8">
      <c r="A28" s="194">
        <v>8</v>
      </c>
      <c r="B28" s="243" t="s">
        <v>397</v>
      </c>
      <c r="C28" s="241">
        <f t="shared" ref="C28:P28" si="26">C45+C57+C68+C81+C90+C109</f>
        <v>2976</v>
      </c>
      <c r="D28" s="241">
        <f t="shared" si="26"/>
        <v>2939</v>
      </c>
      <c r="E28" s="241">
        <f t="shared" si="26"/>
        <v>1000</v>
      </c>
      <c r="F28" s="241">
        <f t="shared" si="26"/>
        <v>1939</v>
      </c>
      <c r="G28" s="241">
        <f t="shared" si="26"/>
        <v>37</v>
      </c>
      <c r="H28" s="241">
        <f t="shared" si="26"/>
        <v>0</v>
      </c>
      <c r="I28" s="241">
        <f t="shared" si="26"/>
        <v>37</v>
      </c>
      <c r="J28" s="241">
        <f t="shared" si="26"/>
        <v>0</v>
      </c>
      <c r="K28" s="241">
        <f t="shared" si="26"/>
        <v>0</v>
      </c>
      <c r="L28" s="241">
        <f t="shared" si="26"/>
        <v>0</v>
      </c>
      <c r="M28" s="241">
        <f t="shared" si="26"/>
        <v>0</v>
      </c>
      <c r="N28" s="241">
        <f t="shared" si="26"/>
        <v>0</v>
      </c>
      <c r="O28" s="241">
        <f t="shared" si="26"/>
        <v>0</v>
      </c>
      <c r="P28" s="241">
        <f t="shared" si="26"/>
        <v>0</v>
      </c>
      <c r="Q28" s="236">
        <f t="shared" si="18"/>
        <v>0</v>
      </c>
      <c r="R28" s="142"/>
      <c r="S28" s="239"/>
      <c r="T28" s="238"/>
      <c r="U28" s="238"/>
      <c r="V28" s="238"/>
      <c r="W28" s="238"/>
      <c r="X28" s="238"/>
      <c r="Y28" s="238"/>
      <c r="Z28" s="238"/>
    </row>
    <row r="29" spans="1:26" ht="16.8">
      <c r="A29" s="191">
        <v>9</v>
      </c>
      <c r="B29" s="243" t="s">
        <v>398</v>
      </c>
      <c r="C29" s="241">
        <f t="shared" ref="C29:P29" si="27">C47+C59+C70+C91+C111</f>
        <v>1494</v>
      </c>
      <c r="D29" s="241">
        <f t="shared" si="27"/>
        <v>1436</v>
      </c>
      <c r="E29" s="241">
        <f t="shared" si="27"/>
        <v>0</v>
      </c>
      <c r="F29" s="241">
        <f t="shared" si="27"/>
        <v>1436</v>
      </c>
      <c r="G29" s="241">
        <f t="shared" si="27"/>
        <v>58</v>
      </c>
      <c r="H29" s="241">
        <f t="shared" si="27"/>
        <v>0</v>
      </c>
      <c r="I29" s="241">
        <f t="shared" si="27"/>
        <v>58</v>
      </c>
      <c r="J29" s="241">
        <f t="shared" si="27"/>
        <v>0</v>
      </c>
      <c r="K29" s="241">
        <f t="shared" si="27"/>
        <v>0</v>
      </c>
      <c r="L29" s="241">
        <f t="shared" si="27"/>
        <v>0</v>
      </c>
      <c r="M29" s="241">
        <f t="shared" si="27"/>
        <v>0</v>
      </c>
      <c r="N29" s="241">
        <f t="shared" si="27"/>
        <v>0</v>
      </c>
      <c r="O29" s="241">
        <f t="shared" si="27"/>
        <v>0</v>
      </c>
      <c r="P29" s="241">
        <f t="shared" si="27"/>
        <v>0</v>
      </c>
      <c r="Q29" s="236">
        <f t="shared" si="18"/>
        <v>0</v>
      </c>
      <c r="R29" s="142"/>
      <c r="S29" s="239"/>
      <c r="T29" s="238"/>
      <c r="U29" s="238"/>
      <c r="V29" s="238"/>
      <c r="W29" s="238"/>
      <c r="X29" s="238"/>
      <c r="Y29" s="238"/>
      <c r="Z29" s="238"/>
    </row>
    <row r="30" spans="1:26" ht="16.8">
      <c r="A30" s="194">
        <v>10</v>
      </c>
      <c r="B30" s="243" t="s">
        <v>399</v>
      </c>
      <c r="C30" s="241">
        <f t="shared" ref="C30:P30" si="28">C46+C69+C82+C110+C119</f>
        <v>1848</v>
      </c>
      <c r="D30" s="241">
        <f t="shared" si="28"/>
        <v>1719.5</v>
      </c>
      <c r="E30" s="241">
        <f t="shared" si="28"/>
        <v>1145</v>
      </c>
      <c r="F30" s="241">
        <f t="shared" si="28"/>
        <v>574.5</v>
      </c>
      <c r="G30" s="241">
        <f t="shared" si="28"/>
        <v>128.5</v>
      </c>
      <c r="H30" s="241">
        <f t="shared" si="28"/>
        <v>0</v>
      </c>
      <c r="I30" s="241">
        <f t="shared" si="28"/>
        <v>128.5</v>
      </c>
      <c r="J30" s="241">
        <f t="shared" si="28"/>
        <v>905</v>
      </c>
      <c r="K30" s="241">
        <f t="shared" si="28"/>
        <v>905</v>
      </c>
      <c r="L30" s="241">
        <f t="shared" si="28"/>
        <v>905</v>
      </c>
      <c r="M30" s="241">
        <f t="shared" si="28"/>
        <v>0</v>
      </c>
      <c r="N30" s="241">
        <f t="shared" si="28"/>
        <v>0</v>
      </c>
      <c r="O30" s="241">
        <f t="shared" si="28"/>
        <v>0</v>
      </c>
      <c r="P30" s="241">
        <f t="shared" si="28"/>
        <v>0</v>
      </c>
      <c r="Q30" s="236">
        <f t="shared" si="18"/>
        <v>0.48971861471861472</v>
      </c>
      <c r="R30" s="142"/>
      <c r="S30" s="239"/>
      <c r="T30" s="238"/>
      <c r="U30" s="238"/>
      <c r="V30" s="238"/>
      <c r="W30" s="238"/>
      <c r="X30" s="238"/>
      <c r="Y30" s="238"/>
      <c r="Z30" s="238"/>
    </row>
    <row r="31" spans="1:26" ht="16.8">
      <c r="A31" s="194">
        <v>11</v>
      </c>
      <c r="B31" s="243" t="s">
        <v>459</v>
      </c>
      <c r="C31" s="241">
        <f t="shared" ref="C31:P31" si="29">C49</f>
        <v>24</v>
      </c>
      <c r="D31" s="241">
        <f t="shared" si="29"/>
        <v>24</v>
      </c>
      <c r="E31" s="241">
        <f t="shared" si="29"/>
        <v>0</v>
      </c>
      <c r="F31" s="241">
        <f t="shared" si="29"/>
        <v>24</v>
      </c>
      <c r="G31" s="241">
        <f t="shared" si="29"/>
        <v>0</v>
      </c>
      <c r="H31" s="241">
        <f t="shared" si="29"/>
        <v>0</v>
      </c>
      <c r="I31" s="241">
        <f t="shared" si="29"/>
        <v>0</v>
      </c>
      <c r="J31" s="241">
        <f t="shared" si="29"/>
        <v>0</v>
      </c>
      <c r="K31" s="241">
        <f t="shared" si="29"/>
        <v>0</v>
      </c>
      <c r="L31" s="241">
        <f t="shared" si="29"/>
        <v>0</v>
      </c>
      <c r="M31" s="241">
        <f t="shared" si="29"/>
        <v>0</v>
      </c>
      <c r="N31" s="241">
        <f t="shared" si="29"/>
        <v>0</v>
      </c>
      <c r="O31" s="241">
        <f t="shared" si="29"/>
        <v>0</v>
      </c>
      <c r="P31" s="241">
        <f t="shared" si="29"/>
        <v>0</v>
      </c>
      <c r="Q31" s="236">
        <f t="shared" si="18"/>
        <v>0</v>
      </c>
      <c r="R31" s="142"/>
      <c r="S31" s="239"/>
      <c r="T31" s="238"/>
      <c r="U31" s="238"/>
      <c r="V31" s="238"/>
      <c r="W31" s="238"/>
      <c r="X31" s="238"/>
      <c r="Y31" s="238"/>
      <c r="Z31" s="238"/>
    </row>
    <row r="32" spans="1:26" ht="16.8">
      <c r="A32" s="194">
        <v>12</v>
      </c>
      <c r="B32" s="243" t="s">
        <v>460</v>
      </c>
      <c r="C32" s="241">
        <f t="shared" ref="C32:P32" si="30">C50</f>
        <v>27</v>
      </c>
      <c r="D32" s="241">
        <f t="shared" si="30"/>
        <v>27</v>
      </c>
      <c r="E32" s="241">
        <f t="shared" si="30"/>
        <v>0</v>
      </c>
      <c r="F32" s="241">
        <f t="shared" si="30"/>
        <v>27</v>
      </c>
      <c r="G32" s="241">
        <f t="shared" si="30"/>
        <v>0</v>
      </c>
      <c r="H32" s="241">
        <f t="shared" si="30"/>
        <v>0</v>
      </c>
      <c r="I32" s="241">
        <f t="shared" si="30"/>
        <v>0</v>
      </c>
      <c r="J32" s="241">
        <f t="shared" si="30"/>
        <v>0</v>
      </c>
      <c r="K32" s="241">
        <f t="shared" si="30"/>
        <v>0</v>
      </c>
      <c r="L32" s="241">
        <f t="shared" si="30"/>
        <v>0</v>
      </c>
      <c r="M32" s="241">
        <f t="shared" si="30"/>
        <v>0</v>
      </c>
      <c r="N32" s="241">
        <f t="shared" si="30"/>
        <v>0</v>
      </c>
      <c r="O32" s="241">
        <f t="shared" si="30"/>
        <v>0</v>
      </c>
      <c r="P32" s="241">
        <f t="shared" si="30"/>
        <v>0</v>
      </c>
      <c r="Q32" s="236"/>
      <c r="R32" s="142"/>
      <c r="S32" s="239"/>
      <c r="T32" s="238"/>
      <c r="U32" s="238"/>
      <c r="V32" s="238"/>
      <c r="W32" s="238"/>
      <c r="X32" s="238"/>
      <c r="Y32" s="238"/>
      <c r="Z32" s="238"/>
    </row>
    <row r="33" spans="1:26" ht="41.4">
      <c r="A33" s="233" t="s">
        <v>32</v>
      </c>
      <c r="B33" s="176" t="s">
        <v>400</v>
      </c>
      <c r="C33" s="235">
        <f t="shared" ref="C33:P33" si="31">C34+C36+C40</f>
        <v>7943</v>
      </c>
      <c r="D33" s="235">
        <f t="shared" si="31"/>
        <v>7863</v>
      </c>
      <c r="E33" s="235">
        <f t="shared" si="31"/>
        <v>6800</v>
      </c>
      <c r="F33" s="235">
        <f t="shared" si="31"/>
        <v>1063</v>
      </c>
      <c r="G33" s="235">
        <f t="shared" si="31"/>
        <v>80</v>
      </c>
      <c r="H33" s="235">
        <f t="shared" si="31"/>
        <v>80</v>
      </c>
      <c r="I33" s="235">
        <f t="shared" si="31"/>
        <v>0</v>
      </c>
      <c r="J33" s="235">
        <f t="shared" si="31"/>
        <v>1554.761</v>
      </c>
      <c r="K33" s="235">
        <f t="shared" si="31"/>
        <v>1507</v>
      </c>
      <c r="L33" s="235">
        <f t="shared" si="31"/>
        <v>1507</v>
      </c>
      <c r="M33" s="235">
        <f t="shared" si="31"/>
        <v>0</v>
      </c>
      <c r="N33" s="235">
        <f t="shared" si="31"/>
        <v>48</v>
      </c>
      <c r="O33" s="235">
        <f t="shared" si="31"/>
        <v>48</v>
      </c>
      <c r="P33" s="235">
        <f t="shared" si="31"/>
        <v>0</v>
      </c>
      <c r="Q33" s="244">
        <f t="shared" ref="Q33:Q72" si="32">J33/C33</f>
        <v>0.19573977086743044</v>
      </c>
      <c r="R33" s="235">
        <f>R34+R36+R40</f>
        <v>0</v>
      </c>
      <c r="S33" s="245"/>
      <c r="T33" s="238"/>
      <c r="U33" s="238"/>
      <c r="V33" s="238"/>
      <c r="W33" s="238"/>
      <c r="X33" s="238"/>
      <c r="Y33" s="238"/>
      <c r="Z33" s="238"/>
    </row>
    <row r="34" spans="1:26" ht="16.8">
      <c r="A34" s="233">
        <v>1</v>
      </c>
      <c r="B34" s="176" t="s">
        <v>401</v>
      </c>
      <c r="C34" s="235">
        <f>C35</f>
        <v>628</v>
      </c>
      <c r="D34" s="235">
        <f t="shared" ref="D34:D35" si="33">E34+F34</f>
        <v>580</v>
      </c>
      <c r="E34" s="235">
        <f t="shared" ref="E34:I34" si="34">SUM(E35)</f>
        <v>580</v>
      </c>
      <c r="F34" s="235">
        <f t="shared" si="34"/>
        <v>0</v>
      </c>
      <c r="G34" s="235">
        <f t="shared" si="34"/>
        <v>48</v>
      </c>
      <c r="H34" s="235">
        <f t="shared" si="34"/>
        <v>48</v>
      </c>
      <c r="I34" s="235">
        <f t="shared" si="34"/>
        <v>0</v>
      </c>
      <c r="J34" s="235">
        <f>J35</f>
        <v>627.76099999999997</v>
      </c>
      <c r="K34" s="235">
        <f>L34+M34</f>
        <v>580</v>
      </c>
      <c r="L34" s="235">
        <f t="shared" ref="L34:P34" si="35">SUM(L35)</f>
        <v>580</v>
      </c>
      <c r="M34" s="235">
        <f t="shared" si="35"/>
        <v>0</v>
      </c>
      <c r="N34" s="235">
        <f t="shared" si="35"/>
        <v>48</v>
      </c>
      <c r="O34" s="235">
        <f t="shared" si="35"/>
        <v>48</v>
      </c>
      <c r="P34" s="235">
        <f t="shared" si="35"/>
        <v>0</v>
      </c>
      <c r="Q34" s="244">
        <f t="shared" si="32"/>
        <v>0.99961942675159232</v>
      </c>
      <c r="R34" s="142"/>
      <c r="S34" s="238"/>
      <c r="T34" s="238"/>
      <c r="U34" s="238"/>
      <c r="V34" s="238"/>
      <c r="W34" s="238"/>
      <c r="X34" s="238"/>
      <c r="Y34" s="238"/>
      <c r="Z34" s="238"/>
    </row>
    <row r="35" spans="1:26" ht="16.8">
      <c r="A35" s="246" t="s">
        <v>156</v>
      </c>
      <c r="B35" s="196" t="s">
        <v>267</v>
      </c>
      <c r="C35" s="241">
        <f>D35+G35</f>
        <v>628</v>
      </c>
      <c r="D35" s="241">
        <f t="shared" si="33"/>
        <v>580</v>
      </c>
      <c r="E35" s="241">
        <v>580</v>
      </c>
      <c r="F35" s="241"/>
      <c r="G35" s="241">
        <f>H35+I35</f>
        <v>48</v>
      </c>
      <c r="H35" s="241">
        <v>48</v>
      </c>
      <c r="I35" s="241"/>
      <c r="J35" s="247">
        <v>627.76099999999997</v>
      </c>
      <c r="K35" s="248">
        <v>580</v>
      </c>
      <c r="L35" s="248">
        <v>580</v>
      </c>
      <c r="M35" s="249"/>
      <c r="N35" s="248">
        <v>48</v>
      </c>
      <c r="O35" s="248">
        <v>48</v>
      </c>
      <c r="P35" s="249"/>
      <c r="Q35" s="244">
        <f t="shared" si="32"/>
        <v>0.99961942675159232</v>
      </c>
      <c r="R35" s="142"/>
      <c r="S35" s="238"/>
      <c r="T35" s="238"/>
      <c r="U35" s="238"/>
      <c r="V35" s="238"/>
      <c r="W35" s="238"/>
      <c r="X35" s="238"/>
      <c r="Y35" s="238"/>
      <c r="Z35" s="238"/>
    </row>
    <row r="36" spans="1:26" ht="16.8">
      <c r="A36" s="233">
        <v>2</v>
      </c>
      <c r="B36" s="176" t="s">
        <v>461</v>
      </c>
      <c r="C36" s="235">
        <f t="shared" ref="C36:P36" si="36">SUM(C37:C39)</f>
        <v>352</v>
      </c>
      <c r="D36" s="235">
        <f t="shared" si="36"/>
        <v>320</v>
      </c>
      <c r="E36" s="235">
        <f t="shared" si="36"/>
        <v>320</v>
      </c>
      <c r="F36" s="235">
        <f t="shared" si="36"/>
        <v>0</v>
      </c>
      <c r="G36" s="235">
        <f t="shared" si="36"/>
        <v>32</v>
      </c>
      <c r="H36" s="235">
        <f t="shared" si="36"/>
        <v>32</v>
      </c>
      <c r="I36" s="235">
        <f t="shared" si="36"/>
        <v>0</v>
      </c>
      <c r="J36" s="235">
        <f t="shared" si="36"/>
        <v>0</v>
      </c>
      <c r="K36" s="235">
        <f t="shared" si="36"/>
        <v>0</v>
      </c>
      <c r="L36" s="235">
        <f t="shared" si="36"/>
        <v>0</v>
      </c>
      <c r="M36" s="235">
        <f t="shared" si="36"/>
        <v>0</v>
      </c>
      <c r="N36" s="235">
        <f t="shared" si="36"/>
        <v>0</v>
      </c>
      <c r="O36" s="235">
        <f t="shared" si="36"/>
        <v>0</v>
      </c>
      <c r="P36" s="235">
        <f t="shared" si="36"/>
        <v>0</v>
      </c>
      <c r="Q36" s="244">
        <f t="shared" si="32"/>
        <v>0</v>
      </c>
      <c r="R36" s="142"/>
      <c r="S36" s="238"/>
      <c r="T36" s="238"/>
      <c r="U36" s="238"/>
      <c r="V36" s="238"/>
      <c r="W36" s="238"/>
      <c r="X36" s="238"/>
      <c r="Y36" s="238"/>
      <c r="Z36" s="238"/>
    </row>
    <row r="37" spans="1:26" ht="16.8">
      <c r="A37" s="246" t="s">
        <v>180</v>
      </c>
      <c r="B37" s="196" t="s">
        <v>403</v>
      </c>
      <c r="C37" s="241">
        <f t="shared" ref="C37:C39" si="37">D37+G37</f>
        <v>132</v>
      </c>
      <c r="D37" s="241">
        <f t="shared" ref="D37:D39" si="38">E37+F37</f>
        <v>120</v>
      </c>
      <c r="E37" s="241">
        <v>120</v>
      </c>
      <c r="F37" s="241"/>
      <c r="G37" s="241">
        <f t="shared" ref="G37:G39" si="39">H37+I37</f>
        <v>12</v>
      </c>
      <c r="H37" s="241">
        <v>12</v>
      </c>
      <c r="I37" s="241"/>
      <c r="J37" s="241">
        <f t="shared" ref="J37:J39" si="40">K37+N37</f>
        <v>0</v>
      </c>
      <c r="K37" s="241">
        <f t="shared" ref="K37:K39" si="41">L37+M37</f>
        <v>0</v>
      </c>
      <c r="L37" s="241"/>
      <c r="M37" s="241"/>
      <c r="N37" s="241"/>
      <c r="O37" s="241"/>
      <c r="P37" s="241"/>
      <c r="Q37" s="244">
        <f t="shared" si="32"/>
        <v>0</v>
      </c>
      <c r="R37" s="142"/>
      <c r="S37" s="238"/>
      <c r="T37" s="238"/>
      <c r="U37" s="238"/>
      <c r="V37" s="238"/>
      <c r="W37" s="238"/>
      <c r="X37" s="238"/>
      <c r="Y37" s="238"/>
      <c r="Z37" s="238"/>
    </row>
    <row r="38" spans="1:26" ht="16.8">
      <c r="A38" s="246" t="s">
        <v>184</v>
      </c>
      <c r="B38" s="196" t="s">
        <v>393</v>
      </c>
      <c r="C38" s="241">
        <f t="shared" si="37"/>
        <v>88</v>
      </c>
      <c r="D38" s="241">
        <f t="shared" si="38"/>
        <v>80</v>
      </c>
      <c r="E38" s="241">
        <f>80</f>
        <v>80</v>
      </c>
      <c r="F38" s="241"/>
      <c r="G38" s="241">
        <f t="shared" si="39"/>
        <v>8</v>
      </c>
      <c r="H38" s="241">
        <v>8</v>
      </c>
      <c r="I38" s="241"/>
      <c r="J38" s="241">
        <f t="shared" si="40"/>
        <v>0</v>
      </c>
      <c r="K38" s="241">
        <f t="shared" si="41"/>
        <v>0</v>
      </c>
      <c r="L38" s="241"/>
      <c r="M38" s="241"/>
      <c r="N38" s="241"/>
      <c r="O38" s="241"/>
      <c r="P38" s="241"/>
      <c r="Q38" s="244">
        <f t="shared" si="32"/>
        <v>0</v>
      </c>
      <c r="R38" s="142"/>
      <c r="S38" s="238"/>
      <c r="T38" s="238"/>
      <c r="U38" s="238"/>
      <c r="V38" s="238"/>
      <c r="W38" s="238"/>
      <c r="X38" s="238"/>
      <c r="Y38" s="238"/>
      <c r="Z38" s="238"/>
    </row>
    <row r="39" spans="1:26" ht="16.8">
      <c r="A39" s="246" t="s">
        <v>188</v>
      </c>
      <c r="B39" s="196" t="s">
        <v>420</v>
      </c>
      <c r="C39" s="241">
        <f t="shared" si="37"/>
        <v>132</v>
      </c>
      <c r="D39" s="241">
        <f t="shared" si="38"/>
        <v>120</v>
      </c>
      <c r="E39" s="241">
        <v>120</v>
      </c>
      <c r="F39" s="241"/>
      <c r="G39" s="241">
        <f t="shared" si="39"/>
        <v>12</v>
      </c>
      <c r="H39" s="241">
        <v>12</v>
      </c>
      <c r="I39" s="241"/>
      <c r="J39" s="241">
        <f t="shared" si="40"/>
        <v>0</v>
      </c>
      <c r="K39" s="241">
        <f t="shared" si="41"/>
        <v>0</v>
      </c>
      <c r="L39" s="241"/>
      <c r="M39" s="241"/>
      <c r="N39" s="241"/>
      <c r="O39" s="241"/>
      <c r="P39" s="241"/>
      <c r="Q39" s="244">
        <f t="shared" si="32"/>
        <v>0</v>
      </c>
      <c r="R39" s="142"/>
      <c r="S39" s="238"/>
      <c r="T39" s="238"/>
      <c r="U39" s="238"/>
      <c r="V39" s="238"/>
      <c r="W39" s="238"/>
      <c r="X39" s="238"/>
      <c r="Y39" s="238"/>
      <c r="Z39" s="238"/>
    </row>
    <row r="40" spans="1:26" ht="27.6">
      <c r="A40" s="233">
        <v>3</v>
      </c>
      <c r="B40" s="176" t="s">
        <v>408</v>
      </c>
      <c r="C40" s="235">
        <f t="shared" ref="C40:P40" si="42">C41+C52</f>
        <v>6963</v>
      </c>
      <c r="D40" s="235">
        <f t="shared" si="42"/>
        <v>6963</v>
      </c>
      <c r="E40" s="235">
        <f t="shared" si="42"/>
        <v>5900</v>
      </c>
      <c r="F40" s="235">
        <f t="shared" si="42"/>
        <v>1063</v>
      </c>
      <c r="G40" s="235">
        <f t="shared" si="42"/>
        <v>0</v>
      </c>
      <c r="H40" s="235">
        <f t="shared" si="42"/>
        <v>0</v>
      </c>
      <c r="I40" s="235">
        <f t="shared" si="42"/>
        <v>0</v>
      </c>
      <c r="J40" s="235">
        <f t="shared" si="42"/>
        <v>927</v>
      </c>
      <c r="K40" s="235">
        <f t="shared" si="42"/>
        <v>927</v>
      </c>
      <c r="L40" s="235">
        <f t="shared" si="42"/>
        <v>927</v>
      </c>
      <c r="M40" s="235">
        <f t="shared" si="42"/>
        <v>0</v>
      </c>
      <c r="N40" s="235">
        <f t="shared" si="42"/>
        <v>0</v>
      </c>
      <c r="O40" s="235">
        <f t="shared" si="42"/>
        <v>0</v>
      </c>
      <c r="P40" s="235">
        <f t="shared" si="42"/>
        <v>0</v>
      </c>
      <c r="Q40" s="244">
        <f t="shared" si="32"/>
        <v>0.13313227057302887</v>
      </c>
      <c r="R40" s="142"/>
      <c r="S40" s="238"/>
      <c r="T40" s="238"/>
      <c r="U40" s="238"/>
      <c r="V40" s="238"/>
      <c r="W40" s="238"/>
      <c r="X40" s="238"/>
      <c r="Y40" s="238"/>
      <c r="Z40" s="238"/>
    </row>
    <row r="41" spans="1:26" ht="27.6">
      <c r="A41" s="233" t="s">
        <v>207</v>
      </c>
      <c r="B41" s="204" t="s">
        <v>410</v>
      </c>
      <c r="C41" s="235">
        <f t="shared" ref="C41:F41" si="43">SUM(C42:C51)</f>
        <v>1063</v>
      </c>
      <c r="D41" s="235">
        <f t="shared" si="43"/>
        <v>1063</v>
      </c>
      <c r="E41" s="235">
        <f t="shared" si="43"/>
        <v>0</v>
      </c>
      <c r="F41" s="235">
        <f t="shared" si="43"/>
        <v>1063</v>
      </c>
      <c r="G41" s="235">
        <f t="shared" ref="G41:P41" si="44">SUM(G42:G47)</f>
        <v>0</v>
      </c>
      <c r="H41" s="235">
        <f t="shared" si="44"/>
        <v>0</v>
      </c>
      <c r="I41" s="235">
        <f t="shared" si="44"/>
        <v>0</v>
      </c>
      <c r="J41" s="235">
        <f t="shared" si="44"/>
        <v>0</v>
      </c>
      <c r="K41" s="235">
        <f t="shared" si="44"/>
        <v>0</v>
      </c>
      <c r="L41" s="235">
        <f t="shared" si="44"/>
        <v>0</v>
      </c>
      <c r="M41" s="235">
        <f t="shared" si="44"/>
        <v>0</v>
      </c>
      <c r="N41" s="235">
        <f t="shared" si="44"/>
        <v>0</v>
      </c>
      <c r="O41" s="235">
        <f t="shared" si="44"/>
        <v>0</v>
      </c>
      <c r="P41" s="235">
        <f t="shared" si="44"/>
        <v>0</v>
      </c>
      <c r="Q41" s="244">
        <f t="shared" si="32"/>
        <v>0</v>
      </c>
      <c r="R41" s="142"/>
      <c r="S41" s="238"/>
      <c r="T41" s="238"/>
      <c r="U41" s="238"/>
      <c r="V41" s="238"/>
      <c r="W41" s="238"/>
      <c r="X41" s="238"/>
      <c r="Y41" s="238"/>
      <c r="Z41" s="238"/>
    </row>
    <row r="42" spans="1:26" ht="16.8">
      <c r="A42" s="250" t="s">
        <v>462</v>
      </c>
      <c r="B42" s="251" t="s">
        <v>463</v>
      </c>
      <c r="C42" s="241">
        <f t="shared" ref="C42:C51" si="45">D42+G42</f>
        <v>66</v>
      </c>
      <c r="D42" s="241">
        <f t="shared" ref="D42:D51" si="46">E42+F42</f>
        <v>66</v>
      </c>
      <c r="E42" s="241"/>
      <c r="F42" s="252">
        <f>150-84</f>
        <v>66</v>
      </c>
      <c r="G42" s="241"/>
      <c r="H42" s="241"/>
      <c r="I42" s="241"/>
      <c r="J42" s="241">
        <f t="shared" ref="J42:J51" si="47">K42+N42</f>
        <v>0</v>
      </c>
      <c r="K42" s="241">
        <f t="shared" ref="K42:K51" si="48">L42+M42</f>
        <v>0</v>
      </c>
      <c r="L42" s="241"/>
      <c r="M42" s="241"/>
      <c r="N42" s="241"/>
      <c r="O42" s="241"/>
      <c r="P42" s="241"/>
      <c r="Q42" s="244">
        <f t="shared" si="32"/>
        <v>0</v>
      </c>
      <c r="R42" s="142"/>
      <c r="S42" s="238"/>
      <c r="T42" s="238"/>
      <c r="U42" s="238"/>
      <c r="V42" s="238"/>
      <c r="W42" s="238"/>
      <c r="X42" s="238"/>
      <c r="Y42" s="238"/>
      <c r="Z42" s="238"/>
    </row>
    <row r="43" spans="1:26" ht="16.8">
      <c r="A43" s="250" t="s">
        <v>464</v>
      </c>
      <c r="B43" s="251" t="s">
        <v>420</v>
      </c>
      <c r="C43" s="241">
        <f t="shared" si="45"/>
        <v>120</v>
      </c>
      <c r="D43" s="241">
        <f t="shared" si="46"/>
        <v>120</v>
      </c>
      <c r="E43" s="241"/>
      <c r="F43" s="241">
        <v>120</v>
      </c>
      <c r="G43" s="241"/>
      <c r="H43" s="241"/>
      <c r="I43" s="241"/>
      <c r="J43" s="241">
        <f t="shared" si="47"/>
        <v>0</v>
      </c>
      <c r="K43" s="241">
        <f t="shared" si="48"/>
        <v>0</v>
      </c>
      <c r="L43" s="241"/>
      <c r="M43" s="241"/>
      <c r="N43" s="241"/>
      <c r="O43" s="241"/>
      <c r="P43" s="241"/>
      <c r="Q43" s="244">
        <f t="shared" si="32"/>
        <v>0</v>
      </c>
      <c r="R43" s="142"/>
      <c r="S43" s="238"/>
      <c r="T43" s="238"/>
      <c r="U43" s="238"/>
      <c r="V43" s="238"/>
      <c r="W43" s="238"/>
      <c r="X43" s="238"/>
      <c r="Y43" s="238"/>
      <c r="Z43" s="238"/>
    </row>
    <row r="44" spans="1:26" ht="16.8">
      <c r="A44" s="250" t="s">
        <v>465</v>
      </c>
      <c r="B44" s="251" t="s">
        <v>406</v>
      </c>
      <c r="C44" s="241">
        <f t="shared" si="45"/>
        <v>30</v>
      </c>
      <c r="D44" s="241">
        <f t="shared" si="46"/>
        <v>30</v>
      </c>
      <c r="E44" s="241"/>
      <c r="F44" s="241">
        <v>30</v>
      </c>
      <c r="G44" s="241"/>
      <c r="H44" s="241"/>
      <c r="I44" s="241"/>
      <c r="J44" s="241">
        <f t="shared" si="47"/>
        <v>0</v>
      </c>
      <c r="K44" s="241">
        <f t="shared" si="48"/>
        <v>0</v>
      </c>
      <c r="L44" s="241"/>
      <c r="M44" s="241"/>
      <c r="N44" s="241"/>
      <c r="O44" s="241"/>
      <c r="P44" s="241"/>
      <c r="Q44" s="244">
        <f t="shared" si="32"/>
        <v>0</v>
      </c>
      <c r="R44" s="142"/>
      <c r="S44" s="238"/>
      <c r="T44" s="238"/>
      <c r="U44" s="238"/>
      <c r="V44" s="238"/>
      <c r="W44" s="238"/>
      <c r="X44" s="238"/>
      <c r="Y44" s="238"/>
      <c r="Z44" s="238"/>
    </row>
    <row r="45" spans="1:26" ht="16.8">
      <c r="A45" s="250" t="s">
        <v>466</v>
      </c>
      <c r="B45" s="251" t="s">
        <v>397</v>
      </c>
      <c r="C45" s="241">
        <f t="shared" si="45"/>
        <v>102</v>
      </c>
      <c r="D45" s="241">
        <f t="shared" si="46"/>
        <v>102</v>
      </c>
      <c r="E45" s="241"/>
      <c r="F45" s="241">
        <v>102</v>
      </c>
      <c r="G45" s="241"/>
      <c r="H45" s="241"/>
      <c r="I45" s="241"/>
      <c r="J45" s="241">
        <f t="shared" si="47"/>
        <v>0</v>
      </c>
      <c r="K45" s="241">
        <f t="shared" si="48"/>
        <v>0</v>
      </c>
      <c r="L45" s="241"/>
      <c r="M45" s="241"/>
      <c r="N45" s="241"/>
      <c r="O45" s="241"/>
      <c r="P45" s="241"/>
      <c r="Q45" s="244">
        <f t="shared" si="32"/>
        <v>0</v>
      </c>
      <c r="R45" s="142"/>
      <c r="S45" s="238"/>
      <c r="T45" s="238"/>
      <c r="U45" s="238"/>
      <c r="V45" s="238"/>
      <c r="W45" s="238"/>
      <c r="X45" s="238"/>
      <c r="Y45" s="238"/>
      <c r="Z45" s="238"/>
    </row>
    <row r="46" spans="1:26" ht="16.8">
      <c r="A46" s="250" t="s">
        <v>467</v>
      </c>
      <c r="B46" s="251" t="s">
        <v>262</v>
      </c>
      <c r="C46" s="241">
        <f t="shared" si="45"/>
        <v>258</v>
      </c>
      <c r="D46" s="241">
        <f t="shared" si="46"/>
        <v>258</v>
      </c>
      <c r="E46" s="241"/>
      <c r="F46" s="252">
        <f>300-42</f>
        <v>258</v>
      </c>
      <c r="G46" s="241"/>
      <c r="H46" s="241"/>
      <c r="I46" s="241"/>
      <c r="J46" s="241">
        <f t="shared" si="47"/>
        <v>0</v>
      </c>
      <c r="K46" s="241">
        <f t="shared" si="48"/>
        <v>0</v>
      </c>
      <c r="L46" s="241"/>
      <c r="M46" s="241"/>
      <c r="N46" s="241"/>
      <c r="O46" s="241"/>
      <c r="P46" s="241"/>
      <c r="Q46" s="244">
        <f t="shared" si="32"/>
        <v>0</v>
      </c>
      <c r="R46" s="142"/>
      <c r="S46" s="238"/>
      <c r="T46" s="238"/>
      <c r="U46" s="238"/>
      <c r="V46" s="238"/>
      <c r="W46" s="238"/>
      <c r="X46" s="238"/>
      <c r="Y46" s="238"/>
      <c r="Z46" s="238"/>
    </row>
    <row r="47" spans="1:26" ht="16.8">
      <c r="A47" s="250" t="s">
        <v>468</v>
      </c>
      <c r="B47" s="251" t="s">
        <v>398</v>
      </c>
      <c r="C47" s="241">
        <f t="shared" si="45"/>
        <v>361</v>
      </c>
      <c r="D47" s="241">
        <f t="shared" si="46"/>
        <v>361</v>
      </c>
      <c r="E47" s="241"/>
      <c r="F47" s="241">
        <v>361</v>
      </c>
      <c r="G47" s="241"/>
      <c r="H47" s="241"/>
      <c r="I47" s="241"/>
      <c r="J47" s="241">
        <f t="shared" si="47"/>
        <v>0</v>
      </c>
      <c r="K47" s="241">
        <f t="shared" si="48"/>
        <v>0</v>
      </c>
      <c r="L47" s="241"/>
      <c r="M47" s="241"/>
      <c r="N47" s="241"/>
      <c r="O47" s="241"/>
      <c r="P47" s="241"/>
      <c r="Q47" s="244">
        <f t="shared" si="32"/>
        <v>0</v>
      </c>
      <c r="R47" s="142"/>
      <c r="S47" s="238"/>
      <c r="T47" s="238"/>
      <c r="U47" s="238"/>
      <c r="V47" s="238"/>
      <c r="W47" s="238"/>
      <c r="X47" s="238"/>
      <c r="Y47" s="238"/>
      <c r="Z47" s="238"/>
    </row>
    <row r="48" spans="1:26" ht="16.8">
      <c r="A48" s="250" t="s">
        <v>469</v>
      </c>
      <c r="B48" s="253" t="s">
        <v>404</v>
      </c>
      <c r="C48" s="252">
        <f t="shared" si="45"/>
        <v>54</v>
      </c>
      <c r="D48" s="252">
        <f t="shared" si="46"/>
        <v>54</v>
      </c>
      <c r="E48" s="252"/>
      <c r="F48" s="252">
        <v>54</v>
      </c>
      <c r="G48" s="241"/>
      <c r="H48" s="241"/>
      <c r="I48" s="241"/>
      <c r="J48" s="241">
        <f t="shared" si="47"/>
        <v>0</v>
      </c>
      <c r="K48" s="241">
        <f t="shared" si="48"/>
        <v>0</v>
      </c>
      <c r="L48" s="241"/>
      <c r="M48" s="241"/>
      <c r="N48" s="241"/>
      <c r="O48" s="241"/>
      <c r="P48" s="241"/>
      <c r="Q48" s="244">
        <f t="shared" si="32"/>
        <v>0</v>
      </c>
      <c r="R48" s="142"/>
      <c r="S48" s="238"/>
      <c r="T48" s="238"/>
      <c r="U48" s="238"/>
      <c r="V48" s="238"/>
      <c r="W48" s="238"/>
      <c r="X48" s="238"/>
      <c r="Y48" s="238"/>
      <c r="Z48" s="238"/>
    </row>
    <row r="49" spans="1:26" ht="16.8">
      <c r="A49" s="250" t="s">
        <v>470</v>
      </c>
      <c r="B49" s="253" t="s">
        <v>459</v>
      </c>
      <c r="C49" s="252">
        <f t="shared" si="45"/>
        <v>24</v>
      </c>
      <c r="D49" s="252">
        <f t="shared" si="46"/>
        <v>24</v>
      </c>
      <c r="E49" s="252"/>
      <c r="F49" s="252">
        <v>24</v>
      </c>
      <c r="G49" s="241"/>
      <c r="H49" s="241"/>
      <c r="I49" s="241"/>
      <c r="J49" s="241">
        <f t="shared" si="47"/>
        <v>0</v>
      </c>
      <c r="K49" s="241">
        <f t="shared" si="48"/>
        <v>0</v>
      </c>
      <c r="L49" s="241"/>
      <c r="M49" s="241"/>
      <c r="N49" s="241"/>
      <c r="O49" s="241"/>
      <c r="P49" s="241"/>
      <c r="Q49" s="244">
        <f t="shared" si="32"/>
        <v>0</v>
      </c>
      <c r="R49" s="142"/>
      <c r="S49" s="238"/>
      <c r="T49" s="238"/>
      <c r="U49" s="238"/>
      <c r="V49" s="238"/>
      <c r="W49" s="238"/>
      <c r="X49" s="238"/>
      <c r="Y49" s="238"/>
      <c r="Z49" s="238"/>
    </row>
    <row r="50" spans="1:26" ht="16.8">
      <c r="A50" s="250" t="s">
        <v>471</v>
      </c>
      <c r="B50" s="253" t="s">
        <v>460</v>
      </c>
      <c r="C50" s="252">
        <f t="shared" si="45"/>
        <v>27</v>
      </c>
      <c r="D50" s="252">
        <f t="shared" si="46"/>
        <v>27</v>
      </c>
      <c r="E50" s="252"/>
      <c r="F50" s="252">
        <v>27</v>
      </c>
      <c r="G50" s="241"/>
      <c r="H50" s="241"/>
      <c r="I50" s="241"/>
      <c r="J50" s="241">
        <f t="shared" si="47"/>
        <v>0</v>
      </c>
      <c r="K50" s="241">
        <f t="shared" si="48"/>
        <v>0</v>
      </c>
      <c r="L50" s="241"/>
      <c r="M50" s="241"/>
      <c r="N50" s="241"/>
      <c r="O50" s="241"/>
      <c r="P50" s="241"/>
      <c r="Q50" s="244">
        <f t="shared" si="32"/>
        <v>0</v>
      </c>
      <c r="R50" s="142"/>
      <c r="S50" s="238"/>
      <c r="T50" s="238"/>
      <c r="U50" s="238"/>
      <c r="V50" s="238"/>
      <c r="W50" s="238"/>
      <c r="X50" s="238"/>
      <c r="Y50" s="238"/>
      <c r="Z50" s="238"/>
    </row>
    <row r="51" spans="1:26" ht="16.8">
      <c r="A51" s="250" t="s">
        <v>472</v>
      </c>
      <c r="B51" s="253" t="s">
        <v>394</v>
      </c>
      <c r="C51" s="252">
        <f t="shared" si="45"/>
        <v>21</v>
      </c>
      <c r="D51" s="252">
        <f t="shared" si="46"/>
        <v>21</v>
      </c>
      <c r="E51" s="252"/>
      <c r="F51" s="252">
        <v>21</v>
      </c>
      <c r="G51" s="241"/>
      <c r="H51" s="241"/>
      <c r="I51" s="241"/>
      <c r="J51" s="241">
        <f t="shared" si="47"/>
        <v>0</v>
      </c>
      <c r="K51" s="241">
        <f t="shared" si="48"/>
        <v>0</v>
      </c>
      <c r="L51" s="241"/>
      <c r="M51" s="241"/>
      <c r="N51" s="241"/>
      <c r="O51" s="241"/>
      <c r="P51" s="241"/>
      <c r="Q51" s="244">
        <f t="shared" si="32"/>
        <v>0</v>
      </c>
      <c r="R51" s="142"/>
      <c r="S51" s="238"/>
      <c r="T51" s="238"/>
      <c r="U51" s="238"/>
      <c r="V51" s="238"/>
      <c r="W51" s="238"/>
      <c r="X51" s="238"/>
      <c r="Y51" s="238"/>
      <c r="Z51" s="238"/>
    </row>
    <row r="52" spans="1:26" ht="27.6">
      <c r="A52" s="233" t="s">
        <v>319</v>
      </c>
      <c r="B52" s="204" t="s">
        <v>415</v>
      </c>
      <c r="C52" s="235">
        <f t="shared" ref="C52:P52" si="49">SUM(C53:C54)</f>
        <v>5900</v>
      </c>
      <c r="D52" s="235">
        <f t="shared" si="49"/>
        <v>5900</v>
      </c>
      <c r="E52" s="235">
        <f t="shared" si="49"/>
        <v>5900</v>
      </c>
      <c r="F52" s="235">
        <f t="shared" si="49"/>
        <v>0</v>
      </c>
      <c r="G52" s="235">
        <f t="shared" si="49"/>
        <v>0</v>
      </c>
      <c r="H52" s="235">
        <f t="shared" si="49"/>
        <v>0</v>
      </c>
      <c r="I52" s="235">
        <f t="shared" si="49"/>
        <v>0</v>
      </c>
      <c r="J52" s="235">
        <f t="shared" si="49"/>
        <v>927</v>
      </c>
      <c r="K52" s="235">
        <f t="shared" si="49"/>
        <v>927</v>
      </c>
      <c r="L52" s="235">
        <f t="shared" si="49"/>
        <v>927</v>
      </c>
      <c r="M52" s="235">
        <f t="shared" si="49"/>
        <v>0</v>
      </c>
      <c r="N52" s="235">
        <f t="shared" si="49"/>
        <v>0</v>
      </c>
      <c r="O52" s="235">
        <f t="shared" si="49"/>
        <v>0</v>
      </c>
      <c r="P52" s="235">
        <f t="shared" si="49"/>
        <v>0</v>
      </c>
      <c r="Q52" s="244">
        <f t="shared" si="32"/>
        <v>0.1571186440677966</v>
      </c>
      <c r="R52" s="142"/>
      <c r="S52" s="238"/>
      <c r="T52" s="238"/>
      <c r="U52" s="238"/>
      <c r="V52" s="238"/>
      <c r="W52" s="238"/>
      <c r="X52" s="238"/>
      <c r="Y52" s="238"/>
      <c r="Z52" s="238"/>
    </row>
    <row r="53" spans="1:26" ht="27.6">
      <c r="A53" s="246" t="s">
        <v>473</v>
      </c>
      <c r="B53" s="196" t="s">
        <v>374</v>
      </c>
      <c r="C53" s="241">
        <f t="shared" ref="C53:C54" si="50">D53+G53</f>
        <v>2900</v>
      </c>
      <c r="D53" s="241">
        <f t="shared" ref="D53:D54" si="51">E53+F53</f>
        <v>2900</v>
      </c>
      <c r="E53" s="241">
        <v>2900</v>
      </c>
      <c r="F53" s="241"/>
      <c r="G53" s="241"/>
      <c r="H53" s="241"/>
      <c r="I53" s="241"/>
      <c r="J53" s="241">
        <f t="shared" ref="J53:J54" si="52">K53+N53</f>
        <v>927</v>
      </c>
      <c r="K53" s="241">
        <f t="shared" ref="K53:K54" si="53">L53+M53</f>
        <v>927</v>
      </c>
      <c r="L53" s="254">
        <v>927</v>
      </c>
      <c r="M53" s="241"/>
      <c r="N53" s="241"/>
      <c r="O53" s="241"/>
      <c r="P53" s="241"/>
      <c r="Q53" s="244">
        <f t="shared" si="32"/>
        <v>0.3196551724137931</v>
      </c>
      <c r="R53" s="142"/>
      <c r="S53" s="245"/>
      <c r="T53" s="238"/>
      <c r="U53" s="238"/>
      <c r="V53" s="238"/>
      <c r="W53" s="238"/>
      <c r="X53" s="238"/>
      <c r="Y53" s="238"/>
      <c r="Z53" s="238"/>
    </row>
    <row r="54" spans="1:26" ht="16.8">
      <c r="A54" s="246" t="s">
        <v>474</v>
      </c>
      <c r="B54" s="251" t="s">
        <v>429</v>
      </c>
      <c r="C54" s="241">
        <f t="shared" si="50"/>
        <v>3000</v>
      </c>
      <c r="D54" s="241">
        <f t="shared" si="51"/>
        <v>3000</v>
      </c>
      <c r="E54" s="241">
        <v>3000</v>
      </c>
      <c r="F54" s="241"/>
      <c r="G54" s="241"/>
      <c r="H54" s="241"/>
      <c r="I54" s="241"/>
      <c r="J54" s="241">
        <f t="shared" si="52"/>
        <v>0</v>
      </c>
      <c r="K54" s="241">
        <f t="shared" si="53"/>
        <v>0</v>
      </c>
      <c r="L54" s="241"/>
      <c r="M54" s="241"/>
      <c r="N54" s="241"/>
      <c r="O54" s="241"/>
      <c r="P54" s="241"/>
      <c r="Q54" s="244">
        <f t="shared" si="32"/>
        <v>0</v>
      </c>
      <c r="R54" s="142"/>
      <c r="S54" s="245"/>
      <c r="T54" s="238"/>
      <c r="U54" s="238"/>
      <c r="V54" s="238"/>
      <c r="W54" s="238"/>
      <c r="X54" s="238"/>
      <c r="Y54" s="238"/>
      <c r="Z54" s="238"/>
    </row>
    <row r="55" spans="1:26" ht="99.6" customHeight="1">
      <c r="A55" s="255" t="s">
        <v>90</v>
      </c>
      <c r="B55" s="256" t="s">
        <v>600</v>
      </c>
      <c r="C55" s="235">
        <f t="shared" ref="C55:P55" si="54">C56+C60</f>
        <v>4535</v>
      </c>
      <c r="D55" s="235">
        <f t="shared" si="54"/>
        <v>4432</v>
      </c>
      <c r="E55" s="235">
        <f t="shared" si="54"/>
        <v>0</v>
      </c>
      <c r="F55" s="235">
        <f t="shared" si="54"/>
        <v>4432</v>
      </c>
      <c r="G55" s="235">
        <f t="shared" si="54"/>
        <v>103</v>
      </c>
      <c r="H55" s="235">
        <f t="shared" si="54"/>
        <v>0</v>
      </c>
      <c r="I55" s="235">
        <f t="shared" si="54"/>
        <v>103</v>
      </c>
      <c r="J55" s="235">
        <f t="shared" si="54"/>
        <v>0</v>
      </c>
      <c r="K55" s="235">
        <f t="shared" si="54"/>
        <v>0</v>
      </c>
      <c r="L55" s="235">
        <f t="shared" si="54"/>
        <v>0</v>
      </c>
      <c r="M55" s="235">
        <f t="shared" si="54"/>
        <v>0</v>
      </c>
      <c r="N55" s="235">
        <f t="shared" si="54"/>
        <v>0</v>
      </c>
      <c r="O55" s="235">
        <f t="shared" si="54"/>
        <v>0</v>
      </c>
      <c r="P55" s="235">
        <f t="shared" si="54"/>
        <v>0</v>
      </c>
      <c r="Q55" s="244">
        <f t="shared" si="32"/>
        <v>0</v>
      </c>
      <c r="R55" s="257"/>
      <c r="S55" s="258"/>
      <c r="T55" s="259"/>
      <c r="U55" s="259"/>
      <c r="V55" s="259"/>
      <c r="W55" s="259"/>
      <c r="X55" s="259"/>
      <c r="Y55" s="259"/>
      <c r="Z55" s="259"/>
    </row>
    <row r="56" spans="1:26" ht="83.4" customHeight="1">
      <c r="A56" s="233">
        <v>1</v>
      </c>
      <c r="B56" s="176" t="s">
        <v>419</v>
      </c>
      <c r="C56" s="235">
        <f t="shared" ref="C56:P56" si="55">SUM(C57:C59)</f>
        <v>2158</v>
      </c>
      <c r="D56" s="235">
        <f t="shared" si="55"/>
        <v>2158</v>
      </c>
      <c r="E56" s="235">
        <f t="shared" si="55"/>
        <v>0</v>
      </c>
      <c r="F56" s="235">
        <f t="shared" si="55"/>
        <v>2158</v>
      </c>
      <c r="G56" s="235">
        <f t="shared" si="55"/>
        <v>0</v>
      </c>
      <c r="H56" s="235">
        <f t="shared" si="55"/>
        <v>0</v>
      </c>
      <c r="I56" s="235">
        <f t="shared" si="55"/>
        <v>0</v>
      </c>
      <c r="J56" s="235">
        <f t="shared" si="55"/>
        <v>0</v>
      </c>
      <c r="K56" s="235">
        <f t="shared" si="55"/>
        <v>0</v>
      </c>
      <c r="L56" s="235">
        <f t="shared" si="55"/>
        <v>0</v>
      </c>
      <c r="M56" s="235">
        <f t="shared" si="55"/>
        <v>0</v>
      </c>
      <c r="N56" s="235">
        <f t="shared" si="55"/>
        <v>0</v>
      </c>
      <c r="O56" s="235">
        <f t="shared" si="55"/>
        <v>0</v>
      </c>
      <c r="P56" s="235">
        <f t="shared" si="55"/>
        <v>0</v>
      </c>
      <c r="Q56" s="244">
        <f t="shared" si="32"/>
        <v>0</v>
      </c>
      <c r="R56" s="257"/>
      <c r="S56" s="259"/>
      <c r="T56" s="259"/>
      <c r="U56" s="259"/>
      <c r="V56" s="259"/>
      <c r="W56" s="259"/>
      <c r="X56" s="259"/>
      <c r="Y56" s="259"/>
      <c r="Z56" s="259"/>
    </row>
    <row r="57" spans="1:26" ht="16.8">
      <c r="A57" s="142" t="s">
        <v>156</v>
      </c>
      <c r="B57" s="196" t="s">
        <v>397</v>
      </c>
      <c r="C57" s="241">
        <f t="shared" ref="C57:C59" si="56">D57+G57</f>
        <v>1218</v>
      </c>
      <c r="D57" s="241">
        <f t="shared" ref="D57:D59" si="57">E57+F57</f>
        <v>1218</v>
      </c>
      <c r="E57" s="235"/>
      <c r="F57" s="241">
        <f>1245-27</f>
        <v>1218</v>
      </c>
      <c r="G57" s="235"/>
      <c r="H57" s="235"/>
      <c r="I57" s="235"/>
      <c r="J57" s="241">
        <f t="shared" ref="J57:J59" si="58">K57+N57</f>
        <v>0</v>
      </c>
      <c r="K57" s="241">
        <f t="shared" ref="K57:K59" si="59">L57+M57</f>
        <v>0</v>
      </c>
      <c r="L57" s="235"/>
      <c r="M57" s="241"/>
      <c r="N57" s="235"/>
      <c r="O57" s="235"/>
      <c r="P57" s="235"/>
      <c r="Q57" s="244">
        <f t="shared" si="32"/>
        <v>0</v>
      </c>
      <c r="R57" s="142"/>
      <c r="S57" s="238"/>
      <c r="T57" s="238"/>
      <c r="U57" s="238"/>
      <c r="V57" s="238"/>
      <c r="W57" s="238"/>
      <c r="X57" s="238"/>
      <c r="Y57" s="238"/>
      <c r="Z57" s="238"/>
    </row>
    <row r="58" spans="1:26" ht="16.8">
      <c r="A58" s="142" t="s">
        <v>162</v>
      </c>
      <c r="B58" s="196" t="s">
        <v>420</v>
      </c>
      <c r="C58" s="241">
        <f t="shared" si="56"/>
        <v>415</v>
      </c>
      <c r="D58" s="241">
        <f t="shared" si="57"/>
        <v>415</v>
      </c>
      <c r="E58" s="235"/>
      <c r="F58" s="241">
        <v>415</v>
      </c>
      <c r="G58" s="235"/>
      <c r="H58" s="235"/>
      <c r="I58" s="235"/>
      <c r="J58" s="241">
        <f t="shared" si="58"/>
        <v>0</v>
      </c>
      <c r="K58" s="241">
        <f t="shared" si="59"/>
        <v>0</v>
      </c>
      <c r="L58" s="235"/>
      <c r="M58" s="241"/>
      <c r="N58" s="235"/>
      <c r="O58" s="235"/>
      <c r="P58" s="235"/>
      <c r="Q58" s="244">
        <f t="shared" si="32"/>
        <v>0</v>
      </c>
      <c r="R58" s="142"/>
      <c r="S58" s="238"/>
      <c r="T58" s="238"/>
      <c r="U58" s="238"/>
      <c r="V58" s="238"/>
      <c r="W58" s="238"/>
      <c r="X58" s="238"/>
      <c r="Y58" s="238"/>
      <c r="Z58" s="238"/>
    </row>
    <row r="59" spans="1:26" ht="16.8">
      <c r="A59" s="142" t="s">
        <v>166</v>
      </c>
      <c r="B59" s="196" t="s">
        <v>398</v>
      </c>
      <c r="C59" s="241">
        <f t="shared" si="56"/>
        <v>525</v>
      </c>
      <c r="D59" s="241">
        <f t="shared" si="57"/>
        <v>525</v>
      </c>
      <c r="E59" s="235"/>
      <c r="F59" s="241">
        <v>525</v>
      </c>
      <c r="G59" s="235"/>
      <c r="H59" s="235"/>
      <c r="I59" s="235"/>
      <c r="J59" s="241">
        <f t="shared" si="58"/>
        <v>0</v>
      </c>
      <c r="K59" s="241">
        <f t="shared" si="59"/>
        <v>0</v>
      </c>
      <c r="L59" s="235"/>
      <c r="M59" s="241"/>
      <c r="N59" s="235"/>
      <c r="O59" s="235"/>
      <c r="P59" s="235"/>
      <c r="Q59" s="244">
        <f t="shared" si="32"/>
        <v>0</v>
      </c>
      <c r="R59" s="142"/>
      <c r="S59" s="238"/>
      <c r="T59" s="238"/>
      <c r="U59" s="238"/>
      <c r="V59" s="238"/>
      <c r="W59" s="238"/>
      <c r="X59" s="238"/>
      <c r="Y59" s="238"/>
      <c r="Z59" s="238"/>
    </row>
    <row r="60" spans="1:26" ht="82.8">
      <c r="A60" s="233">
        <v>2</v>
      </c>
      <c r="B60" s="176" t="s">
        <v>421</v>
      </c>
      <c r="C60" s="235">
        <f t="shared" ref="C60:P60" si="60">SUM(C61:C70)</f>
        <v>2377</v>
      </c>
      <c r="D60" s="235">
        <f t="shared" si="60"/>
        <v>2274</v>
      </c>
      <c r="E60" s="235">
        <f t="shared" si="60"/>
        <v>0</v>
      </c>
      <c r="F60" s="235">
        <f t="shared" si="60"/>
        <v>2274</v>
      </c>
      <c r="G60" s="235">
        <f t="shared" si="60"/>
        <v>103</v>
      </c>
      <c r="H60" s="235">
        <f t="shared" si="60"/>
        <v>0</v>
      </c>
      <c r="I60" s="235">
        <f t="shared" si="60"/>
        <v>103</v>
      </c>
      <c r="J60" s="235">
        <f t="shared" si="60"/>
        <v>0</v>
      </c>
      <c r="K60" s="235">
        <f t="shared" si="60"/>
        <v>0</v>
      </c>
      <c r="L60" s="235">
        <f t="shared" si="60"/>
        <v>0</v>
      </c>
      <c r="M60" s="235">
        <f t="shared" si="60"/>
        <v>0</v>
      </c>
      <c r="N60" s="235">
        <f t="shared" si="60"/>
        <v>0</v>
      </c>
      <c r="O60" s="235">
        <f t="shared" si="60"/>
        <v>0</v>
      </c>
      <c r="P60" s="235">
        <f t="shared" si="60"/>
        <v>0</v>
      </c>
      <c r="Q60" s="244">
        <f t="shared" si="32"/>
        <v>0</v>
      </c>
      <c r="R60" s="257"/>
      <c r="S60" s="259"/>
      <c r="T60" s="259"/>
      <c r="U60" s="259"/>
      <c r="V60" s="259"/>
      <c r="W60" s="259"/>
      <c r="X60" s="259"/>
      <c r="Y60" s="259"/>
      <c r="Z60" s="259"/>
    </row>
    <row r="61" spans="1:26" ht="16.8">
      <c r="A61" s="260" t="s">
        <v>180</v>
      </c>
      <c r="B61" s="261" t="s">
        <v>267</v>
      </c>
      <c r="C61" s="241">
        <f t="shared" ref="C61:C70" si="61">D61+G61</f>
        <v>513</v>
      </c>
      <c r="D61" s="241">
        <f t="shared" ref="D61:D70" si="62">F61+E61</f>
        <v>410</v>
      </c>
      <c r="E61" s="262"/>
      <c r="F61" s="241">
        <v>410</v>
      </c>
      <c r="G61" s="241">
        <f t="shared" ref="G61:G70" si="63">H61+I61</f>
        <v>103</v>
      </c>
      <c r="H61" s="241"/>
      <c r="I61" s="241">
        <v>103</v>
      </c>
      <c r="J61" s="241">
        <f t="shared" ref="J61:J70" si="64">K61+N61</f>
        <v>0</v>
      </c>
      <c r="K61" s="241">
        <f t="shared" ref="K61:K70" si="65">M61+L61</f>
        <v>0</v>
      </c>
      <c r="L61" s="262"/>
      <c r="M61" s="241"/>
      <c r="N61" s="241"/>
      <c r="O61" s="241"/>
      <c r="P61" s="241"/>
      <c r="Q61" s="244">
        <f t="shared" si="32"/>
        <v>0</v>
      </c>
      <c r="R61" s="142"/>
      <c r="S61" s="238"/>
      <c r="T61" s="238"/>
      <c r="U61" s="238"/>
      <c r="V61" s="238"/>
      <c r="W61" s="238"/>
      <c r="X61" s="238"/>
      <c r="Y61" s="238"/>
      <c r="Z61" s="238"/>
    </row>
    <row r="62" spans="1:26" ht="16.8">
      <c r="A62" s="260" t="s">
        <v>184</v>
      </c>
      <c r="B62" s="261" t="s">
        <v>425</v>
      </c>
      <c r="C62" s="241">
        <f t="shared" si="61"/>
        <v>133</v>
      </c>
      <c r="D62" s="241">
        <f t="shared" si="62"/>
        <v>133</v>
      </c>
      <c r="E62" s="262"/>
      <c r="F62" s="241">
        <v>133</v>
      </c>
      <c r="G62" s="241">
        <f t="shared" si="63"/>
        <v>0</v>
      </c>
      <c r="H62" s="241"/>
      <c r="I62" s="241"/>
      <c r="J62" s="241">
        <f t="shared" si="64"/>
        <v>0</v>
      </c>
      <c r="K62" s="241">
        <f t="shared" si="65"/>
        <v>0</v>
      </c>
      <c r="L62" s="262"/>
      <c r="M62" s="241"/>
      <c r="N62" s="241"/>
      <c r="O62" s="241"/>
      <c r="P62" s="241"/>
      <c r="Q62" s="244">
        <f t="shared" si="32"/>
        <v>0</v>
      </c>
      <c r="R62" s="142"/>
      <c r="S62" s="238"/>
      <c r="T62" s="238"/>
      <c r="U62" s="238"/>
      <c r="V62" s="238"/>
      <c r="W62" s="238"/>
      <c r="X62" s="238"/>
      <c r="Y62" s="238"/>
      <c r="Z62" s="238"/>
    </row>
    <row r="63" spans="1:26" ht="16.8">
      <c r="A63" s="260" t="s">
        <v>188</v>
      </c>
      <c r="B63" s="261" t="s">
        <v>404</v>
      </c>
      <c r="C63" s="241">
        <f t="shared" si="61"/>
        <v>266</v>
      </c>
      <c r="D63" s="241">
        <f t="shared" si="62"/>
        <v>266</v>
      </c>
      <c r="E63" s="262"/>
      <c r="F63" s="241">
        <v>266</v>
      </c>
      <c r="G63" s="241">
        <f t="shared" si="63"/>
        <v>0</v>
      </c>
      <c r="H63" s="241"/>
      <c r="I63" s="241"/>
      <c r="J63" s="241">
        <f t="shared" si="64"/>
        <v>0</v>
      </c>
      <c r="K63" s="241">
        <f t="shared" si="65"/>
        <v>0</v>
      </c>
      <c r="L63" s="262"/>
      <c r="M63" s="241"/>
      <c r="N63" s="241"/>
      <c r="O63" s="241"/>
      <c r="P63" s="241"/>
      <c r="Q63" s="244">
        <f t="shared" si="32"/>
        <v>0</v>
      </c>
      <c r="R63" s="142"/>
      <c r="S63" s="238"/>
      <c r="T63" s="238"/>
      <c r="U63" s="238"/>
      <c r="V63" s="238"/>
      <c r="W63" s="238"/>
      <c r="X63" s="238"/>
      <c r="Y63" s="238"/>
      <c r="Z63" s="238"/>
    </row>
    <row r="64" spans="1:26" ht="16.8">
      <c r="A64" s="260" t="s">
        <v>193</v>
      </c>
      <c r="B64" s="261" t="s">
        <v>393</v>
      </c>
      <c r="C64" s="241">
        <f t="shared" si="61"/>
        <v>133</v>
      </c>
      <c r="D64" s="241">
        <f t="shared" si="62"/>
        <v>133</v>
      </c>
      <c r="E64" s="262"/>
      <c r="F64" s="241">
        <v>133</v>
      </c>
      <c r="G64" s="241">
        <f t="shared" si="63"/>
        <v>0</v>
      </c>
      <c r="H64" s="241"/>
      <c r="I64" s="241"/>
      <c r="J64" s="241">
        <f t="shared" si="64"/>
        <v>0</v>
      </c>
      <c r="K64" s="241">
        <f t="shared" si="65"/>
        <v>0</v>
      </c>
      <c r="L64" s="262"/>
      <c r="M64" s="241"/>
      <c r="N64" s="241"/>
      <c r="O64" s="241"/>
      <c r="P64" s="241"/>
      <c r="Q64" s="244">
        <f t="shared" si="32"/>
        <v>0</v>
      </c>
      <c r="R64" s="142"/>
      <c r="S64" s="238"/>
      <c r="T64" s="238"/>
      <c r="U64" s="238"/>
      <c r="V64" s="238"/>
      <c r="W64" s="238"/>
      <c r="X64" s="238"/>
      <c r="Y64" s="238"/>
      <c r="Z64" s="238"/>
    </row>
    <row r="65" spans="1:26" ht="16.8">
      <c r="A65" s="260" t="s">
        <v>197</v>
      </c>
      <c r="B65" s="261" t="s">
        <v>403</v>
      </c>
      <c r="C65" s="241">
        <f t="shared" si="61"/>
        <v>400</v>
      </c>
      <c r="D65" s="241">
        <f t="shared" si="62"/>
        <v>400</v>
      </c>
      <c r="E65" s="262"/>
      <c r="F65" s="241">
        <v>400</v>
      </c>
      <c r="G65" s="241">
        <f t="shared" si="63"/>
        <v>0</v>
      </c>
      <c r="H65" s="241"/>
      <c r="I65" s="241"/>
      <c r="J65" s="241">
        <f t="shared" si="64"/>
        <v>0</v>
      </c>
      <c r="K65" s="241">
        <f t="shared" si="65"/>
        <v>0</v>
      </c>
      <c r="L65" s="262"/>
      <c r="M65" s="241"/>
      <c r="N65" s="241"/>
      <c r="O65" s="241"/>
      <c r="P65" s="241"/>
      <c r="Q65" s="244">
        <f t="shared" si="32"/>
        <v>0</v>
      </c>
      <c r="R65" s="142"/>
      <c r="S65" s="238"/>
      <c r="T65" s="238"/>
      <c r="U65" s="238"/>
      <c r="V65" s="238"/>
      <c r="W65" s="238"/>
      <c r="X65" s="238"/>
      <c r="Y65" s="238"/>
      <c r="Z65" s="238"/>
    </row>
    <row r="66" spans="1:26" ht="16.8">
      <c r="A66" s="260" t="s">
        <v>200</v>
      </c>
      <c r="B66" s="261" t="s">
        <v>420</v>
      </c>
      <c r="C66" s="241">
        <f t="shared" si="61"/>
        <v>266</v>
      </c>
      <c r="D66" s="241">
        <f t="shared" si="62"/>
        <v>266</v>
      </c>
      <c r="E66" s="262"/>
      <c r="F66" s="241">
        <v>266</v>
      </c>
      <c r="G66" s="241">
        <f t="shared" si="63"/>
        <v>0</v>
      </c>
      <c r="H66" s="241"/>
      <c r="I66" s="241"/>
      <c r="J66" s="241">
        <f t="shared" si="64"/>
        <v>0</v>
      </c>
      <c r="K66" s="241">
        <f t="shared" si="65"/>
        <v>0</v>
      </c>
      <c r="L66" s="262"/>
      <c r="M66" s="241"/>
      <c r="N66" s="241"/>
      <c r="O66" s="241"/>
      <c r="P66" s="241"/>
      <c r="Q66" s="244">
        <f t="shared" si="32"/>
        <v>0</v>
      </c>
      <c r="R66" s="142"/>
      <c r="S66" s="238"/>
      <c r="T66" s="238"/>
      <c r="U66" s="238"/>
      <c r="V66" s="238"/>
      <c r="W66" s="238"/>
      <c r="X66" s="238"/>
      <c r="Y66" s="238"/>
      <c r="Z66" s="238"/>
    </row>
    <row r="67" spans="1:26" ht="16.8">
      <c r="A67" s="260" t="s">
        <v>475</v>
      </c>
      <c r="B67" s="261" t="s">
        <v>406</v>
      </c>
      <c r="C67" s="241">
        <f t="shared" si="61"/>
        <v>133</v>
      </c>
      <c r="D67" s="241">
        <f t="shared" si="62"/>
        <v>133</v>
      </c>
      <c r="E67" s="262"/>
      <c r="F67" s="241">
        <v>133</v>
      </c>
      <c r="G67" s="241">
        <f t="shared" si="63"/>
        <v>0</v>
      </c>
      <c r="H67" s="241"/>
      <c r="I67" s="241"/>
      <c r="J67" s="241">
        <f t="shared" si="64"/>
        <v>0</v>
      </c>
      <c r="K67" s="241">
        <f t="shared" si="65"/>
        <v>0</v>
      </c>
      <c r="L67" s="262"/>
      <c r="M67" s="241"/>
      <c r="N67" s="241"/>
      <c r="O67" s="241"/>
      <c r="P67" s="241"/>
      <c r="Q67" s="244">
        <f t="shared" si="32"/>
        <v>0</v>
      </c>
      <c r="R67" s="142"/>
      <c r="S67" s="238"/>
      <c r="T67" s="238"/>
      <c r="U67" s="238"/>
      <c r="V67" s="238"/>
      <c r="W67" s="238"/>
      <c r="X67" s="238"/>
      <c r="Y67" s="238"/>
      <c r="Z67" s="238"/>
    </row>
    <row r="68" spans="1:26" ht="16.8">
      <c r="A68" s="260" t="s">
        <v>476</v>
      </c>
      <c r="B68" s="261" t="s">
        <v>397</v>
      </c>
      <c r="C68" s="241">
        <f t="shared" si="61"/>
        <v>140</v>
      </c>
      <c r="D68" s="241">
        <f t="shared" si="62"/>
        <v>140</v>
      </c>
      <c r="E68" s="262"/>
      <c r="F68" s="241">
        <v>140</v>
      </c>
      <c r="G68" s="241">
        <f t="shared" si="63"/>
        <v>0</v>
      </c>
      <c r="H68" s="241"/>
      <c r="I68" s="241"/>
      <c r="J68" s="241">
        <f t="shared" si="64"/>
        <v>0</v>
      </c>
      <c r="K68" s="241">
        <f t="shared" si="65"/>
        <v>0</v>
      </c>
      <c r="L68" s="262"/>
      <c r="M68" s="241"/>
      <c r="N68" s="241"/>
      <c r="O68" s="241"/>
      <c r="P68" s="241"/>
      <c r="Q68" s="244">
        <f t="shared" si="32"/>
        <v>0</v>
      </c>
      <c r="R68" s="142"/>
      <c r="S68" s="238"/>
      <c r="T68" s="238"/>
      <c r="U68" s="238"/>
      <c r="V68" s="238"/>
      <c r="W68" s="238"/>
      <c r="X68" s="238"/>
      <c r="Y68" s="238"/>
      <c r="Z68" s="238"/>
    </row>
    <row r="69" spans="1:26" ht="16.8">
      <c r="A69" s="260" t="s">
        <v>477</v>
      </c>
      <c r="B69" s="261" t="s">
        <v>478</v>
      </c>
      <c r="C69" s="252">
        <f t="shared" si="61"/>
        <v>135</v>
      </c>
      <c r="D69" s="252">
        <f t="shared" si="62"/>
        <v>135</v>
      </c>
      <c r="E69" s="263"/>
      <c r="F69" s="252">
        <f>133+2</f>
        <v>135</v>
      </c>
      <c r="G69" s="241">
        <f t="shared" si="63"/>
        <v>0</v>
      </c>
      <c r="H69" s="241"/>
      <c r="I69" s="241"/>
      <c r="J69" s="241">
        <f t="shared" si="64"/>
        <v>0</v>
      </c>
      <c r="K69" s="241">
        <f t="shared" si="65"/>
        <v>0</v>
      </c>
      <c r="L69" s="262"/>
      <c r="M69" s="241"/>
      <c r="N69" s="241"/>
      <c r="O69" s="241"/>
      <c r="P69" s="241"/>
      <c r="Q69" s="244">
        <f t="shared" si="32"/>
        <v>0</v>
      </c>
      <c r="R69" s="142"/>
      <c r="S69" s="238"/>
      <c r="T69" s="238"/>
      <c r="U69" s="238"/>
      <c r="V69" s="238"/>
      <c r="W69" s="238"/>
      <c r="X69" s="238"/>
      <c r="Y69" s="238"/>
      <c r="Z69" s="238"/>
    </row>
    <row r="70" spans="1:26" ht="16.8">
      <c r="A70" s="260" t="s">
        <v>479</v>
      </c>
      <c r="B70" s="261" t="s">
        <v>398</v>
      </c>
      <c r="C70" s="252">
        <f t="shared" si="61"/>
        <v>258</v>
      </c>
      <c r="D70" s="252">
        <f t="shared" si="62"/>
        <v>258</v>
      </c>
      <c r="E70" s="262"/>
      <c r="F70" s="252">
        <f>260-2</f>
        <v>258</v>
      </c>
      <c r="G70" s="241">
        <f t="shared" si="63"/>
        <v>0</v>
      </c>
      <c r="H70" s="241"/>
      <c r="I70" s="241"/>
      <c r="J70" s="241">
        <f t="shared" si="64"/>
        <v>0</v>
      </c>
      <c r="K70" s="241">
        <f t="shared" si="65"/>
        <v>0</v>
      </c>
      <c r="L70" s="262"/>
      <c r="M70" s="241"/>
      <c r="N70" s="241"/>
      <c r="O70" s="241"/>
      <c r="P70" s="241"/>
      <c r="Q70" s="244">
        <f t="shared" si="32"/>
        <v>0</v>
      </c>
      <c r="R70" s="142"/>
      <c r="S70" s="238"/>
      <c r="T70" s="238"/>
      <c r="U70" s="238"/>
      <c r="V70" s="238"/>
      <c r="W70" s="238"/>
      <c r="X70" s="238"/>
      <c r="Y70" s="238"/>
      <c r="Z70" s="238"/>
    </row>
    <row r="71" spans="1:26" ht="120.6" customHeight="1">
      <c r="A71" s="233" t="s">
        <v>98</v>
      </c>
      <c r="B71" s="176" t="s">
        <v>422</v>
      </c>
      <c r="C71" s="235">
        <f t="shared" ref="C71:P71" si="66">C72+C83</f>
        <v>11073</v>
      </c>
      <c r="D71" s="235">
        <f t="shared" si="66"/>
        <v>11073</v>
      </c>
      <c r="E71" s="235">
        <f t="shared" si="66"/>
        <v>9675</v>
      </c>
      <c r="F71" s="235">
        <f t="shared" si="66"/>
        <v>1398</v>
      </c>
      <c r="G71" s="235">
        <f t="shared" si="66"/>
        <v>0</v>
      </c>
      <c r="H71" s="235">
        <f t="shared" si="66"/>
        <v>0</v>
      </c>
      <c r="I71" s="235">
        <f t="shared" si="66"/>
        <v>0</v>
      </c>
      <c r="J71" s="235">
        <f t="shared" si="66"/>
        <v>7023.6669999999995</v>
      </c>
      <c r="K71" s="235">
        <f t="shared" si="66"/>
        <v>7023.6669999999995</v>
      </c>
      <c r="L71" s="235">
        <f t="shared" si="66"/>
        <v>6882.6669999999995</v>
      </c>
      <c r="M71" s="235">
        <f t="shared" si="66"/>
        <v>141</v>
      </c>
      <c r="N71" s="235">
        <f t="shared" si="66"/>
        <v>0</v>
      </c>
      <c r="O71" s="235">
        <f t="shared" si="66"/>
        <v>0</v>
      </c>
      <c r="P71" s="235">
        <f t="shared" si="66"/>
        <v>0</v>
      </c>
      <c r="Q71" s="244">
        <f t="shared" si="32"/>
        <v>0.63430569854601282</v>
      </c>
      <c r="R71" s="264"/>
      <c r="S71" s="265"/>
      <c r="T71" s="225"/>
      <c r="U71" s="225"/>
      <c r="V71" s="225"/>
      <c r="W71" s="225"/>
      <c r="X71" s="225"/>
      <c r="Y71" s="225"/>
      <c r="Z71" s="225"/>
    </row>
    <row r="72" spans="1:26" ht="94.2" customHeight="1">
      <c r="A72" s="233">
        <v>1</v>
      </c>
      <c r="B72" s="176" t="s">
        <v>423</v>
      </c>
      <c r="C72" s="235">
        <f t="shared" ref="C72:P72" si="67">C73+C75</f>
        <v>9675</v>
      </c>
      <c r="D72" s="235">
        <f t="shared" si="67"/>
        <v>9675</v>
      </c>
      <c r="E72" s="235">
        <f t="shared" si="67"/>
        <v>9675</v>
      </c>
      <c r="F72" s="235">
        <f t="shared" si="67"/>
        <v>0</v>
      </c>
      <c r="G72" s="235">
        <f t="shared" si="67"/>
        <v>0</v>
      </c>
      <c r="H72" s="235">
        <f t="shared" si="67"/>
        <v>0</v>
      </c>
      <c r="I72" s="235">
        <f t="shared" si="67"/>
        <v>0</v>
      </c>
      <c r="J72" s="235">
        <f t="shared" si="67"/>
        <v>6882.6669999999995</v>
      </c>
      <c r="K72" s="235">
        <f t="shared" si="67"/>
        <v>6882.6669999999995</v>
      </c>
      <c r="L72" s="235">
        <f t="shared" si="67"/>
        <v>6882.6669999999995</v>
      </c>
      <c r="M72" s="235">
        <f t="shared" si="67"/>
        <v>0</v>
      </c>
      <c r="N72" s="235">
        <f t="shared" si="67"/>
        <v>0</v>
      </c>
      <c r="O72" s="235">
        <f t="shared" si="67"/>
        <v>0</v>
      </c>
      <c r="P72" s="235">
        <f t="shared" si="67"/>
        <v>0</v>
      </c>
      <c r="Q72" s="244">
        <f t="shared" si="32"/>
        <v>0.71138677002583972</v>
      </c>
      <c r="R72" s="264"/>
      <c r="S72" s="225"/>
      <c r="T72" s="225"/>
      <c r="U72" s="225"/>
      <c r="V72" s="225"/>
      <c r="W72" s="225"/>
      <c r="X72" s="225"/>
      <c r="Y72" s="225"/>
      <c r="Z72" s="225"/>
    </row>
    <row r="73" spans="1:26" ht="16.8">
      <c r="A73" s="233" t="s">
        <v>156</v>
      </c>
      <c r="B73" s="266" t="s">
        <v>480</v>
      </c>
      <c r="C73" s="235">
        <f t="shared" ref="C73:P73" si="68">C74</f>
        <v>3000</v>
      </c>
      <c r="D73" s="235">
        <f t="shared" si="68"/>
        <v>3000</v>
      </c>
      <c r="E73" s="235">
        <f t="shared" si="68"/>
        <v>3000</v>
      </c>
      <c r="F73" s="235">
        <f t="shared" si="68"/>
        <v>0</v>
      </c>
      <c r="G73" s="235">
        <f t="shared" si="68"/>
        <v>0</v>
      </c>
      <c r="H73" s="235">
        <f t="shared" si="68"/>
        <v>0</v>
      </c>
      <c r="I73" s="235">
        <f t="shared" si="68"/>
        <v>0</v>
      </c>
      <c r="J73" s="235">
        <f t="shared" si="68"/>
        <v>3000</v>
      </c>
      <c r="K73" s="235">
        <f t="shared" si="68"/>
        <v>3000</v>
      </c>
      <c r="L73" s="235">
        <f t="shared" si="68"/>
        <v>3000</v>
      </c>
      <c r="M73" s="235">
        <f t="shared" si="68"/>
        <v>0</v>
      </c>
      <c r="N73" s="235">
        <f t="shared" si="68"/>
        <v>0</v>
      </c>
      <c r="O73" s="235">
        <f t="shared" si="68"/>
        <v>0</v>
      </c>
      <c r="P73" s="235">
        <f t="shared" si="68"/>
        <v>0</v>
      </c>
      <c r="Q73" s="235"/>
      <c r="R73" s="264"/>
      <c r="S73" s="225"/>
      <c r="T73" s="225"/>
      <c r="U73" s="225"/>
      <c r="V73" s="225"/>
      <c r="W73" s="225"/>
      <c r="X73" s="225"/>
      <c r="Y73" s="225"/>
      <c r="Z73" s="225"/>
    </row>
    <row r="74" spans="1:26" ht="16.8">
      <c r="A74" s="246" t="s">
        <v>337</v>
      </c>
      <c r="B74" s="251" t="s">
        <v>372</v>
      </c>
      <c r="C74" s="241">
        <f>D74+G74</f>
        <v>3000</v>
      </c>
      <c r="D74" s="241">
        <f>E74+F74</f>
        <v>3000</v>
      </c>
      <c r="E74" s="241">
        <v>3000</v>
      </c>
      <c r="F74" s="241"/>
      <c r="G74" s="241">
        <f>H74+I74</f>
        <v>0</v>
      </c>
      <c r="H74" s="241"/>
      <c r="I74" s="241"/>
      <c r="J74" s="241">
        <f>K74+N74</f>
        <v>3000</v>
      </c>
      <c r="K74" s="241">
        <f>L74+M74</f>
        <v>3000</v>
      </c>
      <c r="L74" s="241">
        <v>3000</v>
      </c>
      <c r="M74" s="241"/>
      <c r="N74" s="241">
        <f>O74+P74</f>
        <v>0</v>
      </c>
      <c r="O74" s="241"/>
      <c r="P74" s="241"/>
      <c r="Q74" s="267">
        <f t="shared" ref="Q74:Q115" si="69">J74/C74</f>
        <v>1</v>
      </c>
      <c r="R74" s="264"/>
      <c r="S74" s="268"/>
      <c r="T74" s="225"/>
      <c r="U74" s="225"/>
      <c r="V74" s="225"/>
      <c r="W74" s="225"/>
      <c r="X74" s="225"/>
      <c r="Y74" s="225"/>
      <c r="Z74" s="225"/>
    </row>
    <row r="75" spans="1:26" ht="16.8">
      <c r="A75" s="233" t="s">
        <v>162</v>
      </c>
      <c r="B75" s="266" t="s">
        <v>481</v>
      </c>
      <c r="C75" s="235">
        <f t="shared" ref="C75:P75" si="70">SUM(C76:C82)</f>
        <v>6675</v>
      </c>
      <c r="D75" s="235">
        <f t="shared" si="70"/>
        <v>6675</v>
      </c>
      <c r="E75" s="235">
        <f t="shared" si="70"/>
        <v>6675</v>
      </c>
      <c r="F75" s="235">
        <f t="shared" si="70"/>
        <v>0</v>
      </c>
      <c r="G75" s="235">
        <f t="shared" si="70"/>
        <v>0</v>
      </c>
      <c r="H75" s="235">
        <f t="shared" si="70"/>
        <v>0</v>
      </c>
      <c r="I75" s="235">
        <f t="shared" si="70"/>
        <v>0</v>
      </c>
      <c r="J75" s="235">
        <f t="shared" si="70"/>
        <v>3882.6669999999999</v>
      </c>
      <c r="K75" s="235">
        <f t="shared" si="70"/>
        <v>3882.6669999999999</v>
      </c>
      <c r="L75" s="235">
        <f t="shared" si="70"/>
        <v>3882.6669999999999</v>
      </c>
      <c r="M75" s="235">
        <f t="shared" si="70"/>
        <v>0</v>
      </c>
      <c r="N75" s="235">
        <f t="shared" si="70"/>
        <v>0</v>
      </c>
      <c r="O75" s="235">
        <f t="shared" si="70"/>
        <v>0</v>
      </c>
      <c r="P75" s="235">
        <f t="shared" si="70"/>
        <v>0</v>
      </c>
      <c r="Q75" s="267">
        <f t="shared" si="69"/>
        <v>0.58167295880149816</v>
      </c>
      <c r="R75" s="269"/>
      <c r="S75" s="270"/>
      <c r="T75" s="231"/>
      <c r="U75" s="231"/>
      <c r="V75" s="231"/>
      <c r="W75" s="231"/>
      <c r="X75" s="231"/>
      <c r="Y75" s="231"/>
      <c r="Z75" s="231"/>
    </row>
    <row r="76" spans="1:26" ht="16.8">
      <c r="A76" s="246" t="s">
        <v>156</v>
      </c>
      <c r="B76" s="251" t="s">
        <v>267</v>
      </c>
      <c r="C76" s="241">
        <f t="shared" ref="C76:C82" si="71">D76+G76</f>
        <v>1500</v>
      </c>
      <c r="D76" s="241">
        <f t="shared" ref="D76:D82" si="72">E76+F76</f>
        <v>1500</v>
      </c>
      <c r="E76" s="241">
        <v>1500</v>
      </c>
      <c r="F76" s="241"/>
      <c r="G76" s="241"/>
      <c r="H76" s="241"/>
      <c r="I76" s="241"/>
      <c r="J76" s="241">
        <f t="shared" ref="J76:J82" si="73">K76+N76</f>
        <v>1500</v>
      </c>
      <c r="K76" s="241">
        <f t="shared" ref="K76:K82" si="74">L76+M76</f>
        <v>1500</v>
      </c>
      <c r="L76" s="241">
        <v>1500</v>
      </c>
      <c r="M76" s="241"/>
      <c r="N76" s="241"/>
      <c r="O76" s="241"/>
      <c r="P76" s="241"/>
      <c r="Q76" s="267">
        <f t="shared" si="69"/>
        <v>1</v>
      </c>
      <c r="R76" s="271"/>
      <c r="S76" s="225"/>
      <c r="T76" s="225"/>
      <c r="U76" s="225"/>
      <c r="V76" s="225"/>
      <c r="W76" s="225"/>
      <c r="X76" s="225"/>
      <c r="Y76" s="225"/>
      <c r="Z76" s="225"/>
    </row>
    <row r="77" spans="1:26" ht="16.8">
      <c r="A77" s="246" t="s">
        <v>162</v>
      </c>
      <c r="B77" s="251" t="s">
        <v>403</v>
      </c>
      <c r="C77" s="241">
        <f t="shared" si="71"/>
        <v>90</v>
      </c>
      <c r="D77" s="241">
        <f t="shared" si="72"/>
        <v>90</v>
      </c>
      <c r="E77" s="241">
        <v>90</v>
      </c>
      <c r="F77" s="241"/>
      <c r="G77" s="241"/>
      <c r="H77" s="241"/>
      <c r="I77" s="241"/>
      <c r="J77" s="241">
        <f t="shared" si="73"/>
        <v>0</v>
      </c>
      <c r="K77" s="241">
        <f t="shared" si="74"/>
        <v>0</v>
      </c>
      <c r="L77" s="241"/>
      <c r="M77" s="241"/>
      <c r="N77" s="241"/>
      <c r="O77" s="241"/>
      <c r="P77" s="241"/>
      <c r="Q77" s="267">
        <f t="shared" si="69"/>
        <v>0</v>
      </c>
      <c r="R77" s="271"/>
      <c r="S77" s="225"/>
      <c r="T77" s="225"/>
      <c r="U77" s="225"/>
      <c r="V77" s="225"/>
      <c r="W77" s="225"/>
      <c r="X77" s="225"/>
      <c r="Y77" s="225"/>
      <c r="Z77" s="225"/>
    </row>
    <row r="78" spans="1:26" ht="16.8">
      <c r="A78" s="246" t="s">
        <v>166</v>
      </c>
      <c r="B78" s="251" t="s">
        <v>425</v>
      </c>
      <c r="C78" s="241">
        <f t="shared" si="71"/>
        <v>1145</v>
      </c>
      <c r="D78" s="241">
        <f t="shared" si="72"/>
        <v>1145</v>
      </c>
      <c r="E78" s="241">
        <v>1145</v>
      </c>
      <c r="F78" s="241"/>
      <c r="G78" s="241"/>
      <c r="H78" s="241"/>
      <c r="I78" s="241"/>
      <c r="J78" s="241">
        <f t="shared" si="73"/>
        <v>532.66700000000003</v>
      </c>
      <c r="K78" s="241">
        <f t="shared" si="74"/>
        <v>532.66700000000003</v>
      </c>
      <c r="L78" s="254">
        <v>532.66700000000003</v>
      </c>
      <c r="M78" s="241"/>
      <c r="N78" s="241"/>
      <c r="O78" s="241"/>
      <c r="P78" s="241"/>
      <c r="Q78" s="267">
        <f t="shared" si="69"/>
        <v>0.4652113537117904</v>
      </c>
      <c r="R78" s="271"/>
      <c r="S78" s="225"/>
      <c r="T78" s="225"/>
      <c r="U78" s="225"/>
      <c r="V78" s="225"/>
      <c r="W78" s="225"/>
      <c r="X78" s="225"/>
      <c r="Y78" s="225"/>
      <c r="Z78" s="225"/>
    </row>
    <row r="79" spans="1:26" ht="16.8">
      <c r="A79" s="246" t="s">
        <v>170</v>
      </c>
      <c r="B79" s="251" t="s">
        <v>482</v>
      </c>
      <c r="C79" s="241">
        <f t="shared" si="71"/>
        <v>945</v>
      </c>
      <c r="D79" s="241">
        <f t="shared" si="72"/>
        <v>945</v>
      </c>
      <c r="E79" s="241">
        <v>945</v>
      </c>
      <c r="F79" s="241"/>
      <c r="G79" s="241"/>
      <c r="H79" s="241"/>
      <c r="I79" s="241"/>
      <c r="J79" s="241">
        <f t="shared" si="73"/>
        <v>945</v>
      </c>
      <c r="K79" s="241">
        <f t="shared" si="74"/>
        <v>945</v>
      </c>
      <c r="L79" s="254">
        <v>945</v>
      </c>
      <c r="M79" s="241"/>
      <c r="N79" s="241"/>
      <c r="O79" s="241"/>
      <c r="P79" s="241"/>
      <c r="Q79" s="267">
        <f t="shared" si="69"/>
        <v>1</v>
      </c>
      <c r="R79" s="271"/>
      <c r="S79" s="225"/>
      <c r="T79" s="225"/>
      <c r="U79" s="225"/>
      <c r="V79" s="225"/>
      <c r="W79" s="225"/>
      <c r="X79" s="225"/>
      <c r="Y79" s="225"/>
      <c r="Z79" s="225"/>
    </row>
    <row r="80" spans="1:26" ht="16.8">
      <c r="A80" s="246" t="s">
        <v>174</v>
      </c>
      <c r="B80" s="251" t="s">
        <v>406</v>
      </c>
      <c r="C80" s="241">
        <f t="shared" si="71"/>
        <v>850</v>
      </c>
      <c r="D80" s="241">
        <f t="shared" si="72"/>
        <v>850</v>
      </c>
      <c r="E80" s="241">
        <v>850</v>
      </c>
      <c r="F80" s="241"/>
      <c r="G80" s="241"/>
      <c r="H80" s="241"/>
      <c r="I80" s="241"/>
      <c r="J80" s="241">
        <f t="shared" si="73"/>
        <v>0</v>
      </c>
      <c r="K80" s="241">
        <f t="shared" si="74"/>
        <v>0</v>
      </c>
      <c r="L80" s="241"/>
      <c r="M80" s="241"/>
      <c r="N80" s="241"/>
      <c r="O80" s="241"/>
      <c r="P80" s="241"/>
      <c r="Q80" s="267">
        <f t="shared" si="69"/>
        <v>0</v>
      </c>
      <c r="R80" s="271"/>
      <c r="S80" s="225"/>
      <c r="T80" s="225"/>
      <c r="U80" s="225"/>
      <c r="V80" s="225"/>
      <c r="W80" s="225"/>
      <c r="X80" s="225"/>
      <c r="Y80" s="225"/>
      <c r="Z80" s="225"/>
    </row>
    <row r="81" spans="1:26" ht="16.8">
      <c r="A81" s="246" t="s">
        <v>483</v>
      </c>
      <c r="B81" s="251" t="s">
        <v>397</v>
      </c>
      <c r="C81" s="241">
        <f t="shared" si="71"/>
        <v>1000</v>
      </c>
      <c r="D81" s="241">
        <f t="shared" si="72"/>
        <v>1000</v>
      </c>
      <c r="E81" s="241">
        <v>1000</v>
      </c>
      <c r="F81" s="241"/>
      <c r="G81" s="241"/>
      <c r="H81" s="241"/>
      <c r="I81" s="241"/>
      <c r="J81" s="241">
        <f t="shared" si="73"/>
        <v>0</v>
      </c>
      <c r="K81" s="241">
        <f t="shared" si="74"/>
        <v>0</v>
      </c>
      <c r="L81" s="241"/>
      <c r="M81" s="241"/>
      <c r="N81" s="241"/>
      <c r="O81" s="241"/>
      <c r="P81" s="241"/>
      <c r="Q81" s="267">
        <f t="shared" si="69"/>
        <v>0</v>
      </c>
      <c r="R81" s="271"/>
      <c r="S81" s="225"/>
      <c r="T81" s="225"/>
      <c r="U81" s="225"/>
      <c r="V81" s="225"/>
      <c r="W81" s="225"/>
      <c r="X81" s="225"/>
      <c r="Y81" s="225"/>
      <c r="Z81" s="225"/>
    </row>
    <row r="82" spans="1:26" ht="16.8">
      <c r="A82" s="246" t="s">
        <v>484</v>
      </c>
      <c r="B82" s="251" t="s">
        <v>262</v>
      </c>
      <c r="C82" s="241">
        <f t="shared" si="71"/>
        <v>1145</v>
      </c>
      <c r="D82" s="241">
        <f t="shared" si="72"/>
        <v>1145</v>
      </c>
      <c r="E82" s="241">
        <v>1145</v>
      </c>
      <c r="F82" s="241"/>
      <c r="G82" s="241"/>
      <c r="H82" s="241"/>
      <c r="I82" s="241"/>
      <c r="J82" s="241">
        <f t="shared" si="73"/>
        <v>905</v>
      </c>
      <c r="K82" s="241">
        <f t="shared" si="74"/>
        <v>905</v>
      </c>
      <c r="L82" s="254">
        <v>905</v>
      </c>
      <c r="M82" s="241"/>
      <c r="N82" s="241"/>
      <c r="O82" s="241"/>
      <c r="P82" s="241"/>
      <c r="Q82" s="267">
        <f t="shared" si="69"/>
        <v>0.79039301310043664</v>
      </c>
      <c r="R82" s="271"/>
      <c r="S82" s="225"/>
      <c r="T82" s="225"/>
      <c r="U82" s="225"/>
      <c r="V82" s="225"/>
      <c r="W82" s="225"/>
      <c r="X82" s="225"/>
      <c r="Y82" s="225"/>
      <c r="Z82" s="225"/>
    </row>
    <row r="83" spans="1:26" ht="16.8">
      <c r="A83" s="233">
        <v>2</v>
      </c>
      <c r="B83" s="266" t="s">
        <v>424</v>
      </c>
      <c r="C83" s="235">
        <f t="shared" ref="C83:P83" si="75">SUM(C84:C91)</f>
        <v>1398</v>
      </c>
      <c r="D83" s="235">
        <f t="shared" si="75"/>
        <v>1398</v>
      </c>
      <c r="E83" s="235">
        <f t="shared" si="75"/>
        <v>0</v>
      </c>
      <c r="F83" s="235">
        <f t="shared" si="75"/>
        <v>1398</v>
      </c>
      <c r="G83" s="235">
        <f t="shared" si="75"/>
        <v>0</v>
      </c>
      <c r="H83" s="235">
        <f t="shared" si="75"/>
        <v>0</v>
      </c>
      <c r="I83" s="235">
        <f t="shared" si="75"/>
        <v>0</v>
      </c>
      <c r="J83" s="235">
        <f t="shared" si="75"/>
        <v>141</v>
      </c>
      <c r="K83" s="235">
        <f t="shared" si="75"/>
        <v>141</v>
      </c>
      <c r="L83" s="235">
        <f t="shared" si="75"/>
        <v>0</v>
      </c>
      <c r="M83" s="235">
        <f t="shared" si="75"/>
        <v>141</v>
      </c>
      <c r="N83" s="235">
        <f t="shared" si="75"/>
        <v>0</v>
      </c>
      <c r="O83" s="235">
        <f t="shared" si="75"/>
        <v>0</v>
      </c>
      <c r="P83" s="235">
        <f t="shared" si="75"/>
        <v>0</v>
      </c>
      <c r="Q83" s="267">
        <f t="shared" si="69"/>
        <v>0.10085836909871244</v>
      </c>
      <c r="R83" s="272"/>
      <c r="S83" s="231"/>
      <c r="T83" s="231"/>
      <c r="U83" s="231"/>
      <c r="V83" s="231"/>
      <c r="W83" s="231"/>
      <c r="X83" s="231"/>
      <c r="Y83" s="231"/>
      <c r="Z83" s="231"/>
    </row>
    <row r="84" spans="1:26" ht="16.8">
      <c r="A84" s="250" t="s">
        <v>180</v>
      </c>
      <c r="B84" s="251" t="s">
        <v>267</v>
      </c>
      <c r="C84" s="241">
        <f t="shared" ref="C84:C91" si="76">D84+G84</f>
        <v>157</v>
      </c>
      <c r="D84" s="241">
        <f t="shared" ref="D84:D91" si="77">E84+F84</f>
        <v>157</v>
      </c>
      <c r="E84" s="241"/>
      <c r="F84" s="241">
        <v>157</v>
      </c>
      <c r="G84" s="241"/>
      <c r="H84" s="241"/>
      <c r="I84" s="241"/>
      <c r="J84" s="241">
        <f t="shared" ref="J84:J91" si="78">K84+N84</f>
        <v>141</v>
      </c>
      <c r="K84" s="241">
        <f t="shared" ref="K84:K91" si="79">L84+M84</f>
        <v>141</v>
      </c>
      <c r="L84" s="241"/>
      <c r="M84" s="241">
        <v>141</v>
      </c>
      <c r="N84" s="241"/>
      <c r="O84" s="241"/>
      <c r="P84" s="241"/>
      <c r="Q84" s="267">
        <f t="shared" si="69"/>
        <v>0.89808917197452232</v>
      </c>
      <c r="R84" s="271"/>
      <c r="S84" s="225"/>
      <c r="T84" s="225"/>
      <c r="U84" s="225"/>
      <c r="V84" s="225"/>
      <c r="W84" s="225"/>
      <c r="X84" s="225"/>
      <c r="Y84" s="225"/>
      <c r="Z84" s="225"/>
    </row>
    <row r="85" spans="1:26" ht="16.8">
      <c r="A85" s="250" t="s">
        <v>184</v>
      </c>
      <c r="B85" s="251" t="s">
        <v>403</v>
      </c>
      <c r="C85" s="241">
        <f t="shared" si="76"/>
        <v>141</v>
      </c>
      <c r="D85" s="241">
        <f t="shared" si="77"/>
        <v>141</v>
      </c>
      <c r="E85" s="241"/>
      <c r="F85" s="241">
        <v>141</v>
      </c>
      <c r="G85" s="241"/>
      <c r="H85" s="241"/>
      <c r="I85" s="241"/>
      <c r="J85" s="241">
        <f t="shared" si="78"/>
        <v>0</v>
      </c>
      <c r="K85" s="241">
        <f t="shared" si="79"/>
        <v>0</v>
      </c>
      <c r="L85" s="241"/>
      <c r="M85" s="241"/>
      <c r="N85" s="241"/>
      <c r="O85" s="241"/>
      <c r="P85" s="241"/>
      <c r="Q85" s="267">
        <f t="shared" si="69"/>
        <v>0</v>
      </c>
      <c r="R85" s="271"/>
      <c r="S85" s="225"/>
      <c r="T85" s="225"/>
      <c r="U85" s="225"/>
      <c r="V85" s="225"/>
      <c r="W85" s="225"/>
      <c r="X85" s="225"/>
      <c r="Y85" s="225"/>
      <c r="Z85" s="225"/>
    </row>
    <row r="86" spans="1:26" ht="16.8">
      <c r="A86" s="250" t="s">
        <v>188</v>
      </c>
      <c r="B86" s="251" t="s">
        <v>482</v>
      </c>
      <c r="C86" s="241">
        <f t="shared" si="76"/>
        <v>220</v>
      </c>
      <c r="D86" s="241">
        <f t="shared" si="77"/>
        <v>220</v>
      </c>
      <c r="E86" s="241"/>
      <c r="F86" s="241">
        <v>220</v>
      </c>
      <c r="G86" s="241"/>
      <c r="H86" s="241"/>
      <c r="I86" s="241"/>
      <c r="J86" s="241">
        <f t="shared" si="78"/>
        <v>0</v>
      </c>
      <c r="K86" s="241">
        <f t="shared" si="79"/>
        <v>0</v>
      </c>
      <c r="L86" s="241"/>
      <c r="M86" s="241"/>
      <c r="N86" s="241"/>
      <c r="O86" s="241"/>
      <c r="P86" s="241"/>
      <c r="Q86" s="267">
        <f t="shared" si="69"/>
        <v>0</v>
      </c>
      <c r="R86" s="271"/>
      <c r="S86" s="225"/>
      <c r="T86" s="225"/>
      <c r="U86" s="225"/>
      <c r="V86" s="225"/>
      <c r="W86" s="225"/>
      <c r="X86" s="225"/>
      <c r="Y86" s="225"/>
      <c r="Z86" s="225"/>
    </row>
    <row r="87" spans="1:26" ht="16.8">
      <c r="A87" s="250" t="s">
        <v>193</v>
      </c>
      <c r="B87" s="251" t="s">
        <v>393</v>
      </c>
      <c r="C87" s="241">
        <f t="shared" si="76"/>
        <v>110</v>
      </c>
      <c r="D87" s="241">
        <f t="shared" si="77"/>
        <v>110</v>
      </c>
      <c r="E87" s="241"/>
      <c r="F87" s="241">
        <v>110</v>
      </c>
      <c r="G87" s="241"/>
      <c r="H87" s="241"/>
      <c r="I87" s="241"/>
      <c r="J87" s="241">
        <f t="shared" si="78"/>
        <v>0</v>
      </c>
      <c r="K87" s="241">
        <f t="shared" si="79"/>
        <v>0</v>
      </c>
      <c r="L87" s="241"/>
      <c r="M87" s="241"/>
      <c r="N87" s="241"/>
      <c r="O87" s="241"/>
      <c r="P87" s="241"/>
      <c r="Q87" s="267">
        <f t="shared" si="69"/>
        <v>0</v>
      </c>
      <c r="R87" s="271"/>
      <c r="S87" s="225"/>
      <c r="T87" s="225"/>
      <c r="U87" s="225"/>
      <c r="V87" s="225"/>
      <c r="W87" s="225"/>
      <c r="X87" s="225"/>
      <c r="Y87" s="225"/>
      <c r="Z87" s="225"/>
    </row>
    <row r="88" spans="1:26" ht="16.8">
      <c r="A88" s="250" t="s">
        <v>197</v>
      </c>
      <c r="B88" s="251" t="s">
        <v>420</v>
      </c>
      <c r="C88" s="241">
        <f t="shared" si="76"/>
        <v>110</v>
      </c>
      <c r="D88" s="241">
        <f t="shared" si="77"/>
        <v>110</v>
      </c>
      <c r="E88" s="241"/>
      <c r="F88" s="241">
        <v>110</v>
      </c>
      <c r="G88" s="241"/>
      <c r="H88" s="241"/>
      <c r="I88" s="241"/>
      <c r="J88" s="241">
        <f t="shared" si="78"/>
        <v>0</v>
      </c>
      <c r="K88" s="241">
        <f t="shared" si="79"/>
        <v>0</v>
      </c>
      <c r="L88" s="241"/>
      <c r="M88" s="241"/>
      <c r="N88" s="241"/>
      <c r="O88" s="241"/>
      <c r="P88" s="241"/>
      <c r="Q88" s="267">
        <f t="shared" si="69"/>
        <v>0</v>
      </c>
      <c r="R88" s="271"/>
      <c r="S88" s="225"/>
      <c r="T88" s="225"/>
      <c r="U88" s="225"/>
      <c r="V88" s="225"/>
      <c r="W88" s="225"/>
      <c r="X88" s="225"/>
      <c r="Y88" s="225"/>
      <c r="Z88" s="225"/>
    </row>
    <row r="89" spans="1:26" ht="16.8">
      <c r="A89" s="250" t="s">
        <v>200</v>
      </c>
      <c r="B89" s="251" t="s">
        <v>406</v>
      </c>
      <c r="C89" s="241">
        <f t="shared" si="76"/>
        <v>110</v>
      </c>
      <c r="D89" s="241">
        <f t="shared" si="77"/>
        <v>110</v>
      </c>
      <c r="E89" s="241"/>
      <c r="F89" s="241">
        <v>110</v>
      </c>
      <c r="G89" s="241"/>
      <c r="H89" s="241"/>
      <c r="I89" s="241"/>
      <c r="J89" s="241">
        <f t="shared" si="78"/>
        <v>0</v>
      </c>
      <c r="K89" s="241">
        <f t="shared" si="79"/>
        <v>0</v>
      </c>
      <c r="L89" s="241"/>
      <c r="M89" s="241"/>
      <c r="N89" s="241"/>
      <c r="O89" s="241"/>
      <c r="P89" s="241"/>
      <c r="Q89" s="267">
        <f t="shared" si="69"/>
        <v>0</v>
      </c>
      <c r="R89" s="271"/>
      <c r="S89" s="225"/>
      <c r="T89" s="225"/>
      <c r="U89" s="225"/>
      <c r="V89" s="225"/>
      <c r="W89" s="225"/>
      <c r="X89" s="225"/>
      <c r="Y89" s="225"/>
      <c r="Z89" s="225"/>
    </row>
    <row r="90" spans="1:26" ht="16.8">
      <c r="A90" s="250" t="s">
        <v>475</v>
      </c>
      <c r="B90" s="251" t="s">
        <v>397</v>
      </c>
      <c r="C90" s="241">
        <f t="shared" si="76"/>
        <v>400</v>
      </c>
      <c r="D90" s="241">
        <f t="shared" si="77"/>
        <v>400</v>
      </c>
      <c r="E90" s="241"/>
      <c r="F90" s="241">
        <v>400</v>
      </c>
      <c r="G90" s="241"/>
      <c r="H90" s="241"/>
      <c r="I90" s="241"/>
      <c r="J90" s="241">
        <f t="shared" si="78"/>
        <v>0</v>
      </c>
      <c r="K90" s="241">
        <f t="shared" si="79"/>
        <v>0</v>
      </c>
      <c r="L90" s="241"/>
      <c r="M90" s="241"/>
      <c r="N90" s="241"/>
      <c r="O90" s="241"/>
      <c r="P90" s="241"/>
      <c r="Q90" s="267">
        <f t="shared" si="69"/>
        <v>0</v>
      </c>
      <c r="R90" s="271"/>
      <c r="S90" s="225"/>
      <c r="T90" s="225"/>
      <c r="U90" s="225"/>
      <c r="V90" s="225"/>
      <c r="W90" s="225"/>
      <c r="X90" s="225"/>
      <c r="Y90" s="225"/>
      <c r="Z90" s="225"/>
    </row>
    <row r="91" spans="1:26" ht="16.8">
      <c r="A91" s="250" t="s">
        <v>476</v>
      </c>
      <c r="B91" s="251" t="s">
        <v>398</v>
      </c>
      <c r="C91" s="241">
        <f t="shared" si="76"/>
        <v>150</v>
      </c>
      <c r="D91" s="241">
        <f t="shared" si="77"/>
        <v>150</v>
      </c>
      <c r="E91" s="241"/>
      <c r="F91" s="241">
        <v>150</v>
      </c>
      <c r="G91" s="241"/>
      <c r="H91" s="241"/>
      <c r="I91" s="241"/>
      <c r="J91" s="241">
        <f t="shared" si="78"/>
        <v>0</v>
      </c>
      <c r="K91" s="241">
        <f t="shared" si="79"/>
        <v>0</v>
      </c>
      <c r="L91" s="241"/>
      <c r="M91" s="241"/>
      <c r="N91" s="241"/>
      <c r="O91" s="241"/>
      <c r="P91" s="241"/>
      <c r="Q91" s="267">
        <f t="shared" si="69"/>
        <v>0</v>
      </c>
      <c r="R91" s="271"/>
      <c r="S91" s="225"/>
      <c r="T91" s="225"/>
      <c r="U91" s="225"/>
      <c r="V91" s="225"/>
      <c r="W91" s="225"/>
      <c r="X91" s="225"/>
      <c r="Y91" s="225"/>
      <c r="Z91" s="225"/>
    </row>
    <row r="92" spans="1:26" ht="62.4" customHeight="1">
      <c r="A92" s="233" t="s">
        <v>105</v>
      </c>
      <c r="B92" s="176" t="s">
        <v>427</v>
      </c>
      <c r="C92" s="235">
        <f t="shared" ref="C92:P92" si="80">C93+C112</f>
        <v>6033</v>
      </c>
      <c r="D92" s="235">
        <f t="shared" si="80"/>
        <v>4444</v>
      </c>
      <c r="E92" s="235">
        <f t="shared" si="80"/>
        <v>0</v>
      </c>
      <c r="F92" s="235">
        <f t="shared" si="80"/>
        <v>4444</v>
      </c>
      <c r="G92" s="235">
        <f t="shared" si="80"/>
        <v>1589</v>
      </c>
      <c r="H92" s="235">
        <f t="shared" si="80"/>
        <v>0</v>
      </c>
      <c r="I92" s="235">
        <f t="shared" si="80"/>
        <v>1589</v>
      </c>
      <c r="J92" s="235">
        <f t="shared" si="80"/>
        <v>546.99772099999996</v>
      </c>
      <c r="K92" s="235">
        <f t="shared" si="80"/>
        <v>490.64299</v>
      </c>
      <c r="L92" s="235">
        <f t="shared" si="80"/>
        <v>0</v>
      </c>
      <c r="M92" s="235">
        <f t="shared" si="80"/>
        <v>490.64299</v>
      </c>
      <c r="N92" s="235">
        <f t="shared" si="80"/>
        <v>56.354731000000001</v>
      </c>
      <c r="O92" s="235">
        <f t="shared" si="80"/>
        <v>0</v>
      </c>
      <c r="P92" s="235">
        <f t="shared" si="80"/>
        <v>56.354731000000001</v>
      </c>
      <c r="Q92" s="267">
        <f t="shared" si="69"/>
        <v>9.066761495110226E-2</v>
      </c>
      <c r="R92" s="142"/>
      <c r="S92" s="265"/>
      <c r="T92" s="225"/>
      <c r="U92" s="225"/>
      <c r="V92" s="225"/>
      <c r="W92" s="225"/>
      <c r="X92" s="225"/>
      <c r="Y92" s="225"/>
      <c r="Z92" s="225"/>
    </row>
    <row r="93" spans="1:26" ht="87" customHeight="1">
      <c r="A93" s="233">
        <v>1</v>
      </c>
      <c r="B93" s="176" t="s">
        <v>428</v>
      </c>
      <c r="C93" s="235">
        <f t="shared" ref="C93:P93" si="81">C94+C101</f>
        <v>5544</v>
      </c>
      <c r="D93" s="235">
        <f t="shared" si="81"/>
        <v>3955</v>
      </c>
      <c r="E93" s="235">
        <f t="shared" si="81"/>
        <v>0</v>
      </c>
      <c r="F93" s="235">
        <f t="shared" si="81"/>
        <v>3955</v>
      </c>
      <c r="G93" s="235">
        <f t="shared" si="81"/>
        <v>1589</v>
      </c>
      <c r="H93" s="235">
        <f t="shared" si="81"/>
        <v>0</v>
      </c>
      <c r="I93" s="235">
        <f t="shared" si="81"/>
        <v>1589</v>
      </c>
      <c r="J93" s="235">
        <f t="shared" si="81"/>
        <v>330.99772100000001</v>
      </c>
      <c r="K93" s="235">
        <f t="shared" si="81"/>
        <v>274.64299</v>
      </c>
      <c r="L93" s="235">
        <f t="shared" si="81"/>
        <v>0</v>
      </c>
      <c r="M93" s="235">
        <f t="shared" si="81"/>
        <v>274.64299</v>
      </c>
      <c r="N93" s="235">
        <f t="shared" si="81"/>
        <v>56.354731000000001</v>
      </c>
      <c r="O93" s="235">
        <f t="shared" si="81"/>
        <v>0</v>
      </c>
      <c r="P93" s="235">
        <f t="shared" si="81"/>
        <v>56.354731000000001</v>
      </c>
      <c r="Q93" s="267">
        <f t="shared" si="69"/>
        <v>5.9703773629148631E-2</v>
      </c>
      <c r="R93" s="269"/>
      <c r="S93" s="259"/>
      <c r="T93" s="259"/>
      <c r="U93" s="259"/>
      <c r="V93" s="259"/>
      <c r="W93" s="259"/>
      <c r="X93" s="259"/>
      <c r="Y93" s="259"/>
      <c r="Z93" s="259"/>
    </row>
    <row r="94" spans="1:26" ht="16.8">
      <c r="A94" s="233" t="s">
        <v>156</v>
      </c>
      <c r="B94" s="266" t="s">
        <v>480</v>
      </c>
      <c r="C94" s="235">
        <f t="shared" ref="C94:P94" si="82">SUM(C95:C100)</f>
        <v>3778</v>
      </c>
      <c r="D94" s="235">
        <f t="shared" si="82"/>
        <v>2704</v>
      </c>
      <c r="E94" s="235">
        <f t="shared" si="82"/>
        <v>0</v>
      </c>
      <c r="F94" s="235">
        <f t="shared" si="82"/>
        <v>2704</v>
      </c>
      <c r="G94" s="235">
        <f t="shared" si="82"/>
        <v>1074</v>
      </c>
      <c r="H94" s="235">
        <f t="shared" si="82"/>
        <v>0</v>
      </c>
      <c r="I94" s="235">
        <f t="shared" si="82"/>
        <v>1074</v>
      </c>
      <c r="J94" s="235">
        <f t="shared" si="82"/>
        <v>0</v>
      </c>
      <c r="K94" s="235">
        <f t="shared" si="82"/>
        <v>0</v>
      </c>
      <c r="L94" s="235">
        <f t="shared" si="82"/>
        <v>0</v>
      </c>
      <c r="M94" s="235">
        <f t="shared" si="82"/>
        <v>0</v>
      </c>
      <c r="N94" s="235">
        <f t="shared" si="82"/>
        <v>0</v>
      </c>
      <c r="O94" s="235">
        <f t="shared" si="82"/>
        <v>0</v>
      </c>
      <c r="P94" s="235">
        <f t="shared" si="82"/>
        <v>0</v>
      </c>
      <c r="Q94" s="267">
        <f t="shared" si="69"/>
        <v>0</v>
      </c>
      <c r="R94" s="269"/>
      <c r="S94" s="259"/>
      <c r="T94" s="259"/>
      <c r="U94" s="259"/>
      <c r="V94" s="259"/>
      <c r="W94" s="259"/>
      <c r="X94" s="259"/>
      <c r="Y94" s="259"/>
      <c r="Z94" s="259"/>
    </row>
    <row r="95" spans="1:26" ht="16.8">
      <c r="A95" s="273" t="s">
        <v>337</v>
      </c>
      <c r="B95" s="261" t="s">
        <v>454</v>
      </c>
      <c r="C95" s="252">
        <f t="shared" ref="C95:C100" si="83">D95+G95</f>
        <v>65</v>
      </c>
      <c r="D95" s="252">
        <f t="shared" ref="D95:D100" si="84">F95+E95</f>
        <v>47.2</v>
      </c>
      <c r="E95" s="263"/>
      <c r="F95" s="252">
        <f>94-46.8</f>
        <v>47.2</v>
      </c>
      <c r="G95" s="252">
        <f t="shared" ref="G95:G100" si="85">H95+I95</f>
        <v>17.8</v>
      </c>
      <c r="H95" s="252"/>
      <c r="I95" s="252">
        <f>36-18.2</f>
        <v>17.8</v>
      </c>
      <c r="J95" s="241">
        <f t="shared" ref="J95:J100" si="86">K95+N95</f>
        <v>0</v>
      </c>
      <c r="K95" s="241">
        <f t="shared" ref="K95:K100" si="87">M95+L95</f>
        <v>0</v>
      </c>
      <c r="L95" s="262"/>
      <c r="M95" s="241"/>
      <c r="N95" s="241">
        <f t="shared" ref="N95:N100" si="88">O95+P95</f>
        <v>0</v>
      </c>
      <c r="O95" s="241"/>
      <c r="P95" s="241"/>
      <c r="Q95" s="267">
        <f t="shared" si="69"/>
        <v>0</v>
      </c>
      <c r="R95" s="142"/>
      <c r="S95" s="238"/>
      <c r="T95" s="238"/>
      <c r="U95" s="238"/>
      <c r="V95" s="238"/>
      <c r="W95" s="238"/>
      <c r="X95" s="238"/>
      <c r="Y95" s="238"/>
      <c r="Z95" s="238"/>
    </row>
    <row r="96" spans="1:26" ht="16.8">
      <c r="A96" s="273" t="s">
        <v>341</v>
      </c>
      <c r="B96" s="261" t="s">
        <v>429</v>
      </c>
      <c r="C96" s="241">
        <f t="shared" si="83"/>
        <v>1645</v>
      </c>
      <c r="D96" s="241">
        <f t="shared" si="84"/>
        <v>1196</v>
      </c>
      <c r="E96" s="262"/>
      <c r="F96" s="241">
        <v>1196</v>
      </c>
      <c r="G96" s="241">
        <f t="shared" si="85"/>
        <v>449</v>
      </c>
      <c r="H96" s="241"/>
      <c r="I96" s="241">
        <v>449</v>
      </c>
      <c r="J96" s="241">
        <f t="shared" si="86"/>
        <v>0</v>
      </c>
      <c r="K96" s="241">
        <f t="shared" si="87"/>
        <v>0</v>
      </c>
      <c r="L96" s="262"/>
      <c r="M96" s="241"/>
      <c r="N96" s="241">
        <f t="shared" si="88"/>
        <v>0</v>
      </c>
      <c r="O96" s="241"/>
      <c r="P96" s="241"/>
      <c r="Q96" s="267">
        <f t="shared" si="69"/>
        <v>0</v>
      </c>
      <c r="R96" s="142"/>
      <c r="S96" s="238"/>
      <c r="T96" s="238"/>
      <c r="U96" s="238"/>
      <c r="V96" s="238"/>
      <c r="W96" s="238"/>
      <c r="X96" s="238"/>
      <c r="Y96" s="238"/>
      <c r="Z96" s="238"/>
    </row>
    <row r="97" spans="1:26" ht="16.8">
      <c r="A97" s="273" t="s">
        <v>346</v>
      </c>
      <c r="B97" s="261" t="s">
        <v>485</v>
      </c>
      <c r="C97" s="252">
        <f t="shared" si="83"/>
        <v>624.18100000000004</v>
      </c>
      <c r="D97" s="252">
        <f t="shared" si="84"/>
        <v>444</v>
      </c>
      <c r="E97" s="263"/>
      <c r="F97" s="252">
        <f>355+89</f>
        <v>444</v>
      </c>
      <c r="G97" s="252">
        <f t="shared" si="85"/>
        <v>180.18100000000001</v>
      </c>
      <c r="H97" s="252"/>
      <c r="I97" s="252">
        <f>145+8.181+27</f>
        <v>180.18100000000001</v>
      </c>
      <c r="J97" s="241">
        <f t="shared" si="86"/>
        <v>0</v>
      </c>
      <c r="K97" s="241">
        <f t="shared" si="87"/>
        <v>0</v>
      </c>
      <c r="L97" s="262"/>
      <c r="M97" s="241"/>
      <c r="N97" s="241">
        <f t="shared" si="88"/>
        <v>0</v>
      </c>
      <c r="O97" s="241"/>
      <c r="P97" s="241"/>
      <c r="Q97" s="267">
        <f t="shared" si="69"/>
        <v>0</v>
      </c>
      <c r="R97" s="142"/>
      <c r="S97" s="238"/>
      <c r="T97" s="238"/>
      <c r="U97" s="238"/>
      <c r="V97" s="238"/>
      <c r="W97" s="238"/>
      <c r="X97" s="238"/>
      <c r="Y97" s="238"/>
      <c r="Z97" s="238"/>
    </row>
    <row r="98" spans="1:26" ht="16.8">
      <c r="A98" s="273" t="s">
        <v>350</v>
      </c>
      <c r="B98" s="261" t="s">
        <v>456</v>
      </c>
      <c r="C98" s="241">
        <f t="shared" si="83"/>
        <v>450</v>
      </c>
      <c r="D98" s="241">
        <f t="shared" si="84"/>
        <v>320</v>
      </c>
      <c r="E98" s="262"/>
      <c r="F98" s="241">
        <v>320</v>
      </c>
      <c r="G98" s="241">
        <f t="shared" si="85"/>
        <v>130</v>
      </c>
      <c r="H98" s="241"/>
      <c r="I98" s="241">
        <v>130</v>
      </c>
      <c r="J98" s="241">
        <f t="shared" si="86"/>
        <v>0</v>
      </c>
      <c r="K98" s="241">
        <f t="shared" si="87"/>
        <v>0</v>
      </c>
      <c r="L98" s="262"/>
      <c r="M98" s="241"/>
      <c r="N98" s="241">
        <f t="shared" si="88"/>
        <v>0</v>
      </c>
      <c r="O98" s="241"/>
      <c r="P98" s="241"/>
      <c r="Q98" s="267">
        <f t="shared" si="69"/>
        <v>0</v>
      </c>
      <c r="R98" s="142"/>
      <c r="S98" s="238"/>
      <c r="T98" s="238"/>
      <c r="U98" s="238"/>
      <c r="V98" s="238"/>
      <c r="W98" s="238"/>
      <c r="X98" s="238"/>
      <c r="Y98" s="238"/>
      <c r="Z98" s="238"/>
    </row>
    <row r="99" spans="1:26" ht="16.8">
      <c r="A99" s="273" t="s">
        <v>354</v>
      </c>
      <c r="B99" s="261" t="s">
        <v>455</v>
      </c>
      <c r="C99" s="252">
        <f t="shared" si="83"/>
        <v>538.81899999999996</v>
      </c>
      <c r="D99" s="252">
        <f t="shared" si="84"/>
        <v>376.8</v>
      </c>
      <c r="E99" s="263"/>
      <c r="F99" s="252">
        <f>314+62.8</f>
        <v>376.8</v>
      </c>
      <c r="G99" s="252">
        <f t="shared" si="85"/>
        <v>162.01900000000001</v>
      </c>
      <c r="H99" s="252"/>
      <c r="I99" s="252">
        <f>130+32.019</f>
        <v>162.01900000000001</v>
      </c>
      <c r="J99" s="241">
        <f t="shared" si="86"/>
        <v>0</v>
      </c>
      <c r="K99" s="241">
        <f t="shared" si="87"/>
        <v>0</v>
      </c>
      <c r="L99" s="262"/>
      <c r="M99" s="241"/>
      <c r="N99" s="241">
        <f t="shared" si="88"/>
        <v>0</v>
      </c>
      <c r="O99" s="241"/>
      <c r="P99" s="241"/>
      <c r="Q99" s="267">
        <f t="shared" si="69"/>
        <v>0</v>
      </c>
      <c r="R99" s="142"/>
      <c r="S99" s="238"/>
      <c r="T99" s="238"/>
      <c r="U99" s="238"/>
      <c r="V99" s="238"/>
      <c r="W99" s="238"/>
      <c r="X99" s="238"/>
      <c r="Y99" s="238"/>
      <c r="Z99" s="238"/>
    </row>
    <row r="100" spans="1:26" ht="16.8">
      <c r="A100" s="273" t="s">
        <v>486</v>
      </c>
      <c r="B100" s="261" t="s">
        <v>487</v>
      </c>
      <c r="C100" s="241">
        <f t="shared" si="83"/>
        <v>455</v>
      </c>
      <c r="D100" s="241">
        <f t="shared" si="84"/>
        <v>320</v>
      </c>
      <c r="E100" s="262"/>
      <c r="F100" s="241">
        <v>320</v>
      </c>
      <c r="G100" s="241">
        <f t="shared" si="85"/>
        <v>135</v>
      </c>
      <c r="H100" s="241"/>
      <c r="I100" s="241">
        <v>135</v>
      </c>
      <c r="J100" s="241">
        <f t="shared" si="86"/>
        <v>0</v>
      </c>
      <c r="K100" s="241">
        <f t="shared" si="87"/>
        <v>0</v>
      </c>
      <c r="L100" s="262"/>
      <c r="M100" s="241"/>
      <c r="N100" s="241">
        <f t="shared" si="88"/>
        <v>0</v>
      </c>
      <c r="O100" s="241"/>
      <c r="P100" s="241"/>
      <c r="Q100" s="267">
        <f t="shared" si="69"/>
        <v>0</v>
      </c>
      <c r="R100" s="142"/>
      <c r="S100" s="238"/>
      <c r="T100" s="238"/>
      <c r="U100" s="238"/>
      <c r="V100" s="238"/>
      <c r="W100" s="238"/>
      <c r="X100" s="238"/>
      <c r="Y100" s="238"/>
      <c r="Z100" s="238"/>
    </row>
    <row r="101" spans="1:26" ht="16.8">
      <c r="A101" s="255" t="s">
        <v>162</v>
      </c>
      <c r="B101" s="266" t="s">
        <v>481</v>
      </c>
      <c r="C101" s="274">
        <f t="shared" ref="C101:P101" si="89">SUM(C102:C111)</f>
        <v>1766</v>
      </c>
      <c r="D101" s="274">
        <f t="shared" si="89"/>
        <v>1251</v>
      </c>
      <c r="E101" s="274">
        <f t="shared" si="89"/>
        <v>0</v>
      </c>
      <c r="F101" s="274">
        <f t="shared" si="89"/>
        <v>1251</v>
      </c>
      <c r="G101" s="274">
        <f t="shared" si="89"/>
        <v>515</v>
      </c>
      <c r="H101" s="274">
        <f t="shared" si="89"/>
        <v>0</v>
      </c>
      <c r="I101" s="274">
        <f t="shared" si="89"/>
        <v>515</v>
      </c>
      <c r="J101" s="275">
        <f t="shared" si="89"/>
        <v>330.99772100000001</v>
      </c>
      <c r="K101" s="274">
        <f t="shared" si="89"/>
        <v>274.64299</v>
      </c>
      <c r="L101" s="274">
        <f t="shared" si="89"/>
        <v>0</v>
      </c>
      <c r="M101" s="274">
        <f t="shared" si="89"/>
        <v>274.64299</v>
      </c>
      <c r="N101" s="274">
        <f t="shared" si="89"/>
        <v>56.354731000000001</v>
      </c>
      <c r="O101" s="274">
        <f t="shared" si="89"/>
        <v>0</v>
      </c>
      <c r="P101" s="274">
        <f t="shared" si="89"/>
        <v>56.354731000000001</v>
      </c>
      <c r="Q101" s="267">
        <f t="shared" si="69"/>
        <v>0.18742792808607023</v>
      </c>
      <c r="R101" s="257"/>
      <c r="S101" s="259"/>
      <c r="T101" s="258"/>
      <c r="U101" s="259"/>
      <c r="V101" s="259"/>
      <c r="W101" s="259"/>
      <c r="X101" s="259"/>
      <c r="Y101" s="259"/>
      <c r="Z101" s="259"/>
    </row>
    <row r="102" spans="1:26" ht="16.8">
      <c r="A102" s="273" t="s">
        <v>488</v>
      </c>
      <c r="B102" s="251" t="s">
        <v>267</v>
      </c>
      <c r="C102" s="241">
        <f t="shared" ref="C102:C111" si="90">D102+G102</f>
        <v>350</v>
      </c>
      <c r="D102" s="241">
        <f t="shared" ref="D102:D111" si="91">F102+E102</f>
        <v>249</v>
      </c>
      <c r="E102" s="262"/>
      <c r="F102" s="241">
        <v>249</v>
      </c>
      <c r="G102" s="241">
        <f t="shared" ref="G102:G111" si="92">H102+I102</f>
        <v>101</v>
      </c>
      <c r="H102" s="241"/>
      <c r="I102" s="241">
        <v>101</v>
      </c>
      <c r="J102" s="241">
        <f t="shared" ref="J102:J107" si="93">K102+N102</f>
        <v>0</v>
      </c>
      <c r="K102" s="241">
        <f t="shared" ref="K102:K107" si="94">M102+L102</f>
        <v>0</v>
      </c>
      <c r="L102" s="262"/>
      <c r="M102" s="241"/>
      <c r="N102" s="241">
        <f t="shared" ref="N102:N107" si="95">O102+P102</f>
        <v>0</v>
      </c>
      <c r="O102" s="241"/>
      <c r="P102" s="241"/>
      <c r="Q102" s="267">
        <f t="shared" si="69"/>
        <v>0</v>
      </c>
      <c r="R102" s="142"/>
      <c r="S102" s="238"/>
      <c r="T102" s="238"/>
      <c r="U102" s="238"/>
      <c r="V102" s="238"/>
      <c r="W102" s="238"/>
      <c r="X102" s="238"/>
      <c r="Y102" s="238"/>
      <c r="Z102" s="238"/>
    </row>
    <row r="103" spans="1:26" ht="16.8">
      <c r="A103" s="273" t="s">
        <v>489</v>
      </c>
      <c r="B103" s="251" t="s">
        <v>403</v>
      </c>
      <c r="C103" s="241">
        <f t="shared" si="90"/>
        <v>200</v>
      </c>
      <c r="D103" s="241">
        <f t="shared" si="91"/>
        <v>142</v>
      </c>
      <c r="E103" s="262"/>
      <c r="F103" s="241">
        <v>142</v>
      </c>
      <c r="G103" s="241">
        <f t="shared" si="92"/>
        <v>58</v>
      </c>
      <c r="H103" s="241"/>
      <c r="I103" s="241">
        <v>58</v>
      </c>
      <c r="J103" s="241">
        <f t="shared" si="93"/>
        <v>0</v>
      </c>
      <c r="K103" s="241">
        <f t="shared" si="94"/>
        <v>0</v>
      </c>
      <c r="L103" s="262"/>
      <c r="M103" s="241"/>
      <c r="N103" s="241">
        <f t="shared" si="95"/>
        <v>0</v>
      </c>
      <c r="O103" s="241"/>
      <c r="P103" s="241"/>
      <c r="Q103" s="267">
        <f t="shared" si="69"/>
        <v>0</v>
      </c>
      <c r="R103" s="142"/>
      <c r="S103" s="238"/>
      <c r="T103" s="238"/>
      <c r="U103" s="238"/>
      <c r="V103" s="238"/>
      <c r="W103" s="238"/>
      <c r="X103" s="238"/>
      <c r="Y103" s="238"/>
      <c r="Z103" s="238"/>
    </row>
    <row r="104" spans="1:26" ht="16.8">
      <c r="A104" s="273" t="s">
        <v>490</v>
      </c>
      <c r="B104" s="251" t="s">
        <v>425</v>
      </c>
      <c r="C104" s="241">
        <f t="shared" si="90"/>
        <v>100</v>
      </c>
      <c r="D104" s="241">
        <f t="shared" si="91"/>
        <v>71</v>
      </c>
      <c r="E104" s="262"/>
      <c r="F104" s="241">
        <v>71</v>
      </c>
      <c r="G104" s="241">
        <f t="shared" si="92"/>
        <v>29</v>
      </c>
      <c r="H104" s="241"/>
      <c r="I104" s="241">
        <v>29</v>
      </c>
      <c r="J104" s="335">
        <f t="shared" si="93"/>
        <v>99.367000000000004</v>
      </c>
      <c r="K104" s="254">
        <f t="shared" si="94"/>
        <v>71</v>
      </c>
      <c r="L104" s="276"/>
      <c r="M104" s="254">
        <v>71</v>
      </c>
      <c r="N104" s="254">
        <f t="shared" si="95"/>
        <v>28.367000000000004</v>
      </c>
      <c r="O104" s="254"/>
      <c r="P104" s="336">
        <f>99.367-M104</f>
        <v>28.367000000000004</v>
      </c>
      <c r="Q104" s="267">
        <f t="shared" si="69"/>
        <v>0.99367000000000005</v>
      </c>
      <c r="R104" s="142"/>
      <c r="S104" s="238"/>
      <c r="T104" s="238"/>
      <c r="U104" s="238"/>
      <c r="V104" s="238"/>
      <c r="W104" s="238"/>
      <c r="X104" s="238"/>
      <c r="Y104" s="238"/>
      <c r="Z104" s="238"/>
    </row>
    <row r="105" spans="1:26" ht="16.8">
      <c r="A105" s="273" t="s">
        <v>491</v>
      </c>
      <c r="B105" s="251" t="s">
        <v>482</v>
      </c>
      <c r="C105" s="241">
        <f t="shared" si="90"/>
        <v>200</v>
      </c>
      <c r="D105" s="241">
        <f t="shared" si="91"/>
        <v>142</v>
      </c>
      <c r="E105" s="262"/>
      <c r="F105" s="241">
        <v>142</v>
      </c>
      <c r="G105" s="241">
        <f t="shared" si="92"/>
        <v>58</v>
      </c>
      <c r="H105" s="241"/>
      <c r="I105" s="241">
        <v>58</v>
      </c>
      <c r="J105" s="241">
        <f t="shared" si="93"/>
        <v>132.64299</v>
      </c>
      <c r="K105" s="241">
        <f t="shared" si="94"/>
        <v>132.64299</v>
      </c>
      <c r="L105" s="262"/>
      <c r="M105" s="254">
        <f>113.189+3.479+2.49999+12.475+1</f>
        <v>132.64299</v>
      </c>
      <c r="N105" s="241">
        <f t="shared" si="95"/>
        <v>0</v>
      </c>
      <c r="O105" s="241"/>
      <c r="P105" s="241"/>
      <c r="Q105" s="267">
        <f t="shared" si="69"/>
        <v>0.66321494999999997</v>
      </c>
      <c r="R105" s="142"/>
      <c r="S105" s="238"/>
      <c r="T105" s="238"/>
      <c r="U105" s="238"/>
      <c r="V105" s="238"/>
      <c r="W105" s="238"/>
      <c r="X105" s="238"/>
      <c r="Y105" s="238"/>
      <c r="Z105" s="238"/>
    </row>
    <row r="106" spans="1:26" ht="16.8">
      <c r="A106" s="273" t="s">
        <v>492</v>
      </c>
      <c r="B106" s="251" t="s">
        <v>393</v>
      </c>
      <c r="C106" s="241">
        <f t="shared" si="90"/>
        <v>100</v>
      </c>
      <c r="D106" s="241">
        <f t="shared" si="91"/>
        <v>71</v>
      </c>
      <c r="E106" s="262"/>
      <c r="F106" s="241">
        <v>71</v>
      </c>
      <c r="G106" s="241">
        <f t="shared" si="92"/>
        <v>29</v>
      </c>
      <c r="H106" s="241"/>
      <c r="I106" s="241">
        <v>29</v>
      </c>
      <c r="J106" s="241">
        <f t="shared" si="93"/>
        <v>0</v>
      </c>
      <c r="K106" s="241">
        <f t="shared" si="94"/>
        <v>0</v>
      </c>
      <c r="L106" s="262"/>
      <c r="M106" s="241"/>
      <c r="N106" s="241">
        <f t="shared" si="95"/>
        <v>0</v>
      </c>
      <c r="O106" s="241"/>
      <c r="P106" s="241"/>
      <c r="Q106" s="267">
        <f t="shared" si="69"/>
        <v>0</v>
      </c>
      <c r="R106" s="142"/>
      <c r="S106" s="238"/>
      <c r="T106" s="238"/>
      <c r="U106" s="238"/>
      <c r="V106" s="238"/>
      <c r="W106" s="238"/>
      <c r="X106" s="238"/>
      <c r="Y106" s="238"/>
      <c r="Z106" s="238"/>
    </row>
    <row r="107" spans="1:26" ht="16.8">
      <c r="A107" s="273" t="s">
        <v>493</v>
      </c>
      <c r="B107" s="251" t="s">
        <v>420</v>
      </c>
      <c r="C107" s="241">
        <f t="shared" si="90"/>
        <v>200</v>
      </c>
      <c r="D107" s="241">
        <f t="shared" si="91"/>
        <v>142</v>
      </c>
      <c r="E107" s="262"/>
      <c r="F107" s="241">
        <v>142</v>
      </c>
      <c r="G107" s="241">
        <f t="shared" si="92"/>
        <v>58</v>
      </c>
      <c r="H107" s="241"/>
      <c r="I107" s="241">
        <v>58</v>
      </c>
      <c r="J107" s="241">
        <f t="shared" si="93"/>
        <v>0</v>
      </c>
      <c r="K107" s="241">
        <f t="shared" si="94"/>
        <v>0</v>
      </c>
      <c r="L107" s="262"/>
      <c r="M107" s="241"/>
      <c r="N107" s="241">
        <f t="shared" si="95"/>
        <v>0</v>
      </c>
      <c r="O107" s="241"/>
      <c r="P107" s="241"/>
      <c r="Q107" s="267">
        <f t="shared" si="69"/>
        <v>0</v>
      </c>
      <c r="R107" s="142"/>
      <c r="S107" s="238"/>
      <c r="T107" s="238"/>
      <c r="U107" s="238"/>
      <c r="V107" s="238"/>
      <c r="W107" s="238"/>
      <c r="X107" s="238"/>
      <c r="Y107" s="238"/>
      <c r="Z107" s="238"/>
    </row>
    <row r="108" spans="1:26" ht="16.8">
      <c r="A108" s="273" t="s">
        <v>494</v>
      </c>
      <c r="B108" s="251" t="s">
        <v>406</v>
      </c>
      <c r="C108" s="241">
        <f t="shared" si="90"/>
        <v>100</v>
      </c>
      <c r="D108" s="241">
        <f t="shared" si="91"/>
        <v>71</v>
      </c>
      <c r="E108" s="262"/>
      <c r="F108" s="241">
        <v>71</v>
      </c>
      <c r="G108" s="241">
        <f t="shared" si="92"/>
        <v>29</v>
      </c>
      <c r="H108" s="241"/>
      <c r="I108" s="241">
        <v>29</v>
      </c>
      <c r="J108" s="247">
        <v>98.987730999999997</v>
      </c>
      <c r="K108" s="277">
        <v>71</v>
      </c>
      <c r="L108" s="278"/>
      <c r="M108" s="277">
        <v>71</v>
      </c>
      <c r="N108" s="277">
        <v>27.987731</v>
      </c>
      <c r="O108" s="279"/>
      <c r="P108" s="277">
        <v>27.987731</v>
      </c>
      <c r="Q108" s="267">
        <f t="shared" si="69"/>
        <v>0.98987731000000001</v>
      </c>
      <c r="R108" s="142"/>
      <c r="S108" s="238"/>
      <c r="T108" s="238"/>
      <c r="U108" s="238"/>
      <c r="V108" s="238"/>
      <c r="W108" s="238"/>
      <c r="X108" s="238"/>
      <c r="Y108" s="238"/>
      <c r="Z108" s="238"/>
    </row>
    <row r="109" spans="1:26" ht="16.8">
      <c r="A109" s="273" t="s">
        <v>495</v>
      </c>
      <c r="B109" s="251" t="s">
        <v>397</v>
      </c>
      <c r="C109" s="252">
        <f t="shared" si="90"/>
        <v>116</v>
      </c>
      <c r="D109" s="252">
        <f t="shared" si="91"/>
        <v>79</v>
      </c>
      <c r="E109" s="263"/>
      <c r="F109" s="252">
        <f>184-105</f>
        <v>79</v>
      </c>
      <c r="G109" s="252">
        <f t="shared" si="92"/>
        <v>37</v>
      </c>
      <c r="H109" s="252"/>
      <c r="I109" s="252">
        <f>87-50</f>
        <v>37</v>
      </c>
      <c r="J109" s="241">
        <f t="shared" ref="J109:J111" si="96">K109+N109</f>
        <v>0</v>
      </c>
      <c r="K109" s="241">
        <f t="shared" ref="K109:K111" si="97">M109+L109</f>
        <v>0</v>
      </c>
      <c r="L109" s="262"/>
      <c r="M109" s="241"/>
      <c r="N109" s="241">
        <f t="shared" ref="N109:N111" si="98">O109+P109</f>
        <v>0</v>
      </c>
      <c r="O109" s="241"/>
      <c r="P109" s="241"/>
      <c r="Q109" s="267">
        <f t="shared" si="69"/>
        <v>0</v>
      </c>
      <c r="R109" s="142"/>
      <c r="S109" s="238"/>
      <c r="T109" s="238"/>
      <c r="U109" s="238"/>
      <c r="V109" s="238"/>
      <c r="W109" s="238"/>
      <c r="X109" s="238"/>
      <c r="Y109" s="238"/>
      <c r="Z109" s="238"/>
    </row>
    <row r="110" spans="1:26" ht="16.8">
      <c r="A110" s="273" t="s">
        <v>496</v>
      </c>
      <c r="B110" s="251" t="s">
        <v>262</v>
      </c>
      <c r="C110" s="241">
        <f t="shared" si="90"/>
        <v>200</v>
      </c>
      <c r="D110" s="241">
        <f t="shared" si="91"/>
        <v>142</v>
      </c>
      <c r="E110" s="262"/>
      <c r="F110" s="241">
        <v>142</v>
      </c>
      <c r="G110" s="241">
        <f t="shared" si="92"/>
        <v>58</v>
      </c>
      <c r="H110" s="241"/>
      <c r="I110" s="241">
        <v>58</v>
      </c>
      <c r="J110" s="241">
        <f t="shared" si="96"/>
        <v>0</v>
      </c>
      <c r="K110" s="241">
        <f t="shared" si="97"/>
        <v>0</v>
      </c>
      <c r="L110" s="262"/>
      <c r="M110" s="241"/>
      <c r="N110" s="241">
        <f t="shared" si="98"/>
        <v>0</v>
      </c>
      <c r="O110" s="241"/>
      <c r="P110" s="241"/>
      <c r="Q110" s="267">
        <f t="shared" si="69"/>
        <v>0</v>
      </c>
      <c r="R110" s="142"/>
      <c r="S110" s="238"/>
      <c r="T110" s="238"/>
      <c r="U110" s="238"/>
      <c r="V110" s="238"/>
      <c r="W110" s="238"/>
      <c r="X110" s="238"/>
      <c r="Y110" s="238"/>
      <c r="Z110" s="238"/>
    </row>
    <row r="111" spans="1:26" ht="16.8">
      <c r="A111" s="273" t="s">
        <v>497</v>
      </c>
      <c r="B111" s="261" t="s">
        <v>398</v>
      </c>
      <c r="C111" s="241">
        <f t="shared" si="90"/>
        <v>200</v>
      </c>
      <c r="D111" s="241">
        <f t="shared" si="91"/>
        <v>142</v>
      </c>
      <c r="E111" s="262"/>
      <c r="F111" s="241">
        <v>142</v>
      </c>
      <c r="G111" s="241">
        <f t="shared" si="92"/>
        <v>58</v>
      </c>
      <c r="H111" s="241"/>
      <c r="I111" s="241">
        <v>58</v>
      </c>
      <c r="J111" s="241">
        <f t="shared" si="96"/>
        <v>0</v>
      </c>
      <c r="K111" s="241">
        <f t="shared" si="97"/>
        <v>0</v>
      </c>
      <c r="L111" s="262"/>
      <c r="M111" s="241"/>
      <c r="N111" s="241">
        <f t="shared" si="98"/>
        <v>0</v>
      </c>
      <c r="O111" s="241"/>
      <c r="P111" s="241"/>
      <c r="Q111" s="267">
        <f t="shared" si="69"/>
        <v>0</v>
      </c>
      <c r="R111" s="142"/>
      <c r="S111" s="238"/>
      <c r="T111" s="238"/>
      <c r="U111" s="238"/>
      <c r="V111" s="238"/>
      <c r="W111" s="238"/>
      <c r="X111" s="238"/>
      <c r="Y111" s="238"/>
      <c r="Z111" s="238"/>
    </row>
    <row r="112" spans="1:26" ht="80.400000000000006" customHeight="1">
      <c r="A112" s="233">
        <v>2</v>
      </c>
      <c r="B112" s="176" t="s">
        <v>430</v>
      </c>
      <c r="C112" s="235">
        <f t="shared" ref="C112:P112" si="99">C113</f>
        <v>489</v>
      </c>
      <c r="D112" s="235">
        <f t="shared" si="99"/>
        <v>489</v>
      </c>
      <c r="E112" s="235">
        <f t="shared" si="99"/>
        <v>0</v>
      </c>
      <c r="F112" s="235">
        <f t="shared" si="99"/>
        <v>489</v>
      </c>
      <c r="G112" s="235">
        <f t="shared" si="99"/>
        <v>0</v>
      </c>
      <c r="H112" s="235">
        <f t="shared" si="99"/>
        <v>0</v>
      </c>
      <c r="I112" s="235">
        <f t="shared" si="99"/>
        <v>0</v>
      </c>
      <c r="J112" s="235">
        <f t="shared" si="99"/>
        <v>216</v>
      </c>
      <c r="K112" s="235">
        <f t="shared" si="99"/>
        <v>216</v>
      </c>
      <c r="L112" s="235">
        <f t="shared" si="99"/>
        <v>0</v>
      </c>
      <c r="M112" s="235">
        <f t="shared" si="99"/>
        <v>216</v>
      </c>
      <c r="N112" s="235">
        <f t="shared" si="99"/>
        <v>0</v>
      </c>
      <c r="O112" s="235">
        <f t="shared" si="99"/>
        <v>0</v>
      </c>
      <c r="P112" s="235">
        <f t="shared" si="99"/>
        <v>0</v>
      </c>
      <c r="Q112" s="267">
        <f t="shared" si="69"/>
        <v>0.44171779141104295</v>
      </c>
      <c r="R112" s="257"/>
      <c r="S112" s="259"/>
      <c r="T112" s="259"/>
      <c r="U112" s="259"/>
      <c r="V112" s="259"/>
      <c r="W112" s="259"/>
      <c r="X112" s="259"/>
      <c r="Y112" s="259"/>
      <c r="Z112" s="259"/>
    </row>
    <row r="113" spans="1:26" ht="16.8">
      <c r="A113" s="260" t="s">
        <v>180</v>
      </c>
      <c r="B113" s="212" t="s">
        <v>429</v>
      </c>
      <c r="C113" s="241">
        <f>D113+G113</f>
        <v>489</v>
      </c>
      <c r="D113" s="241">
        <f>E113+F113</f>
        <v>489</v>
      </c>
      <c r="E113" s="262"/>
      <c r="F113" s="241">
        <v>489</v>
      </c>
      <c r="G113" s="241">
        <f>H113+I113</f>
        <v>0</v>
      </c>
      <c r="H113" s="241"/>
      <c r="I113" s="241"/>
      <c r="J113" s="241">
        <f>K113+N113</f>
        <v>216</v>
      </c>
      <c r="K113" s="241">
        <f>L113+M113</f>
        <v>216</v>
      </c>
      <c r="L113" s="262"/>
      <c r="M113" s="241">
        <v>216</v>
      </c>
      <c r="N113" s="241">
        <f>O113+P113</f>
        <v>0</v>
      </c>
      <c r="O113" s="241"/>
      <c r="P113" s="241"/>
      <c r="Q113" s="267">
        <f t="shared" si="69"/>
        <v>0.44171779141104295</v>
      </c>
      <c r="R113" s="142"/>
      <c r="S113" s="238"/>
      <c r="T113" s="238"/>
      <c r="U113" s="238"/>
      <c r="V113" s="238"/>
      <c r="W113" s="238"/>
      <c r="X113" s="238"/>
      <c r="Y113" s="238"/>
      <c r="Z113" s="238"/>
    </row>
    <row r="114" spans="1:26" ht="81" customHeight="1">
      <c r="A114" s="233" t="s">
        <v>426</v>
      </c>
      <c r="B114" s="176" t="s">
        <v>432</v>
      </c>
      <c r="C114" s="235">
        <f t="shared" ref="C114:P114" si="100">C115+C118</f>
        <v>2308</v>
      </c>
      <c r="D114" s="235">
        <f t="shared" si="100"/>
        <v>1086</v>
      </c>
      <c r="E114" s="235">
        <f t="shared" si="100"/>
        <v>620</v>
      </c>
      <c r="F114" s="235">
        <f t="shared" si="100"/>
        <v>466</v>
      </c>
      <c r="G114" s="235">
        <f t="shared" si="100"/>
        <v>1222</v>
      </c>
      <c r="H114" s="235">
        <f t="shared" si="100"/>
        <v>392</v>
      </c>
      <c r="I114" s="235">
        <f t="shared" si="100"/>
        <v>830</v>
      </c>
      <c r="J114" s="235">
        <f t="shared" si="100"/>
        <v>277.26299999999998</v>
      </c>
      <c r="K114" s="235">
        <f t="shared" si="100"/>
        <v>207</v>
      </c>
      <c r="L114" s="235">
        <f t="shared" si="100"/>
        <v>207</v>
      </c>
      <c r="M114" s="235">
        <f t="shared" si="100"/>
        <v>0</v>
      </c>
      <c r="N114" s="235">
        <f t="shared" si="100"/>
        <v>70.263000000000005</v>
      </c>
      <c r="O114" s="235">
        <f t="shared" si="100"/>
        <v>70.263000000000005</v>
      </c>
      <c r="P114" s="235">
        <f t="shared" si="100"/>
        <v>0</v>
      </c>
      <c r="Q114" s="267">
        <f t="shared" si="69"/>
        <v>0.12013128249566724</v>
      </c>
      <c r="R114" s="269"/>
      <c r="S114" s="265"/>
      <c r="T114" s="225"/>
      <c r="U114" s="225"/>
      <c r="V114" s="225"/>
      <c r="W114" s="225"/>
      <c r="X114" s="225"/>
      <c r="Y114" s="225"/>
      <c r="Z114" s="225"/>
    </row>
    <row r="115" spans="1:26" ht="16.8">
      <c r="A115" s="233" t="s">
        <v>156</v>
      </c>
      <c r="B115" s="266" t="s">
        <v>480</v>
      </c>
      <c r="C115" s="235">
        <f t="shared" ref="C115:I115" si="101">C117+C116</f>
        <v>1186</v>
      </c>
      <c r="D115" s="235">
        <f t="shared" si="101"/>
        <v>426.5</v>
      </c>
      <c r="E115" s="235">
        <f t="shared" si="101"/>
        <v>0</v>
      </c>
      <c r="F115" s="235">
        <f t="shared" si="101"/>
        <v>426.5</v>
      </c>
      <c r="G115" s="235">
        <f t="shared" si="101"/>
        <v>759.5</v>
      </c>
      <c r="H115" s="235">
        <f t="shared" si="101"/>
        <v>0</v>
      </c>
      <c r="I115" s="235">
        <f t="shared" si="101"/>
        <v>759.5</v>
      </c>
      <c r="J115" s="235">
        <f t="shared" ref="J115:P115" si="102">J117</f>
        <v>0</v>
      </c>
      <c r="K115" s="235">
        <f t="shared" si="102"/>
        <v>0</v>
      </c>
      <c r="L115" s="235">
        <f t="shared" si="102"/>
        <v>0</v>
      </c>
      <c r="M115" s="235">
        <f t="shared" si="102"/>
        <v>0</v>
      </c>
      <c r="N115" s="235">
        <f t="shared" si="102"/>
        <v>0</v>
      </c>
      <c r="O115" s="235">
        <f t="shared" si="102"/>
        <v>0</v>
      </c>
      <c r="P115" s="235">
        <f t="shared" si="102"/>
        <v>0</v>
      </c>
      <c r="Q115" s="267">
        <f t="shared" si="69"/>
        <v>0</v>
      </c>
      <c r="R115" s="269"/>
      <c r="S115" s="259"/>
      <c r="T115" s="259"/>
      <c r="U115" s="259"/>
      <c r="V115" s="259"/>
      <c r="W115" s="259"/>
      <c r="X115" s="259"/>
      <c r="Y115" s="259"/>
      <c r="Z115" s="259"/>
    </row>
    <row r="116" spans="1:26" ht="16.8">
      <c r="A116" s="246">
        <v>1</v>
      </c>
      <c r="B116" s="253" t="s">
        <v>376</v>
      </c>
      <c r="C116" s="252">
        <f t="shared" ref="C116:C117" si="103">D116+G116</f>
        <v>90</v>
      </c>
      <c r="D116" s="252">
        <f t="shared" ref="D116:D117" si="104">E116+F116</f>
        <v>32.5</v>
      </c>
      <c r="E116" s="252"/>
      <c r="F116" s="252">
        <v>32.5</v>
      </c>
      <c r="G116" s="252">
        <f t="shared" ref="G116:G117" si="105">H116+I116</f>
        <v>57.5</v>
      </c>
      <c r="H116" s="252"/>
      <c r="I116" s="252">
        <f>17+40.5</f>
        <v>57.5</v>
      </c>
      <c r="J116" s="235"/>
      <c r="K116" s="235"/>
      <c r="L116" s="235"/>
      <c r="M116" s="235"/>
      <c r="N116" s="235"/>
      <c r="O116" s="235"/>
      <c r="P116" s="235"/>
      <c r="Q116" s="267"/>
      <c r="R116" s="269"/>
      <c r="S116" s="259"/>
      <c r="T116" s="259"/>
      <c r="U116" s="259"/>
      <c r="V116" s="259"/>
      <c r="W116" s="259"/>
      <c r="X116" s="259"/>
      <c r="Y116" s="259"/>
      <c r="Z116" s="259"/>
    </row>
    <row r="117" spans="1:26" ht="16.8">
      <c r="A117" s="246">
        <v>2</v>
      </c>
      <c r="B117" s="261" t="s">
        <v>382</v>
      </c>
      <c r="C117" s="252">
        <f t="shared" si="103"/>
        <v>1096</v>
      </c>
      <c r="D117" s="252">
        <f t="shared" si="104"/>
        <v>394</v>
      </c>
      <c r="E117" s="263"/>
      <c r="F117" s="252">
        <f>466-72</f>
        <v>394</v>
      </c>
      <c r="G117" s="252">
        <f t="shared" si="105"/>
        <v>702</v>
      </c>
      <c r="H117" s="252"/>
      <c r="I117" s="252">
        <f>830-38-90</f>
        <v>702</v>
      </c>
      <c r="J117" s="241">
        <f>K117+N117</f>
        <v>0</v>
      </c>
      <c r="K117" s="241">
        <f>L117+M117</f>
        <v>0</v>
      </c>
      <c r="L117" s="262"/>
      <c r="M117" s="241"/>
      <c r="N117" s="241">
        <f>O117+P117</f>
        <v>0</v>
      </c>
      <c r="O117" s="241"/>
      <c r="P117" s="241"/>
      <c r="Q117" s="267">
        <f t="shared" ref="Q117:Q118" si="106">J117/C117</f>
        <v>0</v>
      </c>
      <c r="R117" s="142"/>
      <c r="S117" s="238"/>
      <c r="T117" s="238"/>
      <c r="U117" s="238"/>
      <c r="V117" s="238"/>
      <c r="W117" s="238"/>
      <c r="X117" s="238"/>
      <c r="Y117" s="238"/>
      <c r="Z117" s="238"/>
    </row>
    <row r="118" spans="1:26" ht="16.8">
      <c r="A118" s="255" t="s">
        <v>162</v>
      </c>
      <c r="B118" s="266" t="s">
        <v>481</v>
      </c>
      <c r="C118" s="235">
        <f t="shared" ref="C118:P118" si="107">SUM(C119:C121)</f>
        <v>1122</v>
      </c>
      <c r="D118" s="235">
        <f t="shared" si="107"/>
        <v>659.5</v>
      </c>
      <c r="E118" s="235">
        <f t="shared" si="107"/>
        <v>620</v>
      </c>
      <c r="F118" s="235">
        <f t="shared" si="107"/>
        <v>39.5</v>
      </c>
      <c r="G118" s="235">
        <f t="shared" si="107"/>
        <v>462.5</v>
      </c>
      <c r="H118" s="235">
        <f t="shared" si="107"/>
        <v>392</v>
      </c>
      <c r="I118" s="235">
        <f t="shared" si="107"/>
        <v>70.5</v>
      </c>
      <c r="J118" s="235">
        <f t="shared" si="107"/>
        <v>277.26299999999998</v>
      </c>
      <c r="K118" s="235">
        <f t="shared" si="107"/>
        <v>207</v>
      </c>
      <c r="L118" s="235">
        <f t="shared" si="107"/>
        <v>207</v>
      </c>
      <c r="M118" s="235">
        <f t="shared" si="107"/>
        <v>0</v>
      </c>
      <c r="N118" s="235">
        <f t="shared" si="107"/>
        <v>70.263000000000005</v>
      </c>
      <c r="O118" s="235">
        <f t="shared" si="107"/>
        <v>70.263000000000005</v>
      </c>
      <c r="P118" s="235">
        <f t="shared" si="107"/>
        <v>0</v>
      </c>
      <c r="Q118" s="267">
        <f t="shared" si="106"/>
        <v>0.24711497326203208</v>
      </c>
      <c r="R118" s="257"/>
      <c r="S118" s="259"/>
      <c r="T118" s="259"/>
      <c r="U118" s="259"/>
      <c r="V118" s="259"/>
      <c r="W118" s="259"/>
      <c r="X118" s="259"/>
      <c r="Y118" s="259"/>
      <c r="Z118" s="259"/>
    </row>
    <row r="119" spans="1:26" ht="16.8">
      <c r="A119" s="280" t="s">
        <v>488</v>
      </c>
      <c r="B119" s="253" t="s">
        <v>478</v>
      </c>
      <c r="C119" s="252">
        <f t="shared" ref="C119:C121" si="108">D119+G119</f>
        <v>110</v>
      </c>
      <c r="D119" s="252">
        <f t="shared" ref="D119:D121" si="109">E119+F119</f>
        <v>39.5</v>
      </c>
      <c r="E119" s="252"/>
      <c r="F119" s="252">
        <v>39.5</v>
      </c>
      <c r="G119" s="252">
        <f t="shared" ref="G119:G121" si="110">H119+I119</f>
        <v>70.5</v>
      </c>
      <c r="H119" s="252"/>
      <c r="I119" s="252">
        <f>21+49.5</f>
        <v>70.5</v>
      </c>
      <c r="J119" s="241"/>
      <c r="K119" s="235"/>
      <c r="L119" s="235"/>
      <c r="M119" s="235"/>
      <c r="N119" s="235"/>
      <c r="O119" s="235"/>
      <c r="P119" s="235"/>
      <c r="Q119" s="267"/>
      <c r="R119" s="257"/>
      <c r="S119" s="259"/>
      <c r="T119" s="259"/>
      <c r="U119" s="259"/>
      <c r="V119" s="259"/>
      <c r="W119" s="259"/>
      <c r="X119" s="259"/>
      <c r="Y119" s="259"/>
      <c r="Z119" s="259"/>
    </row>
    <row r="120" spans="1:26" ht="16.8">
      <c r="A120" s="260" t="s">
        <v>489</v>
      </c>
      <c r="B120" s="261" t="s">
        <v>267</v>
      </c>
      <c r="C120" s="241">
        <f t="shared" si="108"/>
        <v>337</v>
      </c>
      <c r="D120" s="241">
        <f t="shared" si="109"/>
        <v>207</v>
      </c>
      <c r="E120" s="262">
        <v>207</v>
      </c>
      <c r="F120" s="241"/>
      <c r="G120" s="241">
        <f t="shared" si="110"/>
        <v>130</v>
      </c>
      <c r="H120" s="241">
        <v>130</v>
      </c>
      <c r="I120" s="241"/>
      <c r="J120" s="281">
        <v>277.26299999999998</v>
      </c>
      <c r="K120" s="282">
        <v>207</v>
      </c>
      <c r="L120" s="283">
        <v>207</v>
      </c>
      <c r="M120" s="284"/>
      <c r="N120" s="282">
        <v>70.263000000000005</v>
      </c>
      <c r="O120" s="282">
        <v>70.263000000000005</v>
      </c>
      <c r="P120" s="284"/>
      <c r="Q120" s="267">
        <f t="shared" ref="Q120:Q137" si="111">J120/C120</f>
        <v>0.82273887240356081</v>
      </c>
      <c r="R120" s="142"/>
      <c r="S120" s="238"/>
      <c r="T120" s="238"/>
      <c r="U120" s="238"/>
      <c r="V120" s="238"/>
      <c r="W120" s="238"/>
      <c r="X120" s="238"/>
      <c r="Y120" s="238"/>
      <c r="Z120" s="238"/>
    </row>
    <row r="121" spans="1:26" ht="16.8">
      <c r="A121" s="260" t="s">
        <v>490</v>
      </c>
      <c r="B121" s="261" t="s">
        <v>403</v>
      </c>
      <c r="C121" s="241">
        <f t="shared" si="108"/>
        <v>675</v>
      </c>
      <c r="D121" s="241">
        <f t="shared" si="109"/>
        <v>413</v>
      </c>
      <c r="E121" s="262">
        <v>413</v>
      </c>
      <c r="F121" s="241"/>
      <c r="G121" s="241">
        <f t="shared" si="110"/>
        <v>262</v>
      </c>
      <c r="H121" s="241">
        <v>262</v>
      </c>
      <c r="I121" s="241"/>
      <c r="J121" s="241">
        <f>K121+N121</f>
        <v>0</v>
      </c>
      <c r="K121" s="241">
        <f>L121+M121</f>
        <v>0</v>
      </c>
      <c r="L121" s="262"/>
      <c r="M121" s="241"/>
      <c r="N121" s="241">
        <f>O121+P121</f>
        <v>0</v>
      </c>
      <c r="O121" s="241"/>
      <c r="P121" s="241"/>
      <c r="Q121" s="267">
        <f t="shared" si="111"/>
        <v>0</v>
      </c>
      <c r="R121" s="142"/>
      <c r="S121" s="231"/>
      <c r="T121" s="238"/>
      <c r="U121" s="238"/>
      <c r="V121" s="238"/>
      <c r="W121" s="238"/>
      <c r="X121" s="238"/>
      <c r="Y121" s="238"/>
      <c r="Z121" s="238"/>
    </row>
    <row r="122" spans="1:26" ht="85.2" customHeight="1">
      <c r="A122" s="233" t="s">
        <v>431</v>
      </c>
      <c r="B122" s="330" t="s">
        <v>434</v>
      </c>
      <c r="C122" s="235">
        <f t="shared" ref="C122:P122" si="112">C123</f>
        <v>881</v>
      </c>
      <c r="D122" s="235">
        <f t="shared" si="112"/>
        <v>395</v>
      </c>
      <c r="E122" s="235">
        <f t="shared" si="112"/>
        <v>0</v>
      </c>
      <c r="F122" s="235">
        <f t="shared" si="112"/>
        <v>395</v>
      </c>
      <c r="G122" s="235">
        <f t="shared" si="112"/>
        <v>486</v>
      </c>
      <c r="H122" s="235">
        <f t="shared" si="112"/>
        <v>0</v>
      </c>
      <c r="I122" s="235">
        <f t="shared" si="112"/>
        <v>486</v>
      </c>
      <c r="J122" s="235">
        <f t="shared" si="112"/>
        <v>519</v>
      </c>
      <c r="K122" s="235">
        <f t="shared" si="112"/>
        <v>395</v>
      </c>
      <c r="L122" s="235">
        <f t="shared" si="112"/>
        <v>0</v>
      </c>
      <c r="M122" s="235">
        <f t="shared" si="112"/>
        <v>395</v>
      </c>
      <c r="N122" s="235">
        <f t="shared" si="112"/>
        <v>124</v>
      </c>
      <c r="O122" s="235">
        <f t="shared" si="112"/>
        <v>0</v>
      </c>
      <c r="P122" s="235">
        <f t="shared" si="112"/>
        <v>124</v>
      </c>
      <c r="Q122" s="285">
        <f t="shared" si="111"/>
        <v>0.58910329171396136</v>
      </c>
      <c r="R122" s="269"/>
      <c r="S122" s="238"/>
      <c r="T122" s="225"/>
      <c r="U122" s="225"/>
      <c r="V122" s="225"/>
      <c r="W122" s="225"/>
      <c r="X122" s="225"/>
      <c r="Y122" s="225"/>
      <c r="Z122" s="225"/>
    </row>
    <row r="123" spans="1:26" ht="16.8">
      <c r="A123" s="260">
        <v>1</v>
      </c>
      <c r="B123" s="261" t="s">
        <v>435</v>
      </c>
      <c r="C123" s="241">
        <f>D123+G123</f>
        <v>881</v>
      </c>
      <c r="D123" s="241">
        <f>E123+F123</f>
        <v>395</v>
      </c>
      <c r="E123" s="262"/>
      <c r="F123" s="241">
        <v>395</v>
      </c>
      <c r="G123" s="241">
        <f>H123+I123</f>
        <v>486</v>
      </c>
      <c r="H123" s="241"/>
      <c r="I123" s="241">
        <v>486</v>
      </c>
      <c r="J123" s="252">
        <f>K123+N123</f>
        <v>519</v>
      </c>
      <c r="K123" s="241">
        <f>M123</f>
        <v>395</v>
      </c>
      <c r="L123" s="262"/>
      <c r="M123" s="241">
        <v>395</v>
      </c>
      <c r="N123" s="241">
        <f>O123+P123</f>
        <v>124</v>
      </c>
      <c r="O123" s="241"/>
      <c r="P123" s="241">
        <f>519-M123</f>
        <v>124</v>
      </c>
      <c r="Q123" s="285">
        <f t="shared" si="111"/>
        <v>0.58910329171396136</v>
      </c>
      <c r="R123" s="142"/>
      <c r="S123" s="231"/>
      <c r="T123" s="238"/>
      <c r="U123" s="238"/>
      <c r="V123" s="238"/>
      <c r="W123" s="238"/>
      <c r="X123" s="238"/>
      <c r="Y123" s="238"/>
      <c r="Z123" s="238"/>
    </row>
    <row r="124" spans="1:26" ht="55.2">
      <c r="A124" s="255" t="s">
        <v>433</v>
      </c>
      <c r="B124" s="286" t="s">
        <v>437</v>
      </c>
      <c r="C124" s="235">
        <f t="shared" ref="C124:P124" si="113">C125</f>
        <v>1186</v>
      </c>
      <c r="D124" s="235">
        <f t="shared" si="113"/>
        <v>1186</v>
      </c>
      <c r="E124" s="235">
        <f t="shared" si="113"/>
        <v>0</v>
      </c>
      <c r="F124" s="235">
        <f t="shared" si="113"/>
        <v>1186</v>
      </c>
      <c r="G124" s="235">
        <f t="shared" si="113"/>
        <v>0</v>
      </c>
      <c r="H124" s="235">
        <f t="shared" si="113"/>
        <v>0</v>
      </c>
      <c r="I124" s="235">
        <f t="shared" si="113"/>
        <v>0</v>
      </c>
      <c r="J124" s="235">
        <f t="shared" si="113"/>
        <v>73</v>
      </c>
      <c r="K124" s="235">
        <f t="shared" si="113"/>
        <v>73</v>
      </c>
      <c r="L124" s="235">
        <f t="shared" si="113"/>
        <v>0</v>
      </c>
      <c r="M124" s="235">
        <f t="shared" si="113"/>
        <v>73</v>
      </c>
      <c r="N124" s="235">
        <f t="shared" si="113"/>
        <v>0</v>
      </c>
      <c r="O124" s="235">
        <f t="shared" si="113"/>
        <v>0</v>
      </c>
      <c r="P124" s="235">
        <f t="shared" si="113"/>
        <v>0</v>
      </c>
      <c r="Q124" s="267">
        <f t="shared" si="111"/>
        <v>6.1551433389544691E-2</v>
      </c>
      <c r="R124" s="269"/>
      <c r="S124" s="238"/>
      <c r="T124" s="238"/>
      <c r="U124" s="238"/>
      <c r="V124" s="238"/>
      <c r="W124" s="238"/>
      <c r="X124" s="238"/>
      <c r="Y124" s="238"/>
      <c r="Z124" s="238"/>
    </row>
    <row r="125" spans="1:26" ht="16.8">
      <c r="A125" s="260">
        <v>1</v>
      </c>
      <c r="B125" s="261" t="s">
        <v>438</v>
      </c>
      <c r="C125" s="241">
        <f>D125+G125</f>
        <v>1186</v>
      </c>
      <c r="D125" s="241">
        <f>E125+F125</f>
        <v>1186</v>
      </c>
      <c r="E125" s="262"/>
      <c r="F125" s="241">
        <v>1186</v>
      </c>
      <c r="G125" s="241">
        <f>H125+I125</f>
        <v>0</v>
      </c>
      <c r="H125" s="241"/>
      <c r="I125" s="241"/>
      <c r="J125" s="241">
        <f>K125+N125</f>
        <v>73</v>
      </c>
      <c r="K125" s="241">
        <f>L125+M125</f>
        <v>73</v>
      </c>
      <c r="L125" s="262"/>
      <c r="M125" s="241">
        <v>73</v>
      </c>
      <c r="N125" s="241">
        <f>O125+P125</f>
        <v>0</v>
      </c>
      <c r="O125" s="241"/>
      <c r="P125" s="241"/>
      <c r="Q125" s="267">
        <f t="shared" si="111"/>
        <v>6.1551433389544691E-2</v>
      </c>
      <c r="R125" s="142"/>
      <c r="S125" s="216"/>
      <c r="T125" s="238"/>
      <c r="U125" s="238"/>
      <c r="V125" s="238"/>
      <c r="W125" s="238"/>
      <c r="X125" s="238"/>
      <c r="Y125" s="238"/>
      <c r="Z125" s="238"/>
    </row>
    <row r="126" spans="1:26" ht="70.2" customHeight="1">
      <c r="A126" s="233" t="s">
        <v>436</v>
      </c>
      <c r="B126" s="176" t="s">
        <v>440</v>
      </c>
      <c r="C126" s="235">
        <f t="shared" ref="C126:P126" si="114">C127+C129</f>
        <v>5628</v>
      </c>
      <c r="D126" s="235">
        <f t="shared" si="114"/>
        <v>5591</v>
      </c>
      <c r="E126" s="235">
        <f t="shared" si="114"/>
        <v>0</v>
      </c>
      <c r="F126" s="235">
        <f t="shared" si="114"/>
        <v>5591</v>
      </c>
      <c r="G126" s="235">
        <f t="shared" si="114"/>
        <v>37</v>
      </c>
      <c r="H126" s="235">
        <f t="shared" si="114"/>
        <v>0</v>
      </c>
      <c r="I126" s="235">
        <f t="shared" si="114"/>
        <v>37</v>
      </c>
      <c r="J126" s="235">
        <f t="shared" si="114"/>
        <v>0</v>
      </c>
      <c r="K126" s="235">
        <f t="shared" si="114"/>
        <v>0</v>
      </c>
      <c r="L126" s="235">
        <f t="shared" si="114"/>
        <v>0</v>
      </c>
      <c r="M126" s="235">
        <f t="shared" si="114"/>
        <v>0</v>
      </c>
      <c r="N126" s="235">
        <f t="shared" si="114"/>
        <v>0</v>
      </c>
      <c r="O126" s="235">
        <f t="shared" si="114"/>
        <v>0</v>
      </c>
      <c r="P126" s="235">
        <f t="shared" si="114"/>
        <v>0</v>
      </c>
      <c r="Q126" s="267">
        <f t="shared" si="111"/>
        <v>0</v>
      </c>
      <c r="R126" s="142"/>
      <c r="S126" s="216"/>
      <c r="T126" s="225"/>
      <c r="U126" s="225"/>
      <c r="V126" s="225"/>
      <c r="W126" s="225"/>
      <c r="X126" s="225"/>
      <c r="Y126" s="225"/>
      <c r="Z126" s="225"/>
    </row>
    <row r="127" spans="1:26" ht="81" customHeight="1">
      <c r="A127" s="233">
        <v>1</v>
      </c>
      <c r="B127" s="176" t="s">
        <v>441</v>
      </c>
      <c r="C127" s="235">
        <f t="shared" ref="C127:P127" si="115">C128</f>
        <v>5300</v>
      </c>
      <c r="D127" s="235">
        <f t="shared" si="115"/>
        <v>5263</v>
      </c>
      <c r="E127" s="235">
        <f t="shared" si="115"/>
        <v>0</v>
      </c>
      <c r="F127" s="235">
        <f t="shared" si="115"/>
        <v>5263</v>
      </c>
      <c r="G127" s="235">
        <f t="shared" si="115"/>
        <v>37</v>
      </c>
      <c r="H127" s="235">
        <f t="shared" si="115"/>
        <v>0</v>
      </c>
      <c r="I127" s="235">
        <f t="shared" si="115"/>
        <v>37</v>
      </c>
      <c r="J127" s="235">
        <f t="shared" si="115"/>
        <v>0</v>
      </c>
      <c r="K127" s="235">
        <f t="shared" si="115"/>
        <v>0</v>
      </c>
      <c r="L127" s="235">
        <f t="shared" si="115"/>
        <v>0</v>
      </c>
      <c r="M127" s="235">
        <f t="shared" si="115"/>
        <v>0</v>
      </c>
      <c r="N127" s="235">
        <f t="shared" si="115"/>
        <v>0</v>
      </c>
      <c r="O127" s="235">
        <f t="shared" si="115"/>
        <v>0</v>
      </c>
      <c r="P127" s="235">
        <f t="shared" si="115"/>
        <v>0</v>
      </c>
      <c r="Q127" s="267">
        <f t="shared" si="111"/>
        <v>0</v>
      </c>
      <c r="R127" s="257"/>
      <c r="S127" s="238"/>
      <c r="T127" s="231"/>
      <c r="U127" s="231"/>
      <c r="V127" s="231"/>
      <c r="W127" s="231"/>
      <c r="X127" s="231"/>
      <c r="Y127" s="231"/>
      <c r="Z127" s="231"/>
    </row>
    <row r="128" spans="1:26" ht="16.8">
      <c r="A128" s="260" t="s">
        <v>156</v>
      </c>
      <c r="B128" s="212" t="s">
        <v>429</v>
      </c>
      <c r="C128" s="241">
        <f>D128+G128</f>
        <v>5300</v>
      </c>
      <c r="D128" s="241">
        <f>E128+F128</f>
        <v>5263</v>
      </c>
      <c r="E128" s="262"/>
      <c r="F128" s="241">
        <v>5263</v>
      </c>
      <c r="G128" s="241">
        <f>H128+I128</f>
        <v>37</v>
      </c>
      <c r="H128" s="241"/>
      <c r="I128" s="241">
        <v>37</v>
      </c>
      <c r="J128" s="241">
        <f>K128+N128</f>
        <v>0</v>
      </c>
      <c r="K128" s="241">
        <f>L128+M128</f>
        <v>0</v>
      </c>
      <c r="L128" s="262"/>
      <c r="M128" s="241"/>
      <c r="N128" s="241">
        <f>O128+P128</f>
        <v>0</v>
      </c>
      <c r="O128" s="241"/>
      <c r="P128" s="241"/>
      <c r="Q128" s="267">
        <f t="shared" si="111"/>
        <v>0</v>
      </c>
      <c r="R128" s="142"/>
      <c r="S128" s="231"/>
      <c r="T128" s="238"/>
      <c r="U128" s="238"/>
      <c r="V128" s="238"/>
      <c r="W128" s="238"/>
      <c r="X128" s="238"/>
      <c r="Y128" s="238"/>
      <c r="Z128" s="238"/>
    </row>
    <row r="129" spans="1:26" ht="89.4" customHeight="1">
      <c r="A129" s="233">
        <v>2</v>
      </c>
      <c r="B129" s="176" t="s">
        <v>442</v>
      </c>
      <c r="C129" s="235">
        <f t="shared" ref="C129:P129" si="116">C130</f>
        <v>328</v>
      </c>
      <c r="D129" s="235">
        <f t="shared" si="116"/>
        <v>328</v>
      </c>
      <c r="E129" s="235">
        <f t="shared" si="116"/>
        <v>0</v>
      </c>
      <c r="F129" s="235">
        <f t="shared" si="116"/>
        <v>328</v>
      </c>
      <c r="G129" s="235">
        <f t="shared" si="116"/>
        <v>0</v>
      </c>
      <c r="H129" s="235">
        <f t="shared" si="116"/>
        <v>0</v>
      </c>
      <c r="I129" s="235">
        <f t="shared" si="116"/>
        <v>0</v>
      </c>
      <c r="J129" s="235">
        <f t="shared" si="116"/>
        <v>0</v>
      </c>
      <c r="K129" s="235">
        <f t="shared" si="116"/>
        <v>0</v>
      </c>
      <c r="L129" s="235">
        <f t="shared" si="116"/>
        <v>0</v>
      </c>
      <c r="M129" s="235">
        <f t="shared" si="116"/>
        <v>0</v>
      </c>
      <c r="N129" s="235">
        <f t="shared" si="116"/>
        <v>0</v>
      </c>
      <c r="O129" s="235">
        <f t="shared" si="116"/>
        <v>0</v>
      </c>
      <c r="P129" s="235">
        <f t="shared" si="116"/>
        <v>0</v>
      </c>
      <c r="Q129" s="267">
        <f t="shared" si="111"/>
        <v>0</v>
      </c>
      <c r="R129" s="257"/>
      <c r="S129" s="238"/>
      <c r="T129" s="231"/>
      <c r="U129" s="231"/>
      <c r="V129" s="231"/>
      <c r="W129" s="231"/>
      <c r="X129" s="231"/>
      <c r="Y129" s="231"/>
      <c r="Z129" s="231"/>
    </row>
    <row r="130" spans="1:26" ht="16.8">
      <c r="A130" s="260" t="s">
        <v>180</v>
      </c>
      <c r="B130" s="212" t="s">
        <v>429</v>
      </c>
      <c r="C130" s="241">
        <f>D130+G130</f>
        <v>328</v>
      </c>
      <c r="D130" s="241">
        <f>E130+F130</f>
        <v>328</v>
      </c>
      <c r="E130" s="262"/>
      <c r="F130" s="241">
        <v>328</v>
      </c>
      <c r="G130" s="241">
        <f>H130+I130</f>
        <v>0</v>
      </c>
      <c r="H130" s="241"/>
      <c r="I130" s="241"/>
      <c r="J130" s="241">
        <f>K130+N130</f>
        <v>0</v>
      </c>
      <c r="K130" s="241">
        <f>L130+M130</f>
        <v>0</v>
      </c>
      <c r="L130" s="262"/>
      <c r="M130" s="241"/>
      <c r="N130" s="241">
        <f>O130+P130</f>
        <v>0</v>
      </c>
      <c r="O130" s="241"/>
      <c r="P130" s="241"/>
      <c r="Q130" s="267">
        <f t="shared" si="111"/>
        <v>0</v>
      </c>
      <c r="R130" s="142"/>
      <c r="S130" s="231"/>
      <c r="T130" s="238"/>
      <c r="U130" s="238"/>
      <c r="V130" s="238"/>
      <c r="W130" s="238"/>
      <c r="X130" s="238"/>
      <c r="Y130" s="238"/>
      <c r="Z130" s="238"/>
    </row>
    <row r="131" spans="1:26" ht="118.8" customHeight="1">
      <c r="A131" s="233" t="s">
        <v>439</v>
      </c>
      <c r="B131" s="176" t="s">
        <v>443</v>
      </c>
      <c r="C131" s="235">
        <f t="shared" ref="C131:P131" si="117">C132+C134+C136</f>
        <v>489</v>
      </c>
      <c r="D131" s="235">
        <f t="shared" si="117"/>
        <v>416</v>
      </c>
      <c r="E131" s="235">
        <f t="shared" si="117"/>
        <v>0</v>
      </c>
      <c r="F131" s="235">
        <f t="shared" si="117"/>
        <v>416</v>
      </c>
      <c r="G131" s="235">
        <f t="shared" si="117"/>
        <v>73</v>
      </c>
      <c r="H131" s="235">
        <f t="shared" si="117"/>
        <v>0</v>
      </c>
      <c r="I131" s="235">
        <f t="shared" si="117"/>
        <v>73</v>
      </c>
      <c r="J131" s="235">
        <f t="shared" si="117"/>
        <v>0</v>
      </c>
      <c r="K131" s="235">
        <f t="shared" si="117"/>
        <v>0</v>
      </c>
      <c r="L131" s="235">
        <f t="shared" si="117"/>
        <v>0</v>
      </c>
      <c r="M131" s="235">
        <f t="shared" si="117"/>
        <v>0</v>
      </c>
      <c r="N131" s="235">
        <f t="shared" si="117"/>
        <v>0</v>
      </c>
      <c r="O131" s="235">
        <f t="shared" si="117"/>
        <v>0</v>
      </c>
      <c r="P131" s="235">
        <f t="shared" si="117"/>
        <v>0</v>
      </c>
      <c r="Q131" s="267">
        <f t="shared" si="111"/>
        <v>0</v>
      </c>
      <c r="R131" s="257"/>
      <c r="S131" s="238"/>
      <c r="T131" s="216"/>
      <c r="U131" s="216"/>
      <c r="V131" s="216"/>
      <c r="W131" s="216"/>
      <c r="X131" s="216"/>
      <c r="Y131" s="216"/>
      <c r="Z131" s="216"/>
    </row>
    <row r="132" spans="1:26" ht="218.4" customHeight="1">
      <c r="A132" s="233">
        <v>1</v>
      </c>
      <c r="B132" s="176" t="s">
        <v>444</v>
      </c>
      <c r="C132" s="235">
        <f t="shared" ref="C132:P132" si="118">C133</f>
        <v>430</v>
      </c>
      <c r="D132" s="235">
        <f t="shared" si="118"/>
        <v>357</v>
      </c>
      <c r="E132" s="235">
        <f t="shared" si="118"/>
        <v>0</v>
      </c>
      <c r="F132" s="235">
        <f t="shared" si="118"/>
        <v>357</v>
      </c>
      <c r="G132" s="235">
        <f t="shared" si="118"/>
        <v>73</v>
      </c>
      <c r="H132" s="235">
        <f t="shared" si="118"/>
        <v>0</v>
      </c>
      <c r="I132" s="235">
        <f t="shared" si="118"/>
        <v>73</v>
      </c>
      <c r="J132" s="235">
        <f t="shared" si="118"/>
        <v>0</v>
      </c>
      <c r="K132" s="235">
        <f t="shared" si="118"/>
        <v>0</v>
      </c>
      <c r="L132" s="235">
        <f t="shared" si="118"/>
        <v>0</v>
      </c>
      <c r="M132" s="235">
        <f t="shared" si="118"/>
        <v>0</v>
      </c>
      <c r="N132" s="235">
        <f t="shared" si="118"/>
        <v>0</v>
      </c>
      <c r="O132" s="235">
        <f t="shared" si="118"/>
        <v>0</v>
      </c>
      <c r="P132" s="235">
        <f t="shared" si="118"/>
        <v>0</v>
      </c>
      <c r="Q132" s="267">
        <f t="shared" si="111"/>
        <v>0</v>
      </c>
      <c r="R132" s="257"/>
      <c r="S132" s="225"/>
      <c r="T132" s="216"/>
      <c r="U132" s="216"/>
      <c r="V132" s="216"/>
      <c r="W132" s="216"/>
      <c r="X132" s="216"/>
      <c r="Y132" s="216"/>
      <c r="Z132" s="216"/>
    </row>
    <row r="133" spans="1:26" ht="16.8">
      <c r="A133" s="260" t="s">
        <v>156</v>
      </c>
      <c r="B133" s="212" t="s">
        <v>429</v>
      </c>
      <c r="C133" s="241">
        <f>D133+G133</f>
        <v>430</v>
      </c>
      <c r="D133" s="241">
        <f>E133+F133</f>
        <v>357</v>
      </c>
      <c r="E133" s="262"/>
      <c r="F133" s="241">
        <v>357</v>
      </c>
      <c r="G133" s="241">
        <f>H133+I133</f>
        <v>73</v>
      </c>
      <c r="H133" s="241"/>
      <c r="I133" s="241">
        <v>73</v>
      </c>
      <c r="J133" s="241">
        <f>K133+N133</f>
        <v>0</v>
      </c>
      <c r="K133" s="241">
        <f>L133+M133</f>
        <v>0</v>
      </c>
      <c r="L133" s="262"/>
      <c r="M133" s="241"/>
      <c r="N133" s="241">
        <f>O133+P133</f>
        <v>0</v>
      </c>
      <c r="O133" s="241"/>
      <c r="P133" s="241"/>
      <c r="Q133" s="267">
        <f t="shared" si="111"/>
        <v>0</v>
      </c>
      <c r="R133" s="142"/>
      <c r="S133" s="225"/>
      <c r="T133" s="238"/>
      <c r="U133" s="238"/>
      <c r="V133" s="238"/>
      <c r="W133" s="238"/>
      <c r="X133" s="238"/>
      <c r="Y133" s="238"/>
      <c r="Z133" s="238"/>
    </row>
    <row r="134" spans="1:26" ht="97.8" customHeight="1">
      <c r="A134" s="233">
        <v>2</v>
      </c>
      <c r="B134" s="176" t="s">
        <v>445</v>
      </c>
      <c r="C134" s="235">
        <f t="shared" ref="C134:P134" si="119">C135</f>
        <v>20</v>
      </c>
      <c r="D134" s="235">
        <f t="shared" si="119"/>
        <v>20</v>
      </c>
      <c r="E134" s="235">
        <f t="shared" si="119"/>
        <v>0</v>
      </c>
      <c r="F134" s="235">
        <f t="shared" si="119"/>
        <v>20</v>
      </c>
      <c r="G134" s="235">
        <f t="shared" si="119"/>
        <v>0</v>
      </c>
      <c r="H134" s="235">
        <f t="shared" si="119"/>
        <v>0</v>
      </c>
      <c r="I134" s="235">
        <f t="shared" si="119"/>
        <v>0</v>
      </c>
      <c r="J134" s="235">
        <f t="shared" si="119"/>
        <v>0</v>
      </c>
      <c r="K134" s="235">
        <f t="shared" si="119"/>
        <v>0</v>
      </c>
      <c r="L134" s="235">
        <f t="shared" si="119"/>
        <v>0</v>
      </c>
      <c r="M134" s="235">
        <f t="shared" si="119"/>
        <v>0</v>
      </c>
      <c r="N134" s="235">
        <f t="shared" si="119"/>
        <v>0</v>
      </c>
      <c r="O134" s="235">
        <f t="shared" si="119"/>
        <v>0</v>
      </c>
      <c r="P134" s="235">
        <f t="shared" si="119"/>
        <v>0</v>
      </c>
      <c r="Q134" s="267">
        <f t="shared" si="111"/>
        <v>0</v>
      </c>
      <c r="R134" s="269"/>
      <c r="S134" s="225"/>
      <c r="T134" s="231"/>
      <c r="U134" s="231"/>
      <c r="V134" s="231"/>
      <c r="W134" s="231"/>
      <c r="X134" s="231"/>
      <c r="Y134" s="231"/>
      <c r="Z134" s="231"/>
    </row>
    <row r="135" spans="1:26" ht="16.8">
      <c r="A135" s="260" t="s">
        <v>180</v>
      </c>
      <c r="B135" s="212" t="s">
        <v>429</v>
      </c>
      <c r="C135" s="241">
        <f>D135+G135</f>
        <v>20</v>
      </c>
      <c r="D135" s="241">
        <f>E135+F135</f>
        <v>20</v>
      </c>
      <c r="E135" s="262"/>
      <c r="F135" s="241">
        <v>20</v>
      </c>
      <c r="G135" s="241">
        <f>H135+I135</f>
        <v>0</v>
      </c>
      <c r="H135" s="241"/>
      <c r="I135" s="241"/>
      <c r="J135" s="241">
        <f>K135+N135</f>
        <v>0</v>
      </c>
      <c r="K135" s="241">
        <f>L135+M135</f>
        <v>0</v>
      </c>
      <c r="L135" s="262"/>
      <c r="M135" s="241"/>
      <c r="N135" s="241">
        <f>O135+P135</f>
        <v>0</v>
      </c>
      <c r="O135" s="241"/>
      <c r="P135" s="241"/>
      <c r="Q135" s="267">
        <f t="shared" si="111"/>
        <v>0</v>
      </c>
      <c r="R135" s="142"/>
      <c r="S135" s="225"/>
      <c r="T135" s="238"/>
      <c r="U135" s="238"/>
      <c r="V135" s="238"/>
      <c r="W135" s="238"/>
      <c r="X135" s="238"/>
      <c r="Y135" s="238"/>
      <c r="Z135" s="238"/>
    </row>
    <row r="136" spans="1:26" ht="59.4" customHeight="1">
      <c r="A136" s="233">
        <v>3</v>
      </c>
      <c r="B136" s="176" t="s">
        <v>446</v>
      </c>
      <c r="C136" s="235">
        <f t="shared" ref="C136:P136" si="120">C137</f>
        <v>39</v>
      </c>
      <c r="D136" s="235">
        <f t="shared" si="120"/>
        <v>39</v>
      </c>
      <c r="E136" s="235">
        <f t="shared" si="120"/>
        <v>0</v>
      </c>
      <c r="F136" s="235">
        <f t="shared" si="120"/>
        <v>39</v>
      </c>
      <c r="G136" s="235">
        <f t="shared" si="120"/>
        <v>0</v>
      </c>
      <c r="H136" s="235">
        <f t="shared" si="120"/>
        <v>0</v>
      </c>
      <c r="I136" s="235">
        <f t="shared" si="120"/>
        <v>0</v>
      </c>
      <c r="J136" s="235">
        <f t="shared" si="120"/>
        <v>0</v>
      </c>
      <c r="K136" s="235">
        <f t="shared" si="120"/>
        <v>0</v>
      </c>
      <c r="L136" s="235">
        <f t="shared" si="120"/>
        <v>0</v>
      </c>
      <c r="M136" s="235">
        <f t="shared" si="120"/>
        <v>0</v>
      </c>
      <c r="N136" s="235">
        <f t="shared" si="120"/>
        <v>0</v>
      </c>
      <c r="O136" s="235">
        <f t="shared" si="120"/>
        <v>0</v>
      </c>
      <c r="P136" s="235">
        <f t="shared" si="120"/>
        <v>0</v>
      </c>
      <c r="Q136" s="267">
        <f t="shared" si="111"/>
        <v>0</v>
      </c>
      <c r="R136" s="257"/>
      <c r="S136" s="225"/>
      <c r="T136" s="231"/>
      <c r="U136" s="231"/>
      <c r="V136" s="231"/>
      <c r="W136" s="231"/>
      <c r="X136" s="231"/>
      <c r="Y136" s="231"/>
      <c r="Z136" s="231"/>
    </row>
    <row r="137" spans="1:26" ht="16.8">
      <c r="A137" s="260" t="s">
        <v>207</v>
      </c>
      <c r="B137" s="261" t="s">
        <v>429</v>
      </c>
      <c r="C137" s="241">
        <f>D137+G137</f>
        <v>39</v>
      </c>
      <c r="D137" s="241">
        <f>E137+F137</f>
        <v>39</v>
      </c>
      <c r="E137" s="262"/>
      <c r="F137" s="241">
        <v>39</v>
      </c>
      <c r="G137" s="241">
        <f>H137+I137</f>
        <v>0</v>
      </c>
      <c r="H137" s="241"/>
      <c r="I137" s="241"/>
      <c r="J137" s="241">
        <f>K137+N137</f>
        <v>0</v>
      </c>
      <c r="K137" s="241">
        <f>L137+M137</f>
        <v>0</v>
      </c>
      <c r="L137" s="262"/>
      <c r="M137" s="241"/>
      <c r="N137" s="241">
        <f>O137+P137</f>
        <v>0</v>
      </c>
      <c r="O137" s="241"/>
      <c r="P137" s="241"/>
      <c r="Q137" s="267">
        <f t="shared" si="111"/>
        <v>0</v>
      </c>
      <c r="R137" s="142"/>
      <c r="S137" s="225"/>
      <c r="T137" s="238"/>
      <c r="U137" s="238"/>
      <c r="V137" s="238"/>
      <c r="W137" s="238"/>
      <c r="X137" s="238"/>
      <c r="Y137" s="238"/>
      <c r="Z137" s="238"/>
    </row>
    <row r="138" spans="1:26" ht="16.8">
      <c r="A138" s="225"/>
      <c r="B138" s="287"/>
      <c r="C138" s="288"/>
      <c r="D138" s="288"/>
      <c r="E138" s="288"/>
      <c r="F138" s="288"/>
      <c r="G138" s="288"/>
      <c r="H138" s="288"/>
      <c r="I138" s="288"/>
      <c r="J138" s="288"/>
      <c r="K138" s="288"/>
      <c r="L138" s="288"/>
      <c r="M138" s="288"/>
      <c r="N138" s="288"/>
      <c r="O138" s="288"/>
      <c r="P138" s="288"/>
      <c r="Q138" s="288"/>
      <c r="R138" s="289"/>
      <c r="S138" s="225"/>
      <c r="T138" s="225"/>
      <c r="U138" s="225"/>
      <c r="V138" s="225"/>
      <c r="W138" s="225"/>
      <c r="X138" s="225"/>
      <c r="Y138" s="225"/>
      <c r="Z138" s="225"/>
    </row>
    <row r="139" spans="1:26" ht="16.8">
      <c r="A139" s="225"/>
      <c r="B139" s="287"/>
      <c r="C139" s="288"/>
      <c r="D139" s="288"/>
      <c r="E139" s="288"/>
      <c r="F139" s="288"/>
      <c r="G139" s="288"/>
      <c r="H139" s="288"/>
      <c r="I139" s="288"/>
      <c r="J139" s="288"/>
      <c r="K139" s="288"/>
      <c r="L139" s="288"/>
      <c r="M139" s="288"/>
      <c r="N139" s="288"/>
      <c r="O139" s="288"/>
      <c r="P139" s="288"/>
      <c r="Q139" s="288"/>
      <c r="R139" s="289"/>
      <c r="S139" s="225"/>
      <c r="T139" s="225"/>
      <c r="U139" s="225"/>
      <c r="V139" s="225"/>
      <c r="W139" s="225"/>
      <c r="X139" s="225"/>
      <c r="Y139" s="225"/>
      <c r="Z139" s="225"/>
    </row>
    <row r="140" spans="1:26" ht="16.8">
      <c r="A140" s="225"/>
      <c r="B140" s="287"/>
      <c r="C140" s="288"/>
      <c r="D140" s="288"/>
      <c r="E140" s="288"/>
      <c r="F140" s="288"/>
      <c r="G140" s="288"/>
      <c r="H140" s="288"/>
      <c r="I140" s="288"/>
      <c r="J140" s="288"/>
      <c r="K140" s="288"/>
      <c r="L140" s="288"/>
      <c r="M140" s="288"/>
      <c r="N140" s="288"/>
      <c r="O140" s="288"/>
      <c r="P140" s="288"/>
      <c r="Q140" s="288"/>
      <c r="R140" s="289"/>
      <c r="S140" s="225"/>
      <c r="T140" s="225"/>
      <c r="U140" s="225"/>
      <c r="V140" s="225"/>
      <c r="W140" s="225"/>
      <c r="X140" s="225"/>
      <c r="Y140" s="225"/>
      <c r="Z140" s="225"/>
    </row>
    <row r="141" spans="1:26" ht="16.8">
      <c r="A141" s="225"/>
      <c r="B141" s="287"/>
      <c r="C141" s="288"/>
      <c r="D141" s="288"/>
      <c r="E141" s="288"/>
      <c r="F141" s="288"/>
      <c r="G141" s="288"/>
      <c r="H141" s="288"/>
      <c r="I141" s="288"/>
      <c r="J141" s="288"/>
      <c r="K141" s="288"/>
      <c r="L141" s="288"/>
      <c r="M141" s="288"/>
      <c r="N141" s="288"/>
      <c r="O141" s="288"/>
      <c r="P141" s="288"/>
      <c r="Q141" s="288"/>
      <c r="R141" s="289"/>
      <c r="S141" s="225"/>
      <c r="T141" s="225"/>
      <c r="U141" s="225"/>
      <c r="V141" s="225"/>
      <c r="W141" s="225"/>
      <c r="X141" s="225"/>
      <c r="Y141" s="225"/>
      <c r="Z141" s="225"/>
    </row>
    <row r="142" spans="1:26" ht="16.8">
      <c r="A142" s="225"/>
      <c r="B142" s="287"/>
      <c r="C142" s="288"/>
      <c r="D142" s="288"/>
      <c r="E142" s="288"/>
      <c r="F142" s="288"/>
      <c r="G142" s="288"/>
      <c r="H142" s="288"/>
      <c r="I142" s="288"/>
      <c r="J142" s="288"/>
      <c r="K142" s="288"/>
      <c r="L142" s="288"/>
      <c r="M142" s="288"/>
      <c r="N142" s="288"/>
      <c r="O142" s="288"/>
      <c r="P142" s="288"/>
      <c r="Q142" s="288"/>
      <c r="R142" s="289"/>
      <c r="S142" s="225"/>
      <c r="T142" s="225"/>
      <c r="U142" s="225"/>
      <c r="V142" s="225"/>
      <c r="W142" s="225"/>
      <c r="X142" s="225"/>
      <c r="Y142" s="225"/>
      <c r="Z142" s="225"/>
    </row>
    <row r="143" spans="1:26" ht="16.8">
      <c r="A143" s="225"/>
      <c r="B143" s="287"/>
      <c r="C143" s="288"/>
      <c r="D143" s="288"/>
      <c r="E143" s="288"/>
      <c r="F143" s="288"/>
      <c r="G143" s="288"/>
      <c r="H143" s="288"/>
      <c r="I143" s="288"/>
      <c r="J143" s="288"/>
      <c r="K143" s="288"/>
      <c r="L143" s="288"/>
      <c r="M143" s="288"/>
      <c r="N143" s="288"/>
      <c r="O143" s="288"/>
      <c r="P143" s="288"/>
      <c r="Q143" s="288"/>
      <c r="R143" s="289"/>
      <c r="S143" s="225"/>
      <c r="T143" s="225"/>
      <c r="U143" s="225"/>
      <c r="V143" s="225"/>
      <c r="W143" s="225"/>
      <c r="X143" s="225"/>
      <c r="Y143" s="225"/>
      <c r="Z143" s="225"/>
    </row>
    <row r="144" spans="1:26" ht="16.8">
      <c r="A144" s="225"/>
      <c r="B144" s="287"/>
      <c r="C144" s="288"/>
      <c r="D144" s="288"/>
      <c r="E144" s="288"/>
      <c r="F144" s="288"/>
      <c r="G144" s="288"/>
      <c r="H144" s="288"/>
      <c r="I144" s="288"/>
      <c r="J144" s="288"/>
      <c r="K144" s="288"/>
      <c r="L144" s="288"/>
      <c r="M144" s="288"/>
      <c r="N144" s="288"/>
      <c r="O144" s="288"/>
      <c r="P144" s="288"/>
      <c r="Q144" s="288"/>
      <c r="R144" s="289"/>
      <c r="S144" s="225"/>
      <c r="T144" s="225"/>
      <c r="U144" s="225"/>
      <c r="V144" s="225"/>
      <c r="W144" s="225"/>
      <c r="X144" s="225"/>
      <c r="Y144" s="225"/>
      <c r="Z144" s="225"/>
    </row>
    <row r="145" spans="1:26" ht="16.8">
      <c r="A145" s="225"/>
      <c r="B145" s="287"/>
      <c r="C145" s="288"/>
      <c r="D145" s="288"/>
      <c r="E145" s="288"/>
      <c r="F145" s="288"/>
      <c r="G145" s="288"/>
      <c r="H145" s="288"/>
      <c r="I145" s="288"/>
      <c r="J145" s="288"/>
      <c r="K145" s="288"/>
      <c r="L145" s="288"/>
      <c r="M145" s="288"/>
      <c r="N145" s="288"/>
      <c r="O145" s="288"/>
      <c r="P145" s="288"/>
      <c r="Q145" s="288"/>
      <c r="R145" s="289"/>
      <c r="S145" s="225"/>
      <c r="T145" s="225"/>
      <c r="U145" s="225"/>
      <c r="V145" s="225"/>
      <c r="W145" s="225"/>
      <c r="X145" s="225"/>
      <c r="Y145" s="225"/>
      <c r="Z145" s="225"/>
    </row>
    <row r="146" spans="1:26" ht="16.8">
      <c r="A146" s="225"/>
      <c r="B146" s="287"/>
      <c r="C146" s="288"/>
      <c r="D146" s="288"/>
      <c r="E146" s="288"/>
      <c r="F146" s="288"/>
      <c r="G146" s="288"/>
      <c r="H146" s="288"/>
      <c r="I146" s="288"/>
      <c r="J146" s="288"/>
      <c r="K146" s="288"/>
      <c r="L146" s="288"/>
      <c r="M146" s="288"/>
      <c r="N146" s="288"/>
      <c r="O146" s="288"/>
      <c r="P146" s="288"/>
      <c r="Q146" s="288"/>
      <c r="R146" s="289"/>
      <c r="S146" s="225"/>
      <c r="T146" s="225"/>
      <c r="U146" s="225"/>
      <c r="V146" s="225"/>
      <c r="W146" s="225"/>
      <c r="X146" s="225"/>
      <c r="Y146" s="225"/>
      <c r="Z146" s="225"/>
    </row>
    <row r="147" spans="1:26" ht="16.8">
      <c r="A147" s="225"/>
      <c r="B147" s="287"/>
      <c r="C147" s="288"/>
      <c r="D147" s="288"/>
      <c r="E147" s="288"/>
      <c r="F147" s="288"/>
      <c r="G147" s="288"/>
      <c r="H147" s="288"/>
      <c r="I147" s="288"/>
      <c r="J147" s="288"/>
      <c r="K147" s="288"/>
      <c r="L147" s="288"/>
      <c r="M147" s="288"/>
      <c r="N147" s="288"/>
      <c r="O147" s="288"/>
      <c r="P147" s="288"/>
      <c r="Q147" s="288"/>
      <c r="R147" s="289"/>
      <c r="S147" s="225"/>
      <c r="T147" s="225"/>
      <c r="U147" s="225"/>
      <c r="V147" s="225"/>
      <c r="W147" s="225"/>
      <c r="X147" s="225"/>
      <c r="Y147" s="225"/>
      <c r="Z147" s="225"/>
    </row>
    <row r="148" spans="1:26" ht="16.8">
      <c r="A148" s="225"/>
      <c r="B148" s="287"/>
      <c r="C148" s="288"/>
      <c r="D148" s="288"/>
      <c r="E148" s="288"/>
      <c r="F148" s="288"/>
      <c r="G148" s="288"/>
      <c r="H148" s="288"/>
      <c r="I148" s="288"/>
      <c r="J148" s="288"/>
      <c r="K148" s="288"/>
      <c r="L148" s="288"/>
      <c r="M148" s="288"/>
      <c r="N148" s="288"/>
      <c r="O148" s="288"/>
      <c r="P148" s="288"/>
      <c r="Q148" s="288"/>
      <c r="R148" s="289"/>
      <c r="S148" s="225"/>
      <c r="T148" s="225"/>
      <c r="U148" s="225"/>
      <c r="V148" s="225"/>
      <c r="W148" s="225"/>
      <c r="X148" s="225"/>
      <c r="Y148" s="225"/>
      <c r="Z148" s="225"/>
    </row>
    <row r="149" spans="1:26" ht="16.8">
      <c r="A149" s="225"/>
      <c r="B149" s="287"/>
      <c r="C149" s="288"/>
      <c r="D149" s="288"/>
      <c r="E149" s="288"/>
      <c r="F149" s="288"/>
      <c r="G149" s="288"/>
      <c r="H149" s="288"/>
      <c r="I149" s="288"/>
      <c r="J149" s="288"/>
      <c r="K149" s="288"/>
      <c r="L149" s="288"/>
      <c r="M149" s="288"/>
      <c r="N149" s="288"/>
      <c r="O149" s="288"/>
      <c r="P149" s="288"/>
      <c r="Q149" s="288"/>
      <c r="R149" s="289"/>
      <c r="S149" s="225"/>
      <c r="T149" s="225"/>
      <c r="U149" s="225"/>
      <c r="V149" s="225"/>
      <c r="W149" s="225"/>
      <c r="X149" s="225"/>
      <c r="Y149" s="225"/>
      <c r="Z149" s="225"/>
    </row>
    <row r="150" spans="1:26" ht="16.8">
      <c r="A150" s="225"/>
      <c r="B150" s="287"/>
      <c r="C150" s="288"/>
      <c r="D150" s="288"/>
      <c r="E150" s="288"/>
      <c r="F150" s="288"/>
      <c r="G150" s="288"/>
      <c r="H150" s="288"/>
      <c r="I150" s="288"/>
      <c r="J150" s="288"/>
      <c r="K150" s="288"/>
      <c r="L150" s="288"/>
      <c r="M150" s="288"/>
      <c r="N150" s="288"/>
      <c r="O150" s="288"/>
      <c r="P150" s="288"/>
      <c r="Q150" s="288"/>
      <c r="R150" s="289"/>
      <c r="S150" s="225"/>
      <c r="T150" s="225"/>
      <c r="U150" s="225"/>
      <c r="V150" s="225"/>
      <c r="W150" s="225"/>
      <c r="X150" s="225"/>
      <c r="Y150" s="225"/>
      <c r="Z150" s="225"/>
    </row>
    <row r="151" spans="1:26" ht="16.8">
      <c r="A151" s="225"/>
      <c r="B151" s="287"/>
      <c r="C151" s="288"/>
      <c r="D151" s="288"/>
      <c r="E151" s="288"/>
      <c r="F151" s="288"/>
      <c r="G151" s="288"/>
      <c r="H151" s="288"/>
      <c r="I151" s="288"/>
      <c r="J151" s="288"/>
      <c r="K151" s="288"/>
      <c r="L151" s="288"/>
      <c r="M151" s="288"/>
      <c r="N151" s="288"/>
      <c r="O151" s="288"/>
      <c r="P151" s="288"/>
      <c r="Q151" s="288"/>
      <c r="R151" s="289"/>
      <c r="S151" s="225"/>
      <c r="T151" s="225"/>
      <c r="U151" s="225"/>
      <c r="V151" s="225"/>
      <c r="W151" s="225"/>
      <c r="X151" s="225"/>
      <c r="Y151" s="225"/>
      <c r="Z151" s="225"/>
    </row>
    <row r="152" spans="1:26" ht="16.8">
      <c r="A152" s="225"/>
      <c r="B152" s="287"/>
      <c r="C152" s="288"/>
      <c r="D152" s="288"/>
      <c r="E152" s="288"/>
      <c r="F152" s="288"/>
      <c r="G152" s="288"/>
      <c r="H152" s="288"/>
      <c r="I152" s="288"/>
      <c r="J152" s="288"/>
      <c r="K152" s="288"/>
      <c r="L152" s="288"/>
      <c r="M152" s="288"/>
      <c r="N152" s="288"/>
      <c r="O152" s="288"/>
      <c r="P152" s="288"/>
      <c r="Q152" s="288"/>
      <c r="R152" s="289"/>
      <c r="S152" s="225"/>
      <c r="T152" s="225"/>
      <c r="U152" s="225"/>
      <c r="V152" s="225"/>
      <c r="W152" s="225"/>
      <c r="X152" s="225"/>
      <c r="Y152" s="225"/>
      <c r="Z152" s="225"/>
    </row>
    <row r="153" spans="1:26" ht="16.8">
      <c r="A153" s="225"/>
      <c r="B153" s="287"/>
      <c r="C153" s="288"/>
      <c r="D153" s="288"/>
      <c r="E153" s="288"/>
      <c r="F153" s="288"/>
      <c r="G153" s="288"/>
      <c r="H153" s="288"/>
      <c r="I153" s="288"/>
      <c r="J153" s="288"/>
      <c r="K153" s="288"/>
      <c r="L153" s="288"/>
      <c r="M153" s="288"/>
      <c r="N153" s="288"/>
      <c r="O153" s="288"/>
      <c r="P153" s="288"/>
      <c r="Q153" s="288"/>
      <c r="R153" s="289"/>
      <c r="S153" s="225"/>
      <c r="T153" s="225"/>
      <c r="U153" s="225"/>
      <c r="V153" s="225"/>
      <c r="W153" s="225"/>
      <c r="X153" s="225"/>
      <c r="Y153" s="225"/>
      <c r="Z153" s="225"/>
    </row>
    <row r="154" spans="1:26" ht="16.8">
      <c r="A154" s="225"/>
      <c r="B154" s="287"/>
      <c r="C154" s="288"/>
      <c r="D154" s="288"/>
      <c r="E154" s="288"/>
      <c r="F154" s="288"/>
      <c r="G154" s="288"/>
      <c r="H154" s="288"/>
      <c r="I154" s="288"/>
      <c r="J154" s="288"/>
      <c r="K154" s="288"/>
      <c r="L154" s="288"/>
      <c r="M154" s="288"/>
      <c r="N154" s="288"/>
      <c r="O154" s="288"/>
      <c r="P154" s="288"/>
      <c r="Q154" s="288"/>
      <c r="R154" s="289"/>
      <c r="S154" s="225"/>
      <c r="T154" s="225"/>
      <c r="U154" s="225"/>
      <c r="V154" s="225"/>
      <c r="W154" s="225"/>
      <c r="X154" s="225"/>
      <c r="Y154" s="225"/>
      <c r="Z154" s="225"/>
    </row>
    <row r="155" spans="1:26" ht="16.8">
      <c r="A155" s="225"/>
      <c r="B155" s="287"/>
      <c r="C155" s="288"/>
      <c r="D155" s="288"/>
      <c r="E155" s="288"/>
      <c r="F155" s="288"/>
      <c r="G155" s="288"/>
      <c r="H155" s="288"/>
      <c r="I155" s="288"/>
      <c r="J155" s="288"/>
      <c r="K155" s="288"/>
      <c r="L155" s="288"/>
      <c r="M155" s="288"/>
      <c r="N155" s="288"/>
      <c r="O155" s="288"/>
      <c r="P155" s="288"/>
      <c r="Q155" s="288"/>
      <c r="R155" s="289"/>
      <c r="S155" s="225"/>
      <c r="T155" s="225"/>
      <c r="U155" s="225"/>
      <c r="V155" s="225"/>
      <c r="W155" s="225"/>
      <c r="X155" s="225"/>
      <c r="Y155" s="225"/>
      <c r="Z155" s="225"/>
    </row>
    <row r="156" spans="1:26" ht="16.8">
      <c r="A156" s="225"/>
      <c r="B156" s="287"/>
      <c r="C156" s="288"/>
      <c r="D156" s="288"/>
      <c r="E156" s="288"/>
      <c r="F156" s="288"/>
      <c r="G156" s="288"/>
      <c r="H156" s="288"/>
      <c r="I156" s="288"/>
      <c r="J156" s="288"/>
      <c r="K156" s="288"/>
      <c r="L156" s="288"/>
      <c r="M156" s="288"/>
      <c r="N156" s="288"/>
      <c r="O156" s="288"/>
      <c r="P156" s="288"/>
      <c r="Q156" s="288"/>
      <c r="R156" s="289"/>
      <c r="S156" s="225"/>
      <c r="T156" s="225"/>
      <c r="U156" s="225"/>
      <c r="V156" s="225"/>
      <c r="W156" s="225"/>
      <c r="X156" s="225"/>
      <c r="Y156" s="225"/>
      <c r="Z156" s="225"/>
    </row>
    <row r="157" spans="1:26" ht="16.8">
      <c r="A157" s="225"/>
      <c r="B157" s="287"/>
      <c r="C157" s="288"/>
      <c r="D157" s="288"/>
      <c r="E157" s="288"/>
      <c r="F157" s="288"/>
      <c r="G157" s="288"/>
      <c r="H157" s="288"/>
      <c r="I157" s="288"/>
      <c r="J157" s="288"/>
      <c r="K157" s="288"/>
      <c r="L157" s="288"/>
      <c r="M157" s="288"/>
      <c r="N157" s="288"/>
      <c r="O157" s="288"/>
      <c r="P157" s="288"/>
      <c r="Q157" s="288"/>
      <c r="R157" s="289"/>
      <c r="S157" s="225"/>
      <c r="T157" s="225"/>
      <c r="U157" s="225"/>
      <c r="V157" s="225"/>
      <c r="W157" s="225"/>
      <c r="X157" s="225"/>
      <c r="Y157" s="225"/>
      <c r="Z157" s="225"/>
    </row>
    <row r="158" spans="1:26" ht="16.8">
      <c r="A158" s="225"/>
      <c r="B158" s="287"/>
      <c r="C158" s="288"/>
      <c r="D158" s="288"/>
      <c r="E158" s="288"/>
      <c r="F158" s="288"/>
      <c r="G158" s="288"/>
      <c r="H158" s="288"/>
      <c r="I158" s="288"/>
      <c r="J158" s="288"/>
      <c r="K158" s="288"/>
      <c r="L158" s="288"/>
      <c r="M158" s="288"/>
      <c r="N158" s="288"/>
      <c r="O158" s="288"/>
      <c r="P158" s="288"/>
      <c r="Q158" s="288"/>
      <c r="R158" s="289"/>
      <c r="S158" s="225"/>
      <c r="T158" s="225"/>
      <c r="U158" s="225"/>
      <c r="V158" s="225"/>
      <c r="W158" s="225"/>
      <c r="X158" s="225"/>
      <c r="Y158" s="225"/>
      <c r="Z158" s="225"/>
    </row>
    <row r="159" spans="1:26" ht="16.8">
      <c r="A159" s="225"/>
      <c r="B159" s="287"/>
      <c r="C159" s="288"/>
      <c r="D159" s="288"/>
      <c r="E159" s="288"/>
      <c r="F159" s="288"/>
      <c r="G159" s="288"/>
      <c r="H159" s="288"/>
      <c r="I159" s="288"/>
      <c r="J159" s="288"/>
      <c r="K159" s="288"/>
      <c r="L159" s="288"/>
      <c r="M159" s="288"/>
      <c r="N159" s="288"/>
      <c r="O159" s="288"/>
      <c r="P159" s="288"/>
      <c r="Q159" s="288"/>
      <c r="R159" s="289"/>
      <c r="S159" s="225"/>
      <c r="T159" s="225"/>
      <c r="U159" s="225"/>
      <c r="V159" s="225"/>
      <c r="W159" s="225"/>
      <c r="X159" s="225"/>
      <c r="Y159" s="225"/>
      <c r="Z159" s="225"/>
    </row>
    <row r="160" spans="1:26" ht="16.8">
      <c r="A160" s="225"/>
      <c r="B160" s="287"/>
      <c r="C160" s="288"/>
      <c r="D160" s="288"/>
      <c r="E160" s="288"/>
      <c r="F160" s="288"/>
      <c r="G160" s="288"/>
      <c r="H160" s="288"/>
      <c r="I160" s="288"/>
      <c r="J160" s="288"/>
      <c r="K160" s="288"/>
      <c r="L160" s="288"/>
      <c r="M160" s="288"/>
      <c r="N160" s="288"/>
      <c r="O160" s="288"/>
      <c r="P160" s="288"/>
      <c r="Q160" s="288"/>
      <c r="R160" s="289"/>
      <c r="S160" s="225"/>
      <c r="T160" s="225"/>
      <c r="U160" s="225"/>
      <c r="V160" s="225"/>
      <c r="W160" s="225"/>
      <c r="X160" s="225"/>
      <c r="Y160" s="225"/>
      <c r="Z160" s="225"/>
    </row>
    <row r="161" spans="1:26" ht="16.8">
      <c r="A161" s="225"/>
      <c r="B161" s="287"/>
      <c r="C161" s="288"/>
      <c r="D161" s="288"/>
      <c r="E161" s="288"/>
      <c r="F161" s="288"/>
      <c r="G161" s="288"/>
      <c r="H161" s="288"/>
      <c r="I161" s="288"/>
      <c r="J161" s="288"/>
      <c r="K161" s="288"/>
      <c r="L161" s="288"/>
      <c r="M161" s="288"/>
      <c r="N161" s="288"/>
      <c r="O161" s="288"/>
      <c r="P161" s="288"/>
      <c r="Q161" s="288"/>
      <c r="R161" s="289"/>
      <c r="S161" s="225"/>
      <c r="T161" s="225"/>
      <c r="U161" s="225"/>
      <c r="V161" s="225"/>
      <c r="W161" s="225"/>
      <c r="X161" s="225"/>
      <c r="Y161" s="225"/>
      <c r="Z161" s="225"/>
    </row>
    <row r="162" spans="1:26" ht="16.8">
      <c r="A162" s="225"/>
      <c r="B162" s="287"/>
      <c r="C162" s="288"/>
      <c r="D162" s="288"/>
      <c r="E162" s="288"/>
      <c r="F162" s="288"/>
      <c r="G162" s="288"/>
      <c r="H162" s="288"/>
      <c r="I162" s="288"/>
      <c r="J162" s="288"/>
      <c r="K162" s="288"/>
      <c r="L162" s="288"/>
      <c r="M162" s="288"/>
      <c r="N162" s="288"/>
      <c r="O162" s="288"/>
      <c r="P162" s="288"/>
      <c r="Q162" s="288"/>
      <c r="R162" s="289"/>
      <c r="S162" s="225"/>
      <c r="T162" s="225"/>
      <c r="U162" s="225"/>
      <c r="V162" s="225"/>
      <c r="W162" s="225"/>
      <c r="X162" s="225"/>
      <c r="Y162" s="225"/>
      <c r="Z162" s="225"/>
    </row>
    <row r="163" spans="1:26" ht="16.8">
      <c r="A163" s="225"/>
      <c r="B163" s="287"/>
      <c r="C163" s="288"/>
      <c r="D163" s="288"/>
      <c r="E163" s="288"/>
      <c r="F163" s="288"/>
      <c r="G163" s="288"/>
      <c r="H163" s="288"/>
      <c r="I163" s="288"/>
      <c r="J163" s="288"/>
      <c r="K163" s="288"/>
      <c r="L163" s="288"/>
      <c r="M163" s="288"/>
      <c r="N163" s="288"/>
      <c r="O163" s="288"/>
      <c r="P163" s="288"/>
      <c r="Q163" s="288"/>
      <c r="R163" s="289"/>
      <c r="S163" s="225"/>
      <c r="T163" s="225"/>
      <c r="U163" s="225"/>
      <c r="V163" s="225"/>
      <c r="W163" s="225"/>
      <c r="X163" s="225"/>
      <c r="Y163" s="225"/>
      <c r="Z163" s="225"/>
    </row>
    <row r="164" spans="1:26" ht="16.8">
      <c r="A164" s="225"/>
      <c r="B164" s="287"/>
      <c r="C164" s="288"/>
      <c r="D164" s="288"/>
      <c r="E164" s="288"/>
      <c r="F164" s="288"/>
      <c r="G164" s="288"/>
      <c r="H164" s="288"/>
      <c r="I164" s="288"/>
      <c r="J164" s="288"/>
      <c r="K164" s="288"/>
      <c r="L164" s="288"/>
      <c r="M164" s="288"/>
      <c r="N164" s="288"/>
      <c r="O164" s="288"/>
      <c r="P164" s="288"/>
      <c r="Q164" s="288"/>
      <c r="R164" s="289"/>
      <c r="S164" s="225"/>
      <c r="T164" s="225"/>
      <c r="U164" s="225"/>
      <c r="V164" s="225"/>
      <c r="W164" s="225"/>
      <c r="X164" s="225"/>
      <c r="Y164" s="225"/>
      <c r="Z164" s="225"/>
    </row>
    <row r="165" spans="1:26" ht="16.8">
      <c r="A165" s="225"/>
      <c r="B165" s="287"/>
      <c r="C165" s="288"/>
      <c r="D165" s="288"/>
      <c r="E165" s="288"/>
      <c r="F165" s="288"/>
      <c r="G165" s="288"/>
      <c r="H165" s="288"/>
      <c r="I165" s="288"/>
      <c r="J165" s="288"/>
      <c r="K165" s="288"/>
      <c r="L165" s="288"/>
      <c r="M165" s="288"/>
      <c r="N165" s="288"/>
      <c r="O165" s="288"/>
      <c r="P165" s="288"/>
      <c r="Q165" s="288"/>
      <c r="R165" s="289"/>
      <c r="S165" s="225"/>
      <c r="T165" s="225"/>
      <c r="U165" s="225"/>
      <c r="V165" s="225"/>
      <c r="W165" s="225"/>
      <c r="X165" s="225"/>
      <c r="Y165" s="225"/>
      <c r="Z165" s="225"/>
    </row>
    <row r="166" spans="1:26" ht="16.8">
      <c r="A166" s="225"/>
      <c r="B166" s="287"/>
      <c r="C166" s="288"/>
      <c r="D166" s="288"/>
      <c r="E166" s="288"/>
      <c r="F166" s="288"/>
      <c r="G166" s="288"/>
      <c r="H166" s="288"/>
      <c r="I166" s="288"/>
      <c r="J166" s="288"/>
      <c r="K166" s="288"/>
      <c r="L166" s="288"/>
      <c r="M166" s="288"/>
      <c r="N166" s="288"/>
      <c r="O166" s="288"/>
      <c r="P166" s="288"/>
      <c r="Q166" s="288"/>
      <c r="R166" s="289"/>
      <c r="S166" s="225"/>
      <c r="T166" s="225"/>
      <c r="U166" s="225"/>
      <c r="V166" s="225"/>
      <c r="W166" s="225"/>
      <c r="X166" s="225"/>
      <c r="Y166" s="225"/>
      <c r="Z166" s="225"/>
    </row>
    <row r="167" spans="1:26" ht="16.8">
      <c r="A167" s="225"/>
      <c r="B167" s="287"/>
      <c r="C167" s="288"/>
      <c r="D167" s="288"/>
      <c r="E167" s="288"/>
      <c r="F167" s="288"/>
      <c r="G167" s="288"/>
      <c r="H167" s="288"/>
      <c r="I167" s="288"/>
      <c r="J167" s="288"/>
      <c r="K167" s="288"/>
      <c r="L167" s="288"/>
      <c r="M167" s="288"/>
      <c r="N167" s="288"/>
      <c r="O167" s="288"/>
      <c r="P167" s="288"/>
      <c r="Q167" s="288"/>
      <c r="R167" s="289"/>
      <c r="S167" s="225"/>
      <c r="T167" s="225"/>
      <c r="U167" s="225"/>
      <c r="V167" s="225"/>
      <c r="W167" s="225"/>
      <c r="X167" s="225"/>
      <c r="Y167" s="225"/>
      <c r="Z167" s="225"/>
    </row>
    <row r="168" spans="1:26" ht="16.8">
      <c r="A168" s="225"/>
      <c r="B168" s="287"/>
      <c r="C168" s="288"/>
      <c r="D168" s="288"/>
      <c r="E168" s="288"/>
      <c r="F168" s="288"/>
      <c r="G168" s="288"/>
      <c r="H168" s="288"/>
      <c r="I168" s="288"/>
      <c r="J168" s="288"/>
      <c r="K168" s="288"/>
      <c r="L168" s="288"/>
      <c r="M168" s="288"/>
      <c r="N168" s="288"/>
      <c r="O168" s="288"/>
      <c r="P168" s="288"/>
      <c r="Q168" s="288"/>
      <c r="R168" s="289"/>
      <c r="S168" s="225"/>
      <c r="T168" s="225"/>
      <c r="U168" s="225"/>
      <c r="V168" s="225"/>
      <c r="W168" s="225"/>
      <c r="X168" s="225"/>
      <c r="Y168" s="225"/>
      <c r="Z168" s="225"/>
    </row>
    <row r="169" spans="1:26" ht="16.8">
      <c r="A169" s="225"/>
      <c r="B169" s="287"/>
      <c r="C169" s="288"/>
      <c r="D169" s="288"/>
      <c r="E169" s="288"/>
      <c r="F169" s="288"/>
      <c r="G169" s="288"/>
      <c r="H169" s="288"/>
      <c r="I169" s="288"/>
      <c r="J169" s="288"/>
      <c r="K169" s="288"/>
      <c r="L169" s="288"/>
      <c r="M169" s="288"/>
      <c r="N169" s="288"/>
      <c r="O169" s="288"/>
      <c r="P169" s="288"/>
      <c r="Q169" s="288"/>
      <c r="R169" s="289"/>
      <c r="S169" s="225"/>
      <c r="T169" s="225"/>
      <c r="U169" s="225"/>
      <c r="V169" s="225"/>
      <c r="W169" s="225"/>
      <c r="X169" s="225"/>
      <c r="Y169" s="225"/>
      <c r="Z169" s="225"/>
    </row>
    <row r="170" spans="1:26" ht="16.8">
      <c r="A170" s="225"/>
      <c r="B170" s="287"/>
      <c r="C170" s="288"/>
      <c r="D170" s="288"/>
      <c r="E170" s="288"/>
      <c r="F170" s="288"/>
      <c r="G170" s="288"/>
      <c r="H170" s="288"/>
      <c r="I170" s="288"/>
      <c r="J170" s="288"/>
      <c r="K170" s="288"/>
      <c r="L170" s="288"/>
      <c r="M170" s="288"/>
      <c r="N170" s="288"/>
      <c r="O170" s="288"/>
      <c r="P170" s="288"/>
      <c r="Q170" s="288"/>
      <c r="R170" s="289"/>
      <c r="S170" s="225"/>
      <c r="T170" s="225"/>
      <c r="U170" s="225"/>
      <c r="V170" s="225"/>
      <c r="W170" s="225"/>
      <c r="X170" s="225"/>
      <c r="Y170" s="225"/>
      <c r="Z170" s="225"/>
    </row>
    <row r="171" spans="1:26" ht="16.8">
      <c r="A171" s="225"/>
      <c r="B171" s="287"/>
      <c r="C171" s="288"/>
      <c r="D171" s="288"/>
      <c r="E171" s="288"/>
      <c r="F171" s="288"/>
      <c r="G171" s="288"/>
      <c r="H171" s="288"/>
      <c r="I171" s="288"/>
      <c r="J171" s="288"/>
      <c r="K171" s="288"/>
      <c r="L171" s="288"/>
      <c r="M171" s="288"/>
      <c r="N171" s="288"/>
      <c r="O171" s="288"/>
      <c r="P171" s="288"/>
      <c r="Q171" s="288"/>
      <c r="R171" s="289"/>
      <c r="S171" s="225"/>
      <c r="T171" s="225"/>
      <c r="U171" s="225"/>
      <c r="V171" s="225"/>
      <c r="W171" s="225"/>
      <c r="X171" s="225"/>
      <c r="Y171" s="225"/>
      <c r="Z171" s="225"/>
    </row>
    <row r="172" spans="1:26" ht="16.8">
      <c r="A172" s="225"/>
      <c r="B172" s="287"/>
      <c r="C172" s="288"/>
      <c r="D172" s="288"/>
      <c r="E172" s="288"/>
      <c r="F172" s="288"/>
      <c r="G172" s="288"/>
      <c r="H172" s="288"/>
      <c r="I172" s="288"/>
      <c r="J172" s="288"/>
      <c r="K172" s="288"/>
      <c r="L172" s="288"/>
      <c r="M172" s="288"/>
      <c r="N172" s="288"/>
      <c r="O172" s="288"/>
      <c r="P172" s="288"/>
      <c r="Q172" s="288"/>
      <c r="R172" s="289"/>
      <c r="S172" s="225"/>
      <c r="T172" s="225"/>
      <c r="U172" s="225"/>
      <c r="V172" s="225"/>
      <c r="W172" s="225"/>
      <c r="X172" s="225"/>
      <c r="Y172" s="225"/>
      <c r="Z172" s="225"/>
    </row>
    <row r="173" spans="1:26" ht="16.8">
      <c r="A173" s="225"/>
      <c r="B173" s="287"/>
      <c r="C173" s="288"/>
      <c r="D173" s="288"/>
      <c r="E173" s="288"/>
      <c r="F173" s="288"/>
      <c r="G173" s="288"/>
      <c r="H173" s="288"/>
      <c r="I173" s="288"/>
      <c r="J173" s="288"/>
      <c r="K173" s="288"/>
      <c r="L173" s="288"/>
      <c r="M173" s="288"/>
      <c r="N173" s="288"/>
      <c r="O173" s="288"/>
      <c r="P173" s="288"/>
      <c r="Q173" s="288"/>
      <c r="R173" s="289"/>
      <c r="S173" s="225"/>
      <c r="T173" s="225"/>
      <c r="U173" s="225"/>
      <c r="V173" s="225"/>
      <c r="W173" s="225"/>
      <c r="X173" s="225"/>
      <c r="Y173" s="225"/>
      <c r="Z173" s="225"/>
    </row>
    <row r="174" spans="1:26" ht="16.8">
      <c r="A174" s="225"/>
      <c r="B174" s="287"/>
      <c r="C174" s="288"/>
      <c r="D174" s="288"/>
      <c r="E174" s="288"/>
      <c r="F174" s="288"/>
      <c r="G174" s="288"/>
      <c r="H174" s="288"/>
      <c r="I174" s="288"/>
      <c r="J174" s="288"/>
      <c r="K174" s="288"/>
      <c r="L174" s="288"/>
      <c r="M174" s="288"/>
      <c r="N174" s="288"/>
      <c r="O174" s="288"/>
      <c r="P174" s="288"/>
      <c r="Q174" s="288"/>
      <c r="R174" s="289"/>
      <c r="S174" s="225"/>
      <c r="T174" s="225"/>
      <c r="U174" s="225"/>
      <c r="V174" s="225"/>
      <c r="W174" s="225"/>
      <c r="X174" s="225"/>
      <c r="Y174" s="225"/>
      <c r="Z174" s="225"/>
    </row>
    <row r="175" spans="1:26" ht="16.8">
      <c r="A175" s="225"/>
      <c r="B175" s="287"/>
      <c r="C175" s="288"/>
      <c r="D175" s="288"/>
      <c r="E175" s="288"/>
      <c r="F175" s="288"/>
      <c r="G175" s="288"/>
      <c r="H175" s="288"/>
      <c r="I175" s="288"/>
      <c r="J175" s="288"/>
      <c r="K175" s="288"/>
      <c r="L175" s="288"/>
      <c r="M175" s="288"/>
      <c r="N175" s="288"/>
      <c r="O175" s="288"/>
      <c r="P175" s="288"/>
      <c r="Q175" s="288"/>
      <c r="R175" s="289"/>
      <c r="S175" s="225"/>
      <c r="T175" s="225"/>
      <c r="U175" s="225"/>
      <c r="V175" s="225"/>
      <c r="W175" s="225"/>
      <c r="X175" s="225"/>
      <c r="Y175" s="225"/>
      <c r="Z175" s="225"/>
    </row>
    <row r="176" spans="1:26" ht="16.8">
      <c r="A176" s="225"/>
      <c r="B176" s="287"/>
      <c r="C176" s="288"/>
      <c r="D176" s="288"/>
      <c r="E176" s="288"/>
      <c r="F176" s="288"/>
      <c r="G176" s="288"/>
      <c r="H176" s="288"/>
      <c r="I176" s="288"/>
      <c r="J176" s="288"/>
      <c r="K176" s="288"/>
      <c r="L176" s="288"/>
      <c r="M176" s="288"/>
      <c r="N176" s="288"/>
      <c r="O176" s="288"/>
      <c r="P176" s="288"/>
      <c r="Q176" s="288"/>
      <c r="R176" s="289"/>
      <c r="S176" s="225"/>
      <c r="T176" s="225"/>
      <c r="U176" s="225"/>
      <c r="V176" s="225"/>
      <c r="W176" s="225"/>
      <c r="X176" s="225"/>
      <c r="Y176" s="225"/>
      <c r="Z176" s="225"/>
    </row>
    <row r="177" spans="1:26" ht="16.8">
      <c r="A177" s="225"/>
      <c r="B177" s="287"/>
      <c r="C177" s="288"/>
      <c r="D177" s="288"/>
      <c r="E177" s="288"/>
      <c r="F177" s="288"/>
      <c r="G177" s="288"/>
      <c r="H177" s="288"/>
      <c r="I177" s="288"/>
      <c r="J177" s="288"/>
      <c r="K177" s="288"/>
      <c r="L177" s="288"/>
      <c r="M177" s="288"/>
      <c r="N177" s="288"/>
      <c r="O177" s="288"/>
      <c r="P177" s="288"/>
      <c r="Q177" s="288"/>
      <c r="R177" s="289"/>
      <c r="S177" s="225"/>
      <c r="T177" s="225"/>
      <c r="U177" s="225"/>
      <c r="V177" s="225"/>
      <c r="W177" s="225"/>
      <c r="X177" s="225"/>
      <c r="Y177" s="225"/>
      <c r="Z177" s="225"/>
    </row>
    <row r="178" spans="1:26" ht="16.8">
      <c r="A178" s="225"/>
      <c r="B178" s="287"/>
      <c r="C178" s="288"/>
      <c r="D178" s="288"/>
      <c r="E178" s="288"/>
      <c r="F178" s="288"/>
      <c r="G178" s="288"/>
      <c r="H178" s="288"/>
      <c r="I178" s="288"/>
      <c r="J178" s="288"/>
      <c r="K178" s="288"/>
      <c r="L178" s="288"/>
      <c r="M178" s="288"/>
      <c r="N178" s="288"/>
      <c r="O178" s="288"/>
      <c r="P178" s="288"/>
      <c r="Q178" s="288"/>
      <c r="R178" s="289"/>
      <c r="S178" s="225"/>
      <c r="T178" s="225"/>
      <c r="U178" s="225"/>
      <c r="V178" s="225"/>
      <c r="W178" s="225"/>
      <c r="X178" s="225"/>
      <c r="Y178" s="225"/>
      <c r="Z178" s="225"/>
    </row>
    <row r="179" spans="1:26" ht="16.8">
      <c r="A179" s="225"/>
      <c r="B179" s="287"/>
      <c r="C179" s="288"/>
      <c r="D179" s="288"/>
      <c r="E179" s="288"/>
      <c r="F179" s="288"/>
      <c r="G179" s="288"/>
      <c r="H179" s="288"/>
      <c r="I179" s="288"/>
      <c r="J179" s="288"/>
      <c r="K179" s="288"/>
      <c r="L179" s="288"/>
      <c r="M179" s="288"/>
      <c r="N179" s="288"/>
      <c r="O179" s="288"/>
      <c r="P179" s="288"/>
      <c r="Q179" s="288"/>
      <c r="R179" s="289"/>
      <c r="S179" s="225"/>
      <c r="T179" s="225"/>
      <c r="U179" s="225"/>
      <c r="V179" s="225"/>
      <c r="W179" s="225"/>
      <c r="X179" s="225"/>
      <c r="Y179" s="225"/>
      <c r="Z179" s="225"/>
    </row>
    <row r="180" spans="1:26" ht="16.8">
      <c r="A180" s="225"/>
      <c r="B180" s="287"/>
      <c r="C180" s="288"/>
      <c r="D180" s="288"/>
      <c r="E180" s="288"/>
      <c r="F180" s="288"/>
      <c r="G180" s="288"/>
      <c r="H180" s="288"/>
      <c r="I180" s="288"/>
      <c r="J180" s="288"/>
      <c r="K180" s="288"/>
      <c r="L180" s="288"/>
      <c r="M180" s="288"/>
      <c r="N180" s="288"/>
      <c r="O180" s="288"/>
      <c r="P180" s="288"/>
      <c r="Q180" s="288"/>
      <c r="R180" s="289"/>
      <c r="S180" s="225"/>
      <c r="T180" s="225"/>
      <c r="U180" s="225"/>
      <c r="V180" s="225"/>
      <c r="W180" s="225"/>
      <c r="X180" s="225"/>
      <c r="Y180" s="225"/>
      <c r="Z180" s="225"/>
    </row>
    <row r="181" spans="1:26" ht="16.8">
      <c r="A181" s="225"/>
      <c r="B181" s="287"/>
      <c r="C181" s="288"/>
      <c r="D181" s="288"/>
      <c r="E181" s="288"/>
      <c r="F181" s="288"/>
      <c r="G181" s="288"/>
      <c r="H181" s="288"/>
      <c r="I181" s="288"/>
      <c r="J181" s="288"/>
      <c r="K181" s="288"/>
      <c r="L181" s="288"/>
      <c r="M181" s="288"/>
      <c r="N181" s="288"/>
      <c r="O181" s="288"/>
      <c r="P181" s="288"/>
      <c r="Q181" s="288"/>
      <c r="R181" s="289"/>
      <c r="S181" s="225"/>
      <c r="T181" s="225"/>
      <c r="U181" s="225"/>
      <c r="V181" s="225"/>
      <c r="W181" s="225"/>
      <c r="X181" s="225"/>
      <c r="Y181" s="225"/>
      <c r="Z181" s="225"/>
    </row>
    <row r="182" spans="1:26" ht="16.8">
      <c r="A182" s="225"/>
      <c r="B182" s="287"/>
      <c r="C182" s="288"/>
      <c r="D182" s="288"/>
      <c r="E182" s="288"/>
      <c r="F182" s="288"/>
      <c r="G182" s="288"/>
      <c r="H182" s="288"/>
      <c r="I182" s="288"/>
      <c r="J182" s="288"/>
      <c r="K182" s="288"/>
      <c r="L182" s="288"/>
      <c r="M182" s="288"/>
      <c r="N182" s="288"/>
      <c r="O182" s="288"/>
      <c r="P182" s="288"/>
      <c r="Q182" s="288"/>
      <c r="R182" s="289"/>
      <c r="S182" s="225"/>
      <c r="T182" s="225"/>
      <c r="U182" s="225"/>
      <c r="V182" s="225"/>
      <c r="W182" s="225"/>
      <c r="X182" s="225"/>
      <c r="Y182" s="225"/>
      <c r="Z182" s="225"/>
    </row>
    <row r="183" spans="1:26" ht="16.8">
      <c r="A183" s="225"/>
      <c r="B183" s="287"/>
      <c r="C183" s="288"/>
      <c r="D183" s="288"/>
      <c r="E183" s="288"/>
      <c r="F183" s="288"/>
      <c r="G183" s="288"/>
      <c r="H183" s="288"/>
      <c r="I183" s="288"/>
      <c r="J183" s="288"/>
      <c r="K183" s="288"/>
      <c r="L183" s="288"/>
      <c r="M183" s="288"/>
      <c r="N183" s="288"/>
      <c r="O183" s="288"/>
      <c r="P183" s="288"/>
      <c r="Q183" s="288"/>
      <c r="R183" s="289"/>
      <c r="S183" s="225"/>
      <c r="T183" s="225"/>
      <c r="U183" s="225"/>
      <c r="V183" s="225"/>
      <c r="W183" s="225"/>
      <c r="X183" s="225"/>
      <c r="Y183" s="225"/>
      <c r="Z183" s="225"/>
    </row>
    <row r="184" spans="1:26" ht="16.8">
      <c r="A184" s="225"/>
      <c r="B184" s="287"/>
      <c r="C184" s="288"/>
      <c r="D184" s="288"/>
      <c r="E184" s="288"/>
      <c r="F184" s="288"/>
      <c r="G184" s="288"/>
      <c r="H184" s="288"/>
      <c r="I184" s="288"/>
      <c r="J184" s="288"/>
      <c r="K184" s="288"/>
      <c r="L184" s="288"/>
      <c r="M184" s="288"/>
      <c r="N184" s="288"/>
      <c r="O184" s="288"/>
      <c r="P184" s="288"/>
      <c r="Q184" s="288"/>
      <c r="R184" s="289"/>
      <c r="S184" s="225"/>
      <c r="T184" s="225"/>
      <c r="U184" s="225"/>
      <c r="V184" s="225"/>
      <c r="W184" s="225"/>
      <c r="X184" s="225"/>
      <c r="Y184" s="225"/>
      <c r="Z184" s="225"/>
    </row>
    <row r="185" spans="1:26" ht="16.8">
      <c r="A185" s="225"/>
      <c r="B185" s="287"/>
      <c r="C185" s="288"/>
      <c r="D185" s="288"/>
      <c r="E185" s="288"/>
      <c r="F185" s="288"/>
      <c r="G185" s="288"/>
      <c r="H185" s="288"/>
      <c r="I185" s="288"/>
      <c r="J185" s="288"/>
      <c r="K185" s="288"/>
      <c r="L185" s="288"/>
      <c r="M185" s="288"/>
      <c r="N185" s="288"/>
      <c r="O185" s="288"/>
      <c r="P185" s="288"/>
      <c r="Q185" s="288"/>
      <c r="R185" s="289"/>
      <c r="S185" s="225"/>
      <c r="T185" s="225"/>
      <c r="U185" s="225"/>
      <c r="V185" s="225"/>
      <c r="W185" s="225"/>
      <c r="X185" s="225"/>
      <c r="Y185" s="225"/>
      <c r="Z185" s="225"/>
    </row>
    <row r="186" spans="1:26" ht="16.8">
      <c r="A186" s="225"/>
      <c r="B186" s="287"/>
      <c r="C186" s="288"/>
      <c r="D186" s="288"/>
      <c r="E186" s="288"/>
      <c r="F186" s="288"/>
      <c r="G186" s="288"/>
      <c r="H186" s="288"/>
      <c r="I186" s="288"/>
      <c r="J186" s="288"/>
      <c r="K186" s="288"/>
      <c r="L186" s="288"/>
      <c r="M186" s="288"/>
      <c r="N186" s="288"/>
      <c r="O186" s="288"/>
      <c r="P186" s="288"/>
      <c r="Q186" s="288"/>
      <c r="R186" s="289"/>
      <c r="S186" s="225"/>
      <c r="T186" s="225"/>
      <c r="U186" s="225"/>
      <c r="V186" s="225"/>
      <c r="W186" s="225"/>
      <c r="X186" s="225"/>
      <c r="Y186" s="225"/>
      <c r="Z186" s="225"/>
    </row>
    <row r="187" spans="1:26" ht="16.8">
      <c r="A187" s="225"/>
      <c r="B187" s="287"/>
      <c r="C187" s="288"/>
      <c r="D187" s="288"/>
      <c r="E187" s="288"/>
      <c r="F187" s="288"/>
      <c r="G187" s="288"/>
      <c r="H187" s="288"/>
      <c r="I187" s="288"/>
      <c r="J187" s="288"/>
      <c r="K187" s="288"/>
      <c r="L187" s="288"/>
      <c r="M187" s="288"/>
      <c r="N187" s="288"/>
      <c r="O187" s="288"/>
      <c r="P187" s="288"/>
      <c r="Q187" s="288"/>
      <c r="R187" s="289"/>
      <c r="S187" s="225"/>
      <c r="T187" s="225"/>
      <c r="U187" s="225"/>
      <c r="V187" s="225"/>
      <c r="W187" s="225"/>
      <c r="X187" s="225"/>
      <c r="Y187" s="225"/>
      <c r="Z187" s="225"/>
    </row>
    <row r="188" spans="1:26" ht="16.8">
      <c r="A188" s="225"/>
      <c r="B188" s="287"/>
      <c r="C188" s="288"/>
      <c r="D188" s="288"/>
      <c r="E188" s="288"/>
      <c r="F188" s="288"/>
      <c r="G188" s="288"/>
      <c r="H188" s="288"/>
      <c r="I188" s="288"/>
      <c r="J188" s="288"/>
      <c r="K188" s="288"/>
      <c r="L188" s="288"/>
      <c r="M188" s="288"/>
      <c r="N188" s="288"/>
      <c r="O188" s="288"/>
      <c r="P188" s="288"/>
      <c r="Q188" s="288"/>
      <c r="R188" s="289"/>
      <c r="S188" s="225"/>
      <c r="T188" s="225"/>
      <c r="U188" s="225"/>
      <c r="V188" s="225"/>
      <c r="W188" s="225"/>
      <c r="X188" s="225"/>
      <c r="Y188" s="225"/>
      <c r="Z188" s="225"/>
    </row>
    <row r="189" spans="1:26" ht="16.8">
      <c r="A189" s="225"/>
      <c r="B189" s="287"/>
      <c r="C189" s="288"/>
      <c r="D189" s="288"/>
      <c r="E189" s="288"/>
      <c r="F189" s="288"/>
      <c r="G189" s="288"/>
      <c r="H189" s="288"/>
      <c r="I189" s="288"/>
      <c r="J189" s="288"/>
      <c r="K189" s="288"/>
      <c r="L189" s="288"/>
      <c r="M189" s="288"/>
      <c r="N189" s="288"/>
      <c r="O189" s="288"/>
      <c r="P189" s="288"/>
      <c r="Q189" s="288"/>
      <c r="R189" s="289"/>
      <c r="S189" s="225"/>
      <c r="T189" s="225"/>
      <c r="U189" s="225"/>
      <c r="V189" s="225"/>
      <c r="W189" s="225"/>
      <c r="X189" s="225"/>
      <c r="Y189" s="225"/>
      <c r="Z189" s="225"/>
    </row>
    <row r="190" spans="1:26" ht="16.8">
      <c r="A190" s="225"/>
      <c r="B190" s="287"/>
      <c r="C190" s="288"/>
      <c r="D190" s="288"/>
      <c r="E190" s="288"/>
      <c r="F190" s="288"/>
      <c r="G190" s="288"/>
      <c r="H190" s="288"/>
      <c r="I190" s="288"/>
      <c r="J190" s="288"/>
      <c r="K190" s="288"/>
      <c r="L190" s="288"/>
      <c r="M190" s="288"/>
      <c r="N190" s="288"/>
      <c r="O190" s="288"/>
      <c r="P190" s="288"/>
      <c r="Q190" s="288"/>
      <c r="R190" s="289"/>
      <c r="S190" s="225"/>
      <c r="T190" s="225"/>
      <c r="U190" s="225"/>
      <c r="V190" s="225"/>
      <c r="W190" s="225"/>
      <c r="X190" s="225"/>
      <c r="Y190" s="225"/>
      <c r="Z190" s="225"/>
    </row>
    <row r="191" spans="1:26" ht="16.8">
      <c r="A191" s="225"/>
      <c r="B191" s="287"/>
      <c r="C191" s="288"/>
      <c r="D191" s="288"/>
      <c r="E191" s="288"/>
      <c r="F191" s="288"/>
      <c r="G191" s="288"/>
      <c r="H191" s="288"/>
      <c r="I191" s="288"/>
      <c r="J191" s="288"/>
      <c r="K191" s="288"/>
      <c r="L191" s="288"/>
      <c r="M191" s="288"/>
      <c r="N191" s="288"/>
      <c r="O191" s="288"/>
      <c r="P191" s="288"/>
      <c r="Q191" s="288"/>
      <c r="R191" s="289"/>
      <c r="S191" s="225"/>
      <c r="T191" s="225"/>
      <c r="U191" s="225"/>
      <c r="V191" s="225"/>
      <c r="W191" s="225"/>
      <c r="X191" s="225"/>
      <c r="Y191" s="225"/>
      <c r="Z191" s="225"/>
    </row>
    <row r="192" spans="1:26" ht="16.8">
      <c r="A192" s="225"/>
      <c r="B192" s="287"/>
      <c r="C192" s="288"/>
      <c r="D192" s="288"/>
      <c r="E192" s="288"/>
      <c r="F192" s="288"/>
      <c r="G192" s="288"/>
      <c r="H192" s="288"/>
      <c r="I192" s="288"/>
      <c r="J192" s="288"/>
      <c r="K192" s="288"/>
      <c r="L192" s="288"/>
      <c r="M192" s="288"/>
      <c r="N192" s="288"/>
      <c r="O192" s="288"/>
      <c r="P192" s="288"/>
      <c r="Q192" s="288"/>
      <c r="R192" s="289"/>
      <c r="S192" s="225"/>
      <c r="T192" s="225"/>
      <c r="U192" s="225"/>
      <c r="V192" s="225"/>
      <c r="W192" s="225"/>
      <c r="X192" s="225"/>
      <c r="Y192" s="225"/>
      <c r="Z192" s="225"/>
    </row>
    <row r="193" spans="1:26" ht="16.8">
      <c r="A193" s="225"/>
      <c r="B193" s="287"/>
      <c r="C193" s="288"/>
      <c r="D193" s="288"/>
      <c r="E193" s="288"/>
      <c r="F193" s="288"/>
      <c r="G193" s="288"/>
      <c r="H193" s="288"/>
      <c r="I193" s="288"/>
      <c r="J193" s="288"/>
      <c r="K193" s="288"/>
      <c r="L193" s="288"/>
      <c r="M193" s="288"/>
      <c r="N193" s="288"/>
      <c r="O193" s="288"/>
      <c r="P193" s="288"/>
      <c r="Q193" s="288"/>
      <c r="R193" s="289"/>
      <c r="S193" s="225"/>
      <c r="T193" s="225"/>
      <c r="U193" s="225"/>
      <c r="V193" s="225"/>
      <c r="W193" s="225"/>
      <c r="X193" s="225"/>
      <c r="Y193" s="225"/>
      <c r="Z193" s="225"/>
    </row>
    <row r="194" spans="1:26" ht="16.8">
      <c r="A194" s="225"/>
      <c r="B194" s="287"/>
      <c r="C194" s="288"/>
      <c r="D194" s="288"/>
      <c r="E194" s="288"/>
      <c r="F194" s="288"/>
      <c r="G194" s="288"/>
      <c r="H194" s="288"/>
      <c r="I194" s="288"/>
      <c r="J194" s="288"/>
      <c r="K194" s="288"/>
      <c r="L194" s="288"/>
      <c r="M194" s="288"/>
      <c r="N194" s="288"/>
      <c r="O194" s="288"/>
      <c r="P194" s="288"/>
      <c r="Q194" s="288"/>
      <c r="R194" s="289"/>
      <c r="S194" s="225"/>
      <c r="T194" s="225"/>
      <c r="U194" s="225"/>
      <c r="V194" s="225"/>
      <c r="W194" s="225"/>
      <c r="X194" s="225"/>
      <c r="Y194" s="225"/>
      <c r="Z194" s="225"/>
    </row>
    <row r="195" spans="1:26" ht="16.8">
      <c r="A195" s="225"/>
      <c r="B195" s="287"/>
      <c r="C195" s="288"/>
      <c r="D195" s="288"/>
      <c r="E195" s="288"/>
      <c r="F195" s="288"/>
      <c r="G195" s="288"/>
      <c r="H195" s="288"/>
      <c r="I195" s="288"/>
      <c r="J195" s="288"/>
      <c r="K195" s="288"/>
      <c r="L195" s="288"/>
      <c r="M195" s="288"/>
      <c r="N195" s="288"/>
      <c r="O195" s="288"/>
      <c r="P195" s="288"/>
      <c r="Q195" s="288"/>
      <c r="R195" s="289"/>
      <c r="S195" s="225"/>
      <c r="T195" s="225"/>
      <c r="U195" s="225"/>
      <c r="V195" s="225"/>
      <c r="W195" s="225"/>
      <c r="X195" s="225"/>
      <c r="Y195" s="225"/>
      <c r="Z195" s="225"/>
    </row>
    <row r="196" spans="1:26" ht="16.8">
      <c r="A196" s="225"/>
      <c r="B196" s="287"/>
      <c r="C196" s="288"/>
      <c r="D196" s="288"/>
      <c r="E196" s="288"/>
      <c r="F196" s="288"/>
      <c r="G196" s="288"/>
      <c r="H196" s="288"/>
      <c r="I196" s="288"/>
      <c r="J196" s="288"/>
      <c r="K196" s="288"/>
      <c r="L196" s="288"/>
      <c r="M196" s="288"/>
      <c r="N196" s="288"/>
      <c r="O196" s="288"/>
      <c r="P196" s="288"/>
      <c r="Q196" s="288"/>
      <c r="R196" s="289"/>
      <c r="S196" s="225"/>
      <c r="T196" s="225"/>
      <c r="U196" s="225"/>
      <c r="V196" s="225"/>
      <c r="W196" s="225"/>
      <c r="X196" s="225"/>
      <c r="Y196" s="225"/>
      <c r="Z196" s="225"/>
    </row>
    <row r="197" spans="1:26" ht="16.8">
      <c r="A197" s="225"/>
      <c r="B197" s="287"/>
      <c r="C197" s="288"/>
      <c r="D197" s="288"/>
      <c r="E197" s="288"/>
      <c r="F197" s="288"/>
      <c r="G197" s="288"/>
      <c r="H197" s="288"/>
      <c r="I197" s="288"/>
      <c r="J197" s="288"/>
      <c r="K197" s="288"/>
      <c r="L197" s="288"/>
      <c r="M197" s="288"/>
      <c r="N197" s="288"/>
      <c r="O197" s="288"/>
      <c r="P197" s="288"/>
      <c r="Q197" s="288"/>
      <c r="R197" s="289"/>
      <c r="S197" s="225"/>
      <c r="T197" s="225"/>
      <c r="U197" s="225"/>
      <c r="V197" s="225"/>
      <c r="W197" s="225"/>
      <c r="X197" s="225"/>
      <c r="Y197" s="225"/>
      <c r="Z197" s="225"/>
    </row>
    <row r="198" spans="1:26" ht="16.8">
      <c r="A198" s="225"/>
      <c r="B198" s="287"/>
      <c r="C198" s="288"/>
      <c r="D198" s="288"/>
      <c r="E198" s="288"/>
      <c r="F198" s="288"/>
      <c r="G198" s="288"/>
      <c r="H198" s="288"/>
      <c r="I198" s="288"/>
      <c r="J198" s="288"/>
      <c r="K198" s="288"/>
      <c r="L198" s="288"/>
      <c r="M198" s="288"/>
      <c r="N198" s="288"/>
      <c r="O198" s="288"/>
      <c r="P198" s="288"/>
      <c r="Q198" s="288"/>
      <c r="R198" s="289"/>
      <c r="S198" s="225"/>
      <c r="T198" s="225"/>
      <c r="U198" s="225"/>
      <c r="V198" s="225"/>
      <c r="W198" s="225"/>
      <c r="X198" s="225"/>
      <c r="Y198" s="225"/>
      <c r="Z198" s="225"/>
    </row>
    <row r="199" spans="1:26" ht="16.8">
      <c r="A199" s="225"/>
      <c r="B199" s="287"/>
      <c r="C199" s="288"/>
      <c r="D199" s="288"/>
      <c r="E199" s="288"/>
      <c r="F199" s="288"/>
      <c r="G199" s="288"/>
      <c r="H199" s="288"/>
      <c r="I199" s="288"/>
      <c r="J199" s="288"/>
      <c r="K199" s="288"/>
      <c r="L199" s="288"/>
      <c r="M199" s="288"/>
      <c r="N199" s="288"/>
      <c r="O199" s="288"/>
      <c r="P199" s="288"/>
      <c r="Q199" s="288"/>
      <c r="R199" s="289"/>
      <c r="S199" s="225"/>
      <c r="T199" s="225"/>
      <c r="U199" s="225"/>
      <c r="V199" s="225"/>
      <c r="W199" s="225"/>
      <c r="X199" s="225"/>
      <c r="Y199" s="225"/>
      <c r="Z199" s="225"/>
    </row>
    <row r="200" spans="1:26" ht="16.8">
      <c r="A200" s="225"/>
      <c r="B200" s="287"/>
      <c r="C200" s="288"/>
      <c r="D200" s="288"/>
      <c r="E200" s="288"/>
      <c r="F200" s="288"/>
      <c r="G200" s="288"/>
      <c r="H200" s="288"/>
      <c r="I200" s="288"/>
      <c r="J200" s="288"/>
      <c r="K200" s="288"/>
      <c r="L200" s="288"/>
      <c r="M200" s="288"/>
      <c r="N200" s="288"/>
      <c r="O200" s="288"/>
      <c r="P200" s="288"/>
      <c r="Q200" s="288"/>
      <c r="R200" s="289"/>
      <c r="S200" s="225"/>
      <c r="T200" s="225"/>
      <c r="U200" s="225"/>
      <c r="V200" s="225"/>
      <c r="W200" s="225"/>
      <c r="X200" s="225"/>
      <c r="Y200" s="225"/>
      <c r="Z200" s="225"/>
    </row>
    <row r="201" spans="1:26" ht="16.8">
      <c r="A201" s="225"/>
      <c r="B201" s="287"/>
      <c r="C201" s="288"/>
      <c r="D201" s="288"/>
      <c r="E201" s="288"/>
      <c r="F201" s="288"/>
      <c r="G201" s="288"/>
      <c r="H201" s="288"/>
      <c r="I201" s="288"/>
      <c r="J201" s="288"/>
      <c r="K201" s="288"/>
      <c r="L201" s="288"/>
      <c r="M201" s="288"/>
      <c r="N201" s="288"/>
      <c r="O201" s="288"/>
      <c r="P201" s="288"/>
      <c r="Q201" s="288"/>
      <c r="R201" s="289"/>
      <c r="S201" s="225"/>
      <c r="T201" s="225"/>
      <c r="U201" s="225"/>
      <c r="V201" s="225"/>
      <c r="W201" s="225"/>
      <c r="X201" s="225"/>
      <c r="Y201" s="225"/>
      <c r="Z201" s="225"/>
    </row>
    <row r="202" spans="1:26" ht="16.8">
      <c r="A202" s="225"/>
      <c r="B202" s="287"/>
      <c r="C202" s="288"/>
      <c r="D202" s="288"/>
      <c r="E202" s="288"/>
      <c r="F202" s="288"/>
      <c r="G202" s="288"/>
      <c r="H202" s="288"/>
      <c r="I202" s="288"/>
      <c r="J202" s="288"/>
      <c r="K202" s="288"/>
      <c r="L202" s="288"/>
      <c r="M202" s="288"/>
      <c r="N202" s="288"/>
      <c r="O202" s="288"/>
      <c r="P202" s="288"/>
      <c r="Q202" s="288"/>
      <c r="R202" s="289"/>
      <c r="S202" s="225"/>
      <c r="T202" s="225"/>
      <c r="U202" s="225"/>
      <c r="V202" s="225"/>
      <c r="W202" s="225"/>
      <c r="X202" s="225"/>
      <c r="Y202" s="225"/>
      <c r="Z202" s="225"/>
    </row>
    <row r="203" spans="1:26" ht="16.8">
      <c r="A203" s="225"/>
      <c r="B203" s="287"/>
      <c r="C203" s="288"/>
      <c r="D203" s="288"/>
      <c r="E203" s="288"/>
      <c r="F203" s="288"/>
      <c r="G203" s="288"/>
      <c r="H203" s="288"/>
      <c r="I203" s="288"/>
      <c r="J203" s="288"/>
      <c r="K203" s="288"/>
      <c r="L203" s="288"/>
      <c r="M203" s="288"/>
      <c r="N203" s="288"/>
      <c r="O203" s="288"/>
      <c r="P203" s="288"/>
      <c r="Q203" s="288"/>
      <c r="R203" s="289"/>
      <c r="S203" s="225"/>
      <c r="T203" s="225"/>
      <c r="U203" s="225"/>
      <c r="V203" s="225"/>
      <c r="W203" s="225"/>
      <c r="X203" s="225"/>
      <c r="Y203" s="225"/>
      <c r="Z203" s="225"/>
    </row>
    <row r="204" spans="1:26" ht="16.8">
      <c r="A204" s="225"/>
      <c r="B204" s="287"/>
      <c r="C204" s="288"/>
      <c r="D204" s="288"/>
      <c r="E204" s="288"/>
      <c r="F204" s="288"/>
      <c r="G204" s="288"/>
      <c r="H204" s="288"/>
      <c r="I204" s="288"/>
      <c r="J204" s="288"/>
      <c r="K204" s="288"/>
      <c r="L204" s="288"/>
      <c r="M204" s="288"/>
      <c r="N204" s="288"/>
      <c r="O204" s="288"/>
      <c r="P204" s="288"/>
      <c r="Q204" s="288"/>
      <c r="R204" s="289"/>
      <c r="S204" s="225"/>
      <c r="T204" s="225"/>
      <c r="U204" s="225"/>
      <c r="V204" s="225"/>
      <c r="W204" s="225"/>
      <c r="X204" s="225"/>
      <c r="Y204" s="225"/>
      <c r="Z204" s="225"/>
    </row>
    <row r="205" spans="1:26" ht="16.8">
      <c r="A205" s="225"/>
      <c r="B205" s="287"/>
      <c r="C205" s="288"/>
      <c r="D205" s="288"/>
      <c r="E205" s="288"/>
      <c r="F205" s="288"/>
      <c r="G205" s="288"/>
      <c r="H205" s="288"/>
      <c r="I205" s="288"/>
      <c r="J205" s="288"/>
      <c r="K205" s="288"/>
      <c r="L205" s="288"/>
      <c r="M205" s="288"/>
      <c r="N205" s="288"/>
      <c r="O205" s="288"/>
      <c r="P205" s="288"/>
      <c r="Q205" s="288"/>
      <c r="R205" s="289"/>
      <c r="S205" s="225"/>
      <c r="T205" s="225"/>
      <c r="U205" s="225"/>
      <c r="V205" s="225"/>
      <c r="W205" s="225"/>
      <c r="X205" s="225"/>
      <c r="Y205" s="225"/>
      <c r="Z205" s="225"/>
    </row>
    <row r="206" spans="1:26" ht="16.8">
      <c r="A206" s="225"/>
      <c r="B206" s="287"/>
      <c r="C206" s="288"/>
      <c r="D206" s="288"/>
      <c r="E206" s="288"/>
      <c r="F206" s="288"/>
      <c r="G206" s="288"/>
      <c r="H206" s="288"/>
      <c r="I206" s="288"/>
      <c r="J206" s="288"/>
      <c r="K206" s="288"/>
      <c r="L206" s="288"/>
      <c r="M206" s="288"/>
      <c r="N206" s="288"/>
      <c r="O206" s="288"/>
      <c r="P206" s="288"/>
      <c r="Q206" s="288"/>
      <c r="R206" s="289"/>
      <c r="S206" s="225"/>
      <c r="T206" s="225"/>
      <c r="U206" s="225"/>
      <c r="V206" s="225"/>
      <c r="W206" s="225"/>
      <c r="X206" s="225"/>
      <c r="Y206" s="225"/>
      <c r="Z206" s="225"/>
    </row>
    <row r="207" spans="1:26" ht="16.8">
      <c r="A207" s="225"/>
      <c r="B207" s="287"/>
      <c r="C207" s="288"/>
      <c r="D207" s="288"/>
      <c r="E207" s="288"/>
      <c r="F207" s="288"/>
      <c r="G207" s="288"/>
      <c r="H207" s="288"/>
      <c r="I207" s="288"/>
      <c r="J207" s="288"/>
      <c r="K207" s="288"/>
      <c r="L207" s="288"/>
      <c r="M207" s="288"/>
      <c r="N207" s="288"/>
      <c r="O207" s="288"/>
      <c r="P207" s="288"/>
      <c r="Q207" s="288"/>
      <c r="R207" s="289"/>
      <c r="S207" s="225"/>
      <c r="T207" s="225"/>
      <c r="U207" s="225"/>
      <c r="V207" s="225"/>
      <c r="W207" s="225"/>
      <c r="X207" s="225"/>
      <c r="Y207" s="225"/>
      <c r="Z207" s="225"/>
    </row>
    <row r="208" spans="1:26" ht="16.8">
      <c r="A208" s="225"/>
      <c r="B208" s="287"/>
      <c r="C208" s="288"/>
      <c r="D208" s="288"/>
      <c r="E208" s="288"/>
      <c r="F208" s="288"/>
      <c r="G208" s="288"/>
      <c r="H208" s="288"/>
      <c r="I208" s="288"/>
      <c r="J208" s="288"/>
      <c r="K208" s="288"/>
      <c r="L208" s="288"/>
      <c r="M208" s="288"/>
      <c r="N208" s="288"/>
      <c r="O208" s="288"/>
      <c r="P208" s="288"/>
      <c r="Q208" s="288"/>
      <c r="R208" s="289"/>
      <c r="S208" s="225"/>
      <c r="T208" s="225"/>
      <c r="U208" s="225"/>
      <c r="V208" s="225"/>
      <c r="W208" s="225"/>
      <c r="X208" s="225"/>
      <c r="Y208" s="225"/>
      <c r="Z208" s="225"/>
    </row>
    <row r="209" spans="1:26" ht="16.8">
      <c r="A209" s="225"/>
      <c r="B209" s="287"/>
      <c r="C209" s="288"/>
      <c r="D209" s="288"/>
      <c r="E209" s="288"/>
      <c r="F209" s="288"/>
      <c r="G209" s="288"/>
      <c r="H209" s="288"/>
      <c r="I209" s="288"/>
      <c r="J209" s="288"/>
      <c r="K209" s="288"/>
      <c r="L209" s="288"/>
      <c r="M209" s="288"/>
      <c r="N209" s="288"/>
      <c r="O209" s="288"/>
      <c r="P209" s="288"/>
      <c r="Q209" s="288"/>
      <c r="R209" s="289"/>
      <c r="S209" s="225"/>
      <c r="T209" s="225"/>
      <c r="U209" s="225"/>
      <c r="V209" s="225"/>
      <c r="W209" s="225"/>
      <c r="X209" s="225"/>
      <c r="Y209" s="225"/>
      <c r="Z209" s="225"/>
    </row>
    <row r="210" spans="1:26" ht="16.8">
      <c r="A210" s="225"/>
      <c r="B210" s="287"/>
      <c r="C210" s="288"/>
      <c r="D210" s="288"/>
      <c r="E210" s="288"/>
      <c r="F210" s="288"/>
      <c r="G210" s="288"/>
      <c r="H210" s="288"/>
      <c r="I210" s="288"/>
      <c r="J210" s="288"/>
      <c r="K210" s="288"/>
      <c r="L210" s="288"/>
      <c r="M210" s="288"/>
      <c r="N210" s="288"/>
      <c r="O210" s="288"/>
      <c r="P210" s="288"/>
      <c r="Q210" s="288"/>
      <c r="R210" s="289"/>
      <c r="S210" s="225"/>
      <c r="T210" s="225"/>
      <c r="U210" s="225"/>
      <c r="V210" s="225"/>
      <c r="W210" s="225"/>
      <c r="X210" s="225"/>
      <c r="Y210" s="225"/>
      <c r="Z210" s="225"/>
    </row>
    <row r="211" spans="1:26" ht="16.8">
      <c r="A211" s="225"/>
      <c r="B211" s="287"/>
      <c r="C211" s="288"/>
      <c r="D211" s="288"/>
      <c r="E211" s="288"/>
      <c r="F211" s="288"/>
      <c r="G211" s="288"/>
      <c r="H211" s="288"/>
      <c r="I211" s="288"/>
      <c r="J211" s="288"/>
      <c r="K211" s="288"/>
      <c r="L211" s="288"/>
      <c r="M211" s="288"/>
      <c r="N211" s="288"/>
      <c r="O211" s="288"/>
      <c r="P211" s="288"/>
      <c r="Q211" s="288"/>
      <c r="R211" s="289"/>
      <c r="S211" s="225"/>
      <c r="T211" s="225"/>
      <c r="U211" s="225"/>
      <c r="V211" s="225"/>
      <c r="W211" s="225"/>
      <c r="X211" s="225"/>
      <c r="Y211" s="225"/>
      <c r="Z211" s="225"/>
    </row>
    <row r="212" spans="1:26" ht="16.8">
      <c r="A212" s="225"/>
      <c r="B212" s="287"/>
      <c r="C212" s="288"/>
      <c r="D212" s="288"/>
      <c r="E212" s="288"/>
      <c r="F212" s="288"/>
      <c r="G212" s="288"/>
      <c r="H212" s="288"/>
      <c r="I212" s="288"/>
      <c r="J212" s="288"/>
      <c r="K212" s="288"/>
      <c r="L212" s="288"/>
      <c r="M212" s="288"/>
      <c r="N212" s="288"/>
      <c r="O212" s="288"/>
      <c r="P212" s="288"/>
      <c r="Q212" s="288"/>
      <c r="R212" s="289"/>
      <c r="S212" s="225"/>
      <c r="T212" s="225"/>
      <c r="U212" s="225"/>
      <c r="V212" s="225"/>
      <c r="W212" s="225"/>
      <c r="X212" s="225"/>
      <c r="Y212" s="225"/>
      <c r="Z212" s="225"/>
    </row>
    <row r="213" spans="1:26" ht="16.8">
      <c r="A213" s="225"/>
      <c r="B213" s="287"/>
      <c r="C213" s="288"/>
      <c r="D213" s="288"/>
      <c r="E213" s="288"/>
      <c r="F213" s="288"/>
      <c r="G213" s="288"/>
      <c r="H213" s="288"/>
      <c r="I213" s="288"/>
      <c r="J213" s="288"/>
      <c r="K213" s="288"/>
      <c r="L213" s="288"/>
      <c r="M213" s="288"/>
      <c r="N213" s="288"/>
      <c r="O213" s="288"/>
      <c r="P213" s="288"/>
      <c r="Q213" s="288"/>
      <c r="R213" s="289"/>
      <c r="S213" s="225"/>
      <c r="T213" s="225"/>
      <c r="U213" s="225"/>
      <c r="V213" s="225"/>
      <c r="W213" s="225"/>
      <c r="X213" s="225"/>
      <c r="Y213" s="225"/>
      <c r="Z213" s="225"/>
    </row>
    <row r="214" spans="1:26" ht="16.8">
      <c r="A214" s="225"/>
      <c r="B214" s="287"/>
      <c r="C214" s="288"/>
      <c r="D214" s="288"/>
      <c r="E214" s="288"/>
      <c r="F214" s="288"/>
      <c r="G214" s="288"/>
      <c r="H214" s="288"/>
      <c r="I214" s="288"/>
      <c r="J214" s="288"/>
      <c r="K214" s="288"/>
      <c r="L214" s="288"/>
      <c r="M214" s="288"/>
      <c r="N214" s="288"/>
      <c r="O214" s="288"/>
      <c r="P214" s="288"/>
      <c r="Q214" s="288"/>
      <c r="R214" s="289"/>
      <c r="S214" s="225"/>
      <c r="T214" s="225"/>
      <c r="U214" s="225"/>
      <c r="V214" s="225"/>
      <c r="W214" s="225"/>
      <c r="X214" s="225"/>
      <c r="Y214" s="225"/>
      <c r="Z214" s="225"/>
    </row>
    <row r="215" spans="1:26" ht="16.8">
      <c r="A215" s="225"/>
      <c r="B215" s="287"/>
      <c r="C215" s="288"/>
      <c r="D215" s="288"/>
      <c r="E215" s="288"/>
      <c r="F215" s="288"/>
      <c r="G215" s="288"/>
      <c r="H215" s="288"/>
      <c r="I215" s="288"/>
      <c r="J215" s="288"/>
      <c r="K215" s="288"/>
      <c r="L215" s="288"/>
      <c r="M215" s="288"/>
      <c r="N215" s="288"/>
      <c r="O215" s="288"/>
      <c r="P215" s="288"/>
      <c r="Q215" s="288"/>
      <c r="R215" s="289"/>
      <c r="S215" s="225"/>
      <c r="T215" s="225"/>
      <c r="U215" s="225"/>
      <c r="V215" s="225"/>
      <c r="W215" s="225"/>
      <c r="X215" s="225"/>
      <c r="Y215" s="225"/>
      <c r="Z215" s="225"/>
    </row>
    <row r="216" spans="1:26" ht="16.8">
      <c r="A216" s="225"/>
      <c r="B216" s="287"/>
      <c r="C216" s="288"/>
      <c r="D216" s="288"/>
      <c r="E216" s="288"/>
      <c r="F216" s="288"/>
      <c r="G216" s="288"/>
      <c r="H216" s="288"/>
      <c r="I216" s="288"/>
      <c r="J216" s="288"/>
      <c r="K216" s="288"/>
      <c r="L216" s="288"/>
      <c r="M216" s="288"/>
      <c r="N216" s="288"/>
      <c r="O216" s="288"/>
      <c r="P216" s="288"/>
      <c r="Q216" s="288"/>
      <c r="R216" s="289"/>
      <c r="S216" s="225"/>
      <c r="T216" s="225"/>
      <c r="U216" s="225"/>
      <c r="V216" s="225"/>
      <c r="W216" s="225"/>
      <c r="X216" s="225"/>
      <c r="Y216" s="225"/>
      <c r="Z216" s="225"/>
    </row>
    <row r="217" spans="1:26" ht="16.8">
      <c r="A217" s="225"/>
      <c r="B217" s="287"/>
      <c r="C217" s="288"/>
      <c r="D217" s="288"/>
      <c r="E217" s="288"/>
      <c r="F217" s="288"/>
      <c r="G217" s="288"/>
      <c r="H217" s="288"/>
      <c r="I217" s="288"/>
      <c r="J217" s="288"/>
      <c r="K217" s="288"/>
      <c r="L217" s="288"/>
      <c r="M217" s="288"/>
      <c r="N217" s="288"/>
      <c r="O217" s="288"/>
      <c r="P217" s="288"/>
      <c r="Q217" s="288"/>
      <c r="R217" s="289"/>
      <c r="S217" s="225"/>
      <c r="T217" s="225"/>
      <c r="U217" s="225"/>
      <c r="V217" s="225"/>
      <c r="W217" s="225"/>
      <c r="X217" s="225"/>
      <c r="Y217" s="225"/>
      <c r="Z217" s="225"/>
    </row>
    <row r="218" spans="1:26" ht="16.8">
      <c r="A218" s="225"/>
      <c r="B218" s="287"/>
      <c r="C218" s="288"/>
      <c r="D218" s="288"/>
      <c r="E218" s="288"/>
      <c r="F218" s="288"/>
      <c r="G218" s="288"/>
      <c r="H218" s="288"/>
      <c r="I218" s="288"/>
      <c r="J218" s="288"/>
      <c r="K218" s="288"/>
      <c r="L218" s="288"/>
      <c r="M218" s="288"/>
      <c r="N218" s="288"/>
      <c r="O218" s="288"/>
      <c r="P218" s="288"/>
      <c r="Q218" s="288"/>
      <c r="R218" s="289"/>
      <c r="S218" s="225"/>
      <c r="T218" s="225"/>
      <c r="U218" s="225"/>
      <c r="V218" s="225"/>
      <c r="W218" s="225"/>
      <c r="X218" s="225"/>
      <c r="Y218" s="225"/>
      <c r="Z218" s="225"/>
    </row>
    <row r="219" spans="1:26" ht="16.8">
      <c r="A219" s="225"/>
      <c r="B219" s="287"/>
      <c r="C219" s="288"/>
      <c r="D219" s="288"/>
      <c r="E219" s="288"/>
      <c r="F219" s="288"/>
      <c r="G219" s="288"/>
      <c r="H219" s="288"/>
      <c r="I219" s="288"/>
      <c r="J219" s="288"/>
      <c r="K219" s="288"/>
      <c r="L219" s="288"/>
      <c r="M219" s="288"/>
      <c r="N219" s="288"/>
      <c r="O219" s="288"/>
      <c r="P219" s="288"/>
      <c r="Q219" s="288"/>
      <c r="R219" s="289"/>
      <c r="S219" s="225"/>
      <c r="T219" s="225"/>
      <c r="U219" s="225"/>
      <c r="V219" s="225"/>
      <c r="W219" s="225"/>
      <c r="X219" s="225"/>
      <c r="Y219" s="225"/>
      <c r="Z219" s="225"/>
    </row>
    <row r="220" spans="1:26" ht="16.8">
      <c r="A220" s="225"/>
      <c r="B220" s="287"/>
      <c r="C220" s="288"/>
      <c r="D220" s="288"/>
      <c r="E220" s="288"/>
      <c r="F220" s="288"/>
      <c r="G220" s="288"/>
      <c r="H220" s="288"/>
      <c r="I220" s="288"/>
      <c r="J220" s="288"/>
      <c r="K220" s="288"/>
      <c r="L220" s="288"/>
      <c r="M220" s="288"/>
      <c r="N220" s="288"/>
      <c r="O220" s="288"/>
      <c r="P220" s="288"/>
      <c r="Q220" s="288"/>
      <c r="R220" s="289"/>
      <c r="S220" s="225"/>
      <c r="T220" s="225"/>
      <c r="U220" s="225"/>
      <c r="V220" s="225"/>
      <c r="W220" s="225"/>
      <c r="X220" s="225"/>
      <c r="Y220" s="225"/>
      <c r="Z220" s="225"/>
    </row>
    <row r="221" spans="1:26" ht="16.8">
      <c r="A221" s="225"/>
      <c r="B221" s="287"/>
      <c r="C221" s="288"/>
      <c r="D221" s="288"/>
      <c r="E221" s="288"/>
      <c r="F221" s="288"/>
      <c r="G221" s="288"/>
      <c r="H221" s="288"/>
      <c r="I221" s="288"/>
      <c r="J221" s="288"/>
      <c r="K221" s="288"/>
      <c r="L221" s="288"/>
      <c r="M221" s="288"/>
      <c r="N221" s="288"/>
      <c r="O221" s="288"/>
      <c r="P221" s="288"/>
      <c r="Q221" s="288"/>
      <c r="R221" s="289"/>
      <c r="S221" s="225"/>
      <c r="T221" s="225"/>
      <c r="U221" s="225"/>
      <c r="V221" s="225"/>
      <c r="W221" s="225"/>
      <c r="X221" s="225"/>
      <c r="Y221" s="225"/>
      <c r="Z221" s="225"/>
    </row>
    <row r="222" spans="1:26" ht="16.8">
      <c r="A222" s="225"/>
      <c r="B222" s="287"/>
      <c r="C222" s="288"/>
      <c r="D222" s="288"/>
      <c r="E222" s="288"/>
      <c r="F222" s="288"/>
      <c r="G222" s="288"/>
      <c r="H222" s="288"/>
      <c r="I222" s="288"/>
      <c r="J222" s="288"/>
      <c r="K222" s="288"/>
      <c r="L222" s="288"/>
      <c r="M222" s="288"/>
      <c r="N222" s="288"/>
      <c r="O222" s="288"/>
      <c r="P222" s="288"/>
      <c r="Q222" s="288"/>
      <c r="R222" s="289"/>
      <c r="S222" s="225"/>
      <c r="T222" s="225"/>
      <c r="U222" s="225"/>
      <c r="V222" s="225"/>
      <c r="W222" s="225"/>
      <c r="X222" s="225"/>
      <c r="Y222" s="225"/>
      <c r="Z222" s="225"/>
    </row>
    <row r="223" spans="1:26" ht="16.8">
      <c r="A223" s="225"/>
      <c r="B223" s="287"/>
      <c r="C223" s="288"/>
      <c r="D223" s="288"/>
      <c r="E223" s="288"/>
      <c r="F223" s="288"/>
      <c r="G223" s="288"/>
      <c r="H223" s="288"/>
      <c r="I223" s="288"/>
      <c r="J223" s="288"/>
      <c r="K223" s="288"/>
      <c r="L223" s="288"/>
      <c r="M223" s="288"/>
      <c r="N223" s="288"/>
      <c r="O223" s="288"/>
      <c r="P223" s="288"/>
      <c r="Q223" s="288"/>
      <c r="R223" s="289"/>
      <c r="S223" s="225"/>
      <c r="T223" s="225"/>
      <c r="U223" s="225"/>
      <c r="V223" s="225"/>
      <c r="W223" s="225"/>
      <c r="X223" s="225"/>
      <c r="Y223" s="225"/>
      <c r="Z223" s="225"/>
    </row>
    <row r="224" spans="1:26" ht="16.8">
      <c r="A224" s="225"/>
      <c r="B224" s="287"/>
      <c r="C224" s="288"/>
      <c r="D224" s="288"/>
      <c r="E224" s="288"/>
      <c r="F224" s="288"/>
      <c r="G224" s="288"/>
      <c r="H224" s="288"/>
      <c r="I224" s="288"/>
      <c r="J224" s="288"/>
      <c r="K224" s="288"/>
      <c r="L224" s="288"/>
      <c r="M224" s="288"/>
      <c r="N224" s="288"/>
      <c r="O224" s="288"/>
      <c r="P224" s="288"/>
      <c r="Q224" s="288"/>
      <c r="R224" s="289"/>
      <c r="S224" s="225"/>
      <c r="T224" s="225"/>
      <c r="U224" s="225"/>
      <c r="V224" s="225"/>
      <c r="W224" s="225"/>
      <c r="X224" s="225"/>
      <c r="Y224" s="225"/>
      <c r="Z224" s="225"/>
    </row>
    <row r="225" spans="1:26" ht="16.8">
      <c r="A225" s="225"/>
      <c r="B225" s="287"/>
      <c r="C225" s="288"/>
      <c r="D225" s="288"/>
      <c r="E225" s="288"/>
      <c r="F225" s="288"/>
      <c r="G225" s="288"/>
      <c r="H225" s="288"/>
      <c r="I225" s="288"/>
      <c r="J225" s="288"/>
      <c r="K225" s="288"/>
      <c r="L225" s="288"/>
      <c r="M225" s="288"/>
      <c r="N225" s="288"/>
      <c r="O225" s="288"/>
      <c r="P225" s="288"/>
      <c r="Q225" s="288"/>
      <c r="R225" s="289"/>
      <c r="S225" s="225"/>
      <c r="T225" s="225"/>
      <c r="U225" s="225"/>
      <c r="V225" s="225"/>
      <c r="W225" s="225"/>
      <c r="X225" s="225"/>
      <c r="Y225" s="225"/>
      <c r="Z225" s="225"/>
    </row>
    <row r="226" spans="1:26" ht="16.8">
      <c r="A226" s="225"/>
      <c r="B226" s="287"/>
      <c r="C226" s="288"/>
      <c r="D226" s="288"/>
      <c r="E226" s="288"/>
      <c r="F226" s="288"/>
      <c r="G226" s="288"/>
      <c r="H226" s="288"/>
      <c r="I226" s="288"/>
      <c r="J226" s="288"/>
      <c r="K226" s="288"/>
      <c r="L226" s="288"/>
      <c r="M226" s="288"/>
      <c r="N226" s="288"/>
      <c r="O226" s="288"/>
      <c r="P226" s="288"/>
      <c r="Q226" s="288"/>
      <c r="R226" s="289"/>
      <c r="S226" s="225"/>
      <c r="T226" s="225"/>
      <c r="U226" s="225"/>
      <c r="V226" s="225"/>
      <c r="W226" s="225"/>
      <c r="X226" s="225"/>
      <c r="Y226" s="225"/>
      <c r="Z226" s="225"/>
    </row>
    <row r="227" spans="1:26" ht="16.8">
      <c r="A227" s="225"/>
      <c r="B227" s="287"/>
      <c r="C227" s="288"/>
      <c r="D227" s="288"/>
      <c r="E227" s="288"/>
      <c r="F227" s="288"/>
      <c r="G227" s="288"/>
      <c r="H227" s="288"/>
      <c r="I227" s="288"/>
      <c r="J227" s="288"/>
      <c r="K227" s="288"/>
      <c r="L227" s="288"/>
      <c r="M227" s="288"/>
      <c r="N227" s="288"/>
      <c r="O227" s="288"/>
      <c r="P227" s="288"/>
      <c r="Q227" s="288"/>
      <c r="R227" s="289"/>
      <c r="S227" s="225"/>
      <c r="T227" s="225"/>
      <c r="U227" s="225"/>
      <c r="V227" s="225"/>
      <c r="W227" s="225"/>
      <c r="X227" s="225"/>
      <c r="Y227" s="225"/>
      <c r="Z227" s="225"/>
    </row>
    <row r="228" spans="1:26" ht="16.8">
      <c r="A228" s="225"/>
      <c r="B228" s="287"/>
      <c r="C228" s="288"/>
      <c r="D228" s="288"/>
      <c r="E228" s="288"/>
      <c r="F228" s="288"/>
      <c r="G228" s="288"/>
      <c r="H228" s="288"/>
      <c r="I228" s="288"/>
      <c r="J228" s="288"/>
      <c r="K228" s="288"/>
      <c r="L228" s="288"/>
      <c r="M228" s="288"/>
      <c r="N228" s="288"/>
      <c r="O228" s="288"/>
      <c r="P228" s="288"/>
      <c r="Q228" s="288"/>
      <c r="R228" s="289"/>
      <c r="S228" s="225"/>
      <c r="T228" s="225"/>
      <c r="U228" s="225"/>
      <c r="V228" s="225"/>
      <c r="W228" s="225"/>
      <c r="X228" s="225"/>
      <c r="Y228" s="225"/>
      <c r="Z228" s="225"/>
    </row>
    <row r="229" spans="1:26" ht="16.8">
      <c r="A229" s="225"/>
      <c r="B229" s="287"/>
      <c r="C229" s="288"/>
      <c r="D229" s="288"/>
      <c r="E229" s="288"/>
      <c r="F229" s="288"/>
      <c r="G229" s="288"/>
      <c r="H229" s="288"/>
      <c r="I229" s="288"/>
      <c r="J229" s="288"/>
      <c r="K229" s="288"/>
      <c r="L229" s="288"/>
      <c r="M229" s="288"/>
      <c r="N229" s="288"/>
      <c r="O229" s="288"/>
      <c r="P229" s="288"/>
      <c r="Q229" s="288"/>
      <c r="R229" s="289"/>
      <c r="S229" s="225"/>
      <c r="T229" s="225"/>
      <c r="U229" s="225"/>
      <c r="V229" s="225"/>
      <c r="W229" s="225"/>
      <c r="X229" s="225"/>
      <c r="Y229" s="225"/>
      <c r="Z229" s="225"/>
    </row>
    <row r="230" spans="1:26" ht="16.8">
      <c r="A230" s="225"/>
      <c r="B230" s="287"/>
      <c r="C230" s="288"/>
      <c r="D230" s="288"/>
      <c r="E230" s="288"/>
      <c r="F230" s="288"/>
      <c r="G230" s="288"/>
      <c r="H230" s="288"/>
      <c r="I230" s="288"/>
      <c r="J230" s="288"/>
      <c r="K230" s="288"/>
      <c r="L230" s="288"/>
      <c r="M230" s="288"/>
      <c r="N230" s="288"/>
      <c r="O230" s="288"/>
      <c r="P230" s="288"/>
      <c r="Q230" s="288"/>
      <c r="R230" s="289"/>
      <c r="S230" s="225"/>
      <c r="T230" s="225"/>
      <c r="U230" s="225"/>
      <c r="V230" s="225"/>
      <c r="W230" s="225"/>
      <c r="X230" s="225"/>
      <c r="Y230" s="225"/>
      <c r="Z230" s="225"/>
    </row>
    <row r="231" spans="1:26" ht="16.8">
      <c r="A231" s="225"/>
      <c r="B231" s="287"/>
      <c r="C231" s="288"/>
      <c r="D231" s="288"/>
      <c r="E231" s="288"/>
      <c r="F231" s="288"/>
      <c r="G231" s="288"/>
      <c r="H231" s="288"/>
      <c r="I231" s="288"/>
      <c r="J231" s="288"/>
      <c r="K231" s="288"/>
      <c r="L231" s="288"/>
      <c r="M231" s="288"/>
      <c r="N231" s="288"/>
      <c r="O231" s="288"/>
      <c r="P231" s="288"/>
      <c r="Q231" s="288"/>
      <c r="R231" s="289"/>
      <c r="S231" s="225"/>
      <c r="T231" s="225"/>
      <c r="U231" s="225"/>
      <c r="V231" s="225"/>
      <c r="W231" s="225"/>
      <c r="X231" s="225"/>
      <c r="Y231" s="225"/>
      <c r="Z231" s="225"/>
    </row>
    <row r="232" spans="1:26" ht="16.8">
      <c r="A232" s="225"/>
      <c r="B232" s="287"/>
      <c r="C232" s="288"/>
      <c r="D232" s="288"/>
      <c r="E232" s="288"/>
      <c r="F232" s="288"/>
      <c r="G232" s="288"/>
      <c r="H232" s="288"/>
      <c r="I232" s="288"/>
      <c r="J232" s="288"/>
      <c r="K232" s="288"/>
      <c r="L232" s="288"/>
      <c r="M232" s="288"/>
      <c r="N232" s="288"/>
      <c r="O232" s="288"/>
      <c r="P232" s="288"/>
      <c r="Q232" s="288"/>
      <c r="R232" s="289"/>
      <c r="S232" s="225"/>
      <c r="T232" s="225"/>
      <c r="U232" s="225"/>
      <c r="V232" s="225"/>
      <c r="W232" s="225"/>
      <c r="X232" s="225"/>
      <c r="Y232" s="225"/>
      <c r="Z232" s="225"/>
    </row>
    <row r="233" spans="1:26" ht="16.8">
      <c r="A233" s="225"/>
      <c r="B233" s="287"/>
      <c r="C233" s="288"/>
      <c r="D233" s="288"/>
      <c r="E233" s="288"/>
      <c r="F233" s="288"/>
      <c r="G233" s="288"/>
      <c r="H233" s="288"/>
      <c r="I233" s="288"/>
      <c r="J233" s="288"/>
      <c r="K233" s="288"/>
      <c r="L233" s="288"/>
      <c r="M233" s="288"/>
      <c r="N233" s="288"/>
      <c r="O233" s="288"/>
      <c r="P233" s="288"/>
      <c r="Q233" s="288"/>
      <c r="R233" s="289"/>
      <c r="S233" s="225"/>
      <c r="T233" s="225"/>
      <c r="U233" s="225"/>
      <c r="V233" s="225"/>
      <c r="W233" s="225"/>
      <c r="X233" s="225"/>
      <c r="Y233" s="225"/>
      <c r="Z233" s="225"/>
    </row>
    <row r="234" spans="1:26" ht="16.8">
      <c r="A234" s="225"/>
      <c r="B234" s="287"/>
      <c r="C234" s="288"/>
      <c r="D234" s="288"/>
      <c r="E234" s="288"/>
      <c r="F234" s="288"/>
      <c r="G234" s="288"/>
      <c r="H234" s="288"/>
      <c r="I234" s="288"/>
      <c r="J234" s="288"/>
      <c r="K234" s="288"/>
      <c r="L234" s="288"/>
      <c r="M234" s="288"/>
      <c r="N234" s="288"/>
      <c r="O234" s="288"/>
      <c r="P234" s="288"/>
      <c r="Q234" s="288"/>
      <c r="R234" s="289"/>
      <c r="S234" s="225"/>
      <c r="T234" s="225"/>
      <c r="U234" s="225"/>
      <c r="V234" s="225"/>
      <c r="W234" s="225"/>
      <c r="X234" s="225"/>
      <c r="Y234" s="225"/>
      <c r="Z234" s="225"/>
    </row>
    <row r="235" spans="1:26" ht="16.8">
      <c r="A235" s="225"/>
      <c r="B235" s="287"/>
      <c r="C235" s="288"/>
      <c r="D235" s="288"/>
      <c r="E235" s="288"/>
      <c r="F235" s="288"/>
      <c r="G235" s="288"/>
      <c r="H235" s="288"/>
      <c r="I235" s="288"/>
      <c r="J235" s="288"/>
      <c r="K235" s="288"/>
      <c r="L235" s="288"/>
      <c r="M235" s="288"/>
      <c r="N235" s="288"/>
      <c r="O235" s="288"/>
      <c r="P235" s="288"/>
      <c r="Q235" s="288"/>
      <c r="R235" s="289"/>
      <c r="S235" s="225"/>
      <c r="T235" s="225"/>
      <c r="U235" s="225"/>
      <c r="V235" s="225"/>
      <c r="W235" s="225"/>
      <c r="X235" s="225"/>
      <c r="Y235" s="225"/>
      <c r="Z235" s="225"/>
    </row>
    <row r="236" spans="1:26" ht="16.8">
      <c r="A236" s="225"/>
      <c r="B236" s="287"/>
      <c r="C236" s="288"/>
      <c r="D236" s="288"/>
      <c r="E236" s="288"/>
      <c r="F236" s="288"/>
      <c r="G236" s="288"/>
      <c r="H236" s="288"/>
      <c r="I236" s="288"/>
      <c r="J236" s="288"/>
      <c r="K236" s="288"/>
      <c r="L236" s="288"/>
      <c r="M236" s="288"/>
      <c r="N236" s="288"/>
      <c r="O236" s="288"/>
      <c r="P236" s="288"/>
      <c r="Q236" s="288"/>
      <c r="R236" s="289"/>
      <c r="S236" s="225"/>
      <c r="T236" s="225"/>
      <c r="U236" s="225"/>
      <c r="V236" s="225"/>
      <c r="W236" s="225"/>
      <c r="X236" s="225"/>
      <c r="Y236" s="225"/>
      <c r="Z236" s="225"/>
    </row>
    <row r="237" spans="1:26" ht="16.8">
      <c r="A237" s="225"/>
      <c r="B237" s="287"/>
      <c r="C237" s="288"/>
      <c r="D237" s="288"/>
      <c r="E237" s="288"/>
      <c r="F237" s="288"/>
      <c r="G237" s="288"/>
      <c r="H237" s="288"/>
      <c r="I237" s="288"/>
      <c r="J237" s="288"/>
      <c r="K237" s="288"/>
      <c r="L237" s="288"/>
      <c r="M237" s="288"/>
      <c r="N237" s="288"/>
      <c r="O237" s="288"/>
      <c r="P237" s="288"/>
      <c r="Q237" s="288"/>
      <c r="R237" s="289"/>
      <c r="S237" s="225"/>
      <c r="T237" s="225"/>
      <c r="U237" s="225"/>
      <c r="V237" s="225"/>
      <c r="W237" s="225"/>
      <c r="X237" s="225"/>
      <c r="Y237" s="225"/>
      <c r="Z237" s="225"/>
    </row>
    <row r="238" spans="1:26" ht="16.8">
      <c r="A238" s="225"/>
      <c r="B238" s="287"/>
      <c r="C238" s="288"/>
      <c r="D238" s="288"/>
      <c r="E238" s="288"/>
      <c r="F238" s="288"/>
      <c r="G238" s="288"/>
      <c r="H238" s="288"/>
      <c r="I238" s="288"/>
      <c r="J238" s="288"/>
      <c r="K238" s="288"/>
      <c r="L238" s="288"/>
      <c r="M238" s="288"/>
      <c r="N238" s="288"/>
      <c r="O238" s="288"/>
      <c r="P238" s="288"/>
      <c r="Q238" s="288"/>
      <c r="R238" s="289"/>
      <c r="S238" s="225"/>
      <c r="T238" s="225"/>
      <c r="U238" s="225"/>
      <c r="V238" s="225"/>
      <c r="W238" s="225"/>
      <c r="X238" s="225"/>
      <c r="Y238" s="225"/>
      <c r="Z238" s="225"/>
    </row>
    <row r="239" spans="1:26" ht="16.8">
      <c r="A239" s="225"/>
      <c r="B239" s="287"/>
      <c r="C239" s="288"/>
      <c r="D239" s="288"/>
      <c r="E239" s="288"/>
      <c r="F239" s="288"/>
      <c r="G239" s="288"/>
      <c r="H239" s="288"/>
      <c r="I239" s="288"/>
      <c r="J239" s="288"/>
      <c r="K239" s="288"/>
      <c r="L239" s="288"/>
      <c r="M239" s="288"/>
      <c r="N239" s="288"/>
      <c r="O239" s="288"/>
      <c r="P239" s="288"/>
      <c r="Q239" s="288"/>
      <c r="R239" s="289"/>
      <c r="S239" s="225"/>
      <c r="T239" s="225"/>
      <c r="U239" s="225"/>
      <c r="V239" s="225"/>
      <c r="W239" s="225"/>
      <c r="X239" s="225"/>
      <c r="Y239" s="225"/>
      <c r="Z239" s="225"/>
    </row>
    <row r="240" spans="1:26" ht="16.8">
      <c r="A240" s="225"/>
      <c r="B240" s="287"/>
      <c r="C240" s="288"/>
      <c r="D240" s="288"/>
      <c r="E240" s="288"/>
      <c r="F240" s="288"/>
      <c r="G240" s="288"/>
      <c r="H240" s="288"/>
      <c r="I240" s="288"/>
      <c r="J240" s="288"/>
      <c r="K240" s="288"/>
      <c r="L240" s="288"/>
      <c r="M240" s="288"/>
      <c r="N240" s="288"/>
      <c r="O240" s="288"/>
      <c r="P240" s="288"/>
      <c r="Q240" s="288"/>
      <c r="R240" s="289"/>
      <c r="S240" s="225"/>
      <c r="T240" s="225"/>
      <c r="U240" s="225"/>
      <c r="V240" s="225"/>
      <c r="W240" s="225"/>
      <c r="X240" s="225"/>
      <c r="Y240" s="225"/>
      <c r="Z240" s="225"/>
    </row>
    <row r="241" spans="1:26" ht="16.8">
      <c r="A241" s="225"/>
      <c r="B241" s="287"/>
      <c r="C241" s="288"/>
      <c r="D241" s="288"/>
      <c r="E241" s="288"/>
      <c r="F241" s="288"/>
      <c r="G241" s="288"/>
      <c r="H241" s="288"/>
      <c r="I241" s="288"/>
      <c r="J241" s="288"/>
      <c r="K241" s="288"/>
      <c r="L241" s="288"/>
      <c r="M241" s="288"/>
      <c r="N241" s="288"/>
      <c r="O241" s="288"/>
      <c r="P241" s="288"/>
      <c r="Q241" s="288"/>
      <c r="R241" s="289"/>
      <c r="S241" s="225"/>
      <c r="T241" s="225"/>
      <c r="U241" s="225"/>
      <c r="V241" s="225"/>
      <c r="W241" s="225"/>
      <c r="X241" s="225"/>
      <c r="Y241" s="225"/>
      <c r="Z241" s="225"/>
    </row>
    <row r="242" spans="1:26" ht="16.8">
      <c r="A242" s="225"/>
      <c r="B242" s="287"/>
      <c r="C242" s="288"/>
      <c r="D242" s="288"/>
      <c r="E242" s="288"/>
      <c r="F242" s="288"/>
      <c r="G242" s="288"/>
      <c r="H242" s="288"/>
      <c r="I242" s="288"/>
      <c r="J242" s="288"/>
      <c r="K242" s="288"/>
      <c r="L242" s="288"/>
      <c r="M242" s="288"/>
      <c r="N242" s="288"/>
      <c r="O242" s="288"/>
      <c r="P242" s="288"/>
      <c r="Q242" s="288"/>
      <c r="R242" s="289"/>
      <c r="S242" s="225"/>
      <c r="T242" s="225"/>
      <c r="U242" s="225"/>
      <c r="V242" s="225"/>
      <c r="W242" s="225"/>
      <c r="X242" s="225"/>
      <c r="Y242" s="225"/>
      <c r="Z242" s="225"/>
    </row>
    <row r="243" spans="1:26" ht="16.8">
      <c r="A243" s="225"/>
      <c r="B243" s="287"/>
      <c r="C243" s="288"/>
      <c r="D243" s="288"/>
      <c r="E243" s="288"/>
      <c r="F243" s="288"/>
      <c r="G243" s="288"/>
      <c r="H243" s="288"/>
      <c r="I243" s="288"/>
      <c r="J243" s="288"/>
      <c r="K243" s="288"/>
      <c r="L243" s="288"/>
      <c r="M243" s="288"/>
      <c r="N243" s="288"/>
      <c r="O243" s="288"/>
      <c r="P243" s="288"/>
      <c r="Q243" s="288"/>
      <c r="R243" s="289"/>
      <c r="S243" s="225"/>
      <c r="T243" s="225"/>
      <c r="U243" s="225"/>
      <c r="V243" s="225"/>
      <c r="W243" s="225"/>
      <c r="X243" s="225"/>
      <c r="Y243" s="225"/>
      <c r="Z243" s="225"/>
    </row>
    <row r="244" spans="1:26" ht="16.8">
      <c r="A244" s="225"/>
      <c r="B244" s="287"/>
      <c r="C244" s="288"/>
      <c r="D244" s="288"/>
      <c r="E244" s="288"/>
      <c r="F244" s="288"/>
      <c r="G244" s="288"/>
      <c r="H244" s="288"/>
      <c r="I244" s="288"/>
      <c r="J244" s="288"/>
      <c r="K244" s="288"/>
      <c r="L244" s="288"/>
      <c r="M244" s="288"/>
      <c r="N244" s="288"/>
      <c r="O244" s="288"/>
      <c r="P244" s="288"/>
      <c r="Q244" s="288"/>
      <c r="R244" s="289"/>
      <c r="S244" s="225"/>
      <c r="T244" s="225"/>
      <c r="U244" s="225"/>
      <c r="V244" s="225"/>
      <c r="W244" s="225"/>
      <c r="X244" s="225"/>
      <c r="Y244" s="225"/>
      <c r="Z244" s="225"/>
    </row>
    <row r="245" spans="1:26" ht="16.8">
      <c r="A245" s="225"/>
      <c r="B245" s="287"/>
      <c r="C245" s="288"/>
      <c r="D245" s="288"/>
      <c r="E245" s="288"/>
      <c r="F245" s="288"/>
      <c r="G245" s="288"/>
      <c r="H245" s="288"/>
      <c r="I245" s="288"/>
      <c r="J245" s="288"/>
      <c r="K245" s="288"/>
      <c r="L245" s="288"/>
      <c r="M245" s="288"/>
      <c r="N245" s="288"/>
      <c r="O245" s="288"/>
      <c r="P245" s="288"/>
      <c r="Q245" s="288"/>
      <c r="R245" s="289"/>
      <c r="S245" s="225"/>
      <c r="T245" s="225"/>
      <c r="U245" s="225"/>
      <c r="V245" s="225"/>
      <c r="W245" s="225"/>
      <c r="X245" s="225"/>
      <c r="Y245" s="225"/>
      <c r="Z245" s="225"/>
    </row>
    <row r="246" spans="1:26" ht="16.8">
      <c r="A246" s="225"/>
      <c r="B246" s="287"/>
      <c r="C246" s="288"/>
      <c r="D246" s="288"/>
      <c r="E246" s="288"/>
      <c r="F246" s="288"/>
      <c r="G246" s="288"/>
      <c r="H246" s="288"/>
      <c r="I246" s="288"/>
      <c r="J246" s="288"/>
      <c r="K246" s="288"/>
      <c r="L246" s="288"/>
      <c r="M246" s="288"/>
      <c r="N246" s="288"/>
      <c r="O246" s="288"/>
      <c r="P246" s="288"/>
      <c r="Q246" s="288"/>
      <c r="R246" s="289"/>
      <c r="S246" s="225"/>
      <c r="T246" s="225"/>
      <c r="U246" s="225"/>
      <c r="V246" s="225"/>
      <c r="W246" s="225"/>
      <c r="X246" s="225"/>
      <c r="Y246" s="225"/>
      <c r="Z246" s="225"/>
    </row>
    <row r="247" spans="1:26" ht="16.8">
      <c r="A247" s="225"/>
      <c r="B247" s="287"/>
      <c r="C247" s="288"/>
      <c r="D247" s="288"/>
      <c r="E247" s="288"/>
      <c r="F247" s="288"/>
      <c r="G247" s="288"/>
      <c r="H247" s="288"/>
      <c r="I247" s="288"/>
      <c r="J247" s="288"/>
      <c r="K247" s="288"/>
      <c r="L247" s="288"/>
      <c r="M247" s="288"/>
      <c r="N247" s="288"/>
      <c r="O247" s="288"/>
      <c r="P247" s="288"/>
      <c r="Q247" s="288"/>
      <c r="R247" s="289"/>
      <c r="S247" s="225"/>
      <c r="T247" s="225"/>
      <c r="U247" s="225"/>
      <c r="V247" s="225"/>
      <c r="W247" s="225"/>
      <c r="X247" s="225"/>
      <c r="Y247" s="225"/>
      <c r="Z247" s="225"/>
    </row>
    <row r="248" spans="1:26" ht="16.8">
      <c r="A248" s="225"/>
      <c r="B248" s="287"/>
      <c r="C248" s="288"/>
      <c r="D248" s="288"/>
      <c r="E248" s="288"/>
      <c r="F248" s="288"/>
      <c r="G248" s="288"/>
      <c r="H248" s="288"/>
      <c r="I248" s="288"/>
      <c r="J248" s="288"/>
      <c r="K248" s="288"/>
      <c r="L248" s="288"/>
      <c r="M248" s="288"/>
      <c r="N248" s="288"/>
      <c r="O248" s="288"/>
      <c r="P248" s="288"/>
      <c r="Q248" s="288"/>
      <c r="R248" s="289"/>
      <c r="S248" s="225"/>
      <c r="T248" s="225"/>
      <c r="U248" s="225"/>
      <c r="V248" s="225"/>
      <c r="W248" s="225"/>
      <c r="X248" s="225"/>
      <c r="Y248" s="225"/>
      <c r="Z248" s="225"/>
    </row>
    <row r="249" spans="1:26" ht="16.8">
      <c r="A249" s="225"/>
      <c r="B249" s="287"/>
      <c r="C249" s="288"/>
      <c r="D249" s="288"/>
      <c r="E249" s="288"/>
      <c r="F249" s="288"/>
      <c r="G249" s="288"/>
      <c r="H249" s="288"/>
      <c r="I249" s="288"/>
      <c r="J249" s="288"/>
      <c r="K249" s="288"/>
      <c r="L249" s="288"/>
      <c r="M249" s="288"/>
      <c r="N249" s="288"/>
      <c r="O249" s="288"/>
      <c r="P249" s="288"/>
      <c r="Q249" s="288"/>
      <c r="R249" s="289"/>
      <c r="S249" s="225"/>
      <c r="T249" s="225"/>
      <c r="U249" s="225"/>
      <c r="V249" s="225"/>
      <c r="W249" s="225"/>
      <c r="X249" s="225"/>
      <c r="Y249" s="225"/>
      <c r="Z249" s="225"/>
    </row>
    <row r="250" spans="1:26" ht="16.8">
      <c r="A250" s="225"/>
      <c r="B250" s="287"/>
      <c r="C250" s="288"/>
      <c r="D250" s="288"/>
      <c r="E250" s="288"/>
      <c r="F250" s="288"/>
      <c r="G250" s="288"/>
      <c r="H250" s="288"/>
      <c r="I250" s="288"/>
      <c r="J250" s="288"/>
      <c r="K250" s="288"/>
      <c r="L250" s="288"/>
      <c r="M250" s="288"/>
      <c r="N250" s="288"/>
      <c r="O250" s="288"/>
      <c r="P250" s="288"/>
      <c r="Q250" s="288"/>
      <c r="R250" s="289"/>
      <c r="S250" s="225"/>
      <c r="T250" s="225"/>
      <c r="U250" s="225"/>
      <c r="V250" s="225"/>
      <c r="W250" s="225"/>
      <c r="X250" s="225"/>
      <c r="Y250" s="225"/>
      <c r="Z250" s="225"/>
    </row>
    <row r="251" spans="1:26" ht="16.8">
      <c r="A251" s="225"/>
      <c r="B251" s="287"/>
      <c r="C251" s="288"/>
      <c r="D251" s="288"/>
      <c r="E251" s="288"/>
      <c r="F251" s="288"/>
      <c r="G251" s="288"/>
      <c r="H251" s="288"/>
      <c r="I251" s="288"/>
      <c r="J251" s="288"/>
      <c r="K251" s="288"/>
      <c r="L251" s="288"/>
      <c r="M251" s="288"/>
      <c r="N251" s="288"/>
      <c r="O251" s="288"/>
      <c r="P251" s="288"/>
      <c r="Q251" s="288"/>
      <c r="R251" s="289"/>
      <c r="S251" s="225"/>
      <c r="T251" s="225"/>
      <c r="U251" s="225"/>
      <c r="V251" s="225"/>
      <c r="W251" s="225"/>
      <c r="X251" s="225"/>
      <c r="Y251" s="225"/>
      <c r="Z251" s="225"/>
    </row>
    <row r="252" spans="1:26" ht="16.8">
      <c r="A252" s="225"/>
      <c r="B252" s="287"/>
      <c r="C252" s="288"/>
      <c r="D252" s="288"/>
      <c r="E252" s="288"/>
      <c r="F252" s="288"/>
      <c r="G252" s="288"/>
      <c r="H252" s="288"/>
      <c r="I252" s="288"/>
      <c r="J252" s="288"/>
      <c r="K252" s="288"/>
      <c r="L252" s="288"/>
      <c r="M252" s="288"/>
      <c r="N252" s="288"/>
      <c r="O252" s="288"/>
      <c r="P252" s="288"/>
      <c r="Q252" s="288"/>
      <c r="R252" s="289"/>
      <c r="S252" s="225"/>
      <c r="T252" s="225"/>
      <c r="U252" s="225"/>
      <c r="V252" s="225"/>
      <c r="W252" s="225"/>
      <c r="X252" s="225"/>
      <c r="Y252" s="225"/>
      <c r="Z252" s="225"/>
    </row>
    <row r="253" spans="1:26" ht="16.8">
      <c r="A253" s="225"/>
      <c r="B253" s="287"/>
      <c r="C253" s="288"/>
      <c r="D253" s="288"/>
      <c r="E253" s="288"/>
      <c r="F253" s="288"/>
      <c r="G253" s="288"/>
      <c r="H253" s="288"/>
      <c r="I253" s="288"/>
      <c r="J253" s="288"/>
      <c r="K253" s="288"/>
      <c r="L253" s="288"/>
      <c r="M253" s="288"/>
      <c r="N253" s="288"/>
      <c r="O253" s="288"/>
      <c r="P253" s="288"/>
      <c r="Q253" s="288"/>
      <c r="R253" s="289"/>
      <c r="S253" s="225"/>
      <c r="T253" s="225"/>
      <c r="U253" s="225"/>
      <c r="V253" s="225"/>
      <c r="W253" s="225"/>
      <c r="X253" s="225"/>
      <c r="Y253" s="225"/>
      <c r="Z253" s="225"/>
    </row>
    <row r="254" spans="1:26" ht="16.8">
      <c r="A254" s="225"/>
      <c r="B254" s="287"/>
      <c r="C254" s="288"/>
      <c r="D254" s="288"/>
      <c r="E254" s="288"/>
      <c r="F254" s="288"/>
      <c r="G254" s="288"/>
      <c r="H254" s="288"/>
      <c r="I254" s="288"/>
      <c r="J254" s="288"/>
      <c r="K254" s="288"/>
      <c r="L254" s="288"/>
      <c r="M254" s="288"/>
      <c r="N254" s="288"/>
      <c r="O254" s="288"/>
      <c r="P254" s="288"/>
      <c r="Q254" s="288"/>
      <c r="R254" s="289"/>
      <c r="S254" s="225"/>
      <c r="T254" s="225"/>
      <c r="U254" s="225"/>
      <c r="V254" s="225"/>
      <c r="W254" s="225"/>
      <c r="X254" s="225"/>
      <c r="Y254" s="225"/>
      <c r="Z254" s="225"/>
    </row>
    <row r="255" spans="1:26" ht="16.8">
      <c r="A255" s="225"/>
      <c r="B255" s="287"/>
      <c r="C255" s="288"/>
      <c r="D255" s="288"/>
      <c r="E255" s="288"/>
      <c r="F255" s="288"/>
      <c r="G255" s="288"/>
      <c r="H255" s="288"/>
      <c r="I255" s="288"/>
      <c r="J255" s="288"/>
      <c r="K255" s="288"/>
      <c r="L255" s="288"/>
      <c r="M255" s="288"/>
      <c r="N255" s="288"/>
      <c r="O255" s="288"/>
      <c r="P255" s="288"/>
      <c r="Q255" s="288"/>
      <c r="R255" s="289"/>
      <c r="S255" s="225"/>
      <c r="T255" s="225"/>
      <c r="U255" s="225"/>
      <c r="V255" s="225"/>
      <c r="W255" s="225"/>
      <c r="X255" s="225"/>
      <c r="Y255" s="225"/>
      <c r="Z255" s="225"/>
    </row>
    <row r="256" spans="1:26" ht="16.8">
      <c r="A256" s="225"/>
      <c r="B256" s="287"/>
      <c r="C256" s="288"/>
      <c r="D256" s="288"/>
      <c r="E256" s="288"/>
      <c r="F256" s="288"/>
      <c r="G256" s="288"/>
      <c r="H256" s="288"/>
      <c r="I256" s="288"/>
      <c r="J256" s="288"/>
      <c r="K256" s="288"/>
      <c r="L256" s="288"/>
      <c r="M256" s="288"/>
      <c r="N256" s="288"/>
      <c r="O256" s="288"/>
      <c r="P256" s="288"/>
      <c r="Q256" s="288"/>
      <c r="R256" s="289"/>
      <c r="S256" s="225"/>
      <c r="T256" s="225"/>
      <c r="U256" s="225"/>
      <c r="V256" s="225"/>
      <c r="W256" s="225"/>
      <c r="X256" s="225"/>
      <c r="Y256" s="225"/>
      <c r="Z256" s="225"/>
    </row>
    <row r="257" spans="1:26" ht="16.8">
      <c r="A257" s="225"/>
      <c r="B257" s="287"/>
      <c r="C257" s="288"/>
      <c r="D257" s="288"/>
      <c r="E257" s="288"/>
      <c r="F257" s="288"/>
      <c r="G257" s="288"/>
      <c r="H257" s="288"/>
      <c r="I257" s="288"/>
      <c r="J257" s="288"/>
      <c r="K257" s="288"/>
      <c r="L257" s="288"/>
      <c r="M257" s="288"/>
      <c r="N257" s="288"/>
      <c r="O257" s="288"/>
      <c r="P257" s="288"/>
      <c r="Q257" s="288"/>
      <c r="R257" s="289"/>
      <c r="S257" s="225"/>
      <c r="T257" s="225"/>
      <c r="U257" s="225"/>
      <c r="V257" s="225"/>
      <c r="W257" s="225"/>
      <c r="X257" s="225"/>
      <c r="Y257" s="225"/>
      <c r="Z257" s="225"/>
    </row>
    <row r="258" spans="1:26" ht="16.8">
      <c r="A258" s="225"/>
      <c r="B258" s="287"/>
      <c r="C258" s="288"/>
      <c r="D258" s="288"/>
      <c r="E258" s="288"/>
      <c r="F258" s="288"/>
      <c r="G258" s="288"/>
      <c r="H258" s="288"/>
      <c r="I258" s="288"/>
      <c r="J258" s="288"/>
      <c r="K258" s="288"/>
      <c r="L258" s="288"/>
      <c r="M258" s="288"/>
      <c r="N258" s="288"/>
      <c r="O258" s="288"/>
      <c r="P258" s="288"/>
      <c r="Q258" s="288"/>
      <c r="R258" s="289"/>
      <c r="S258" s="225"/>
      <c r="T258" s="225"/>
      <c r="U258" s="225"/>
      <c r="V258" s="225"/>
      <c r="W258" s="225"/>
      <c r="X258" s="225"/>
      <c r="Y258" s="225"/>
      <c r="Z258" s="225"/>
    </row>
    <row r="259" spans="1:26" ht="16.8">
      <c r="A259" s="225"/>
      <c r="B259" s="287"/>
      <c r="C259" s="288"/>
      <c r="D259" s="288"/>
      <c r="E259" s="288"/>
      <c r="F259" s="288"/>
      <c r="G259" s="288"/>
      <c r="H259" s="288"/>
      <c r="I259" s="288"/>
      <c r="J259" s="288"/>
      <c r="K259" s="288"/>
      <c r="L259" s="288"/>
      <c r="M259" s="288"/>
      <c r="N259" s="288"/>
      <c r="O259" s="288"/>
      <c r="P259" s="288"/>
      <c r="Q259" s="288"/>
      <c r="R259" s="289"/>
      <c r="S259" s="225"/>
      <c r="T259" s="225"/>
      <c r="U259" s="225"/>
      <c r="V259" s="225"/>
      <c r="W259" s="225"/>
      <c r="X259" s="225"/>
      <c r="Y259" s="225"/>
      <c r="Z259" s="225"/>
    </row>
    <row r="260" spans="1:26" ht="16.8">
      <c r="A260" s="225"/>
      <c r="B260" s="287"/>
      <c r="C260" s="288"/>
      <c r="D260" s="288"/>
      <c r="E260" s="288"/>
      <c r="F260" s="288"/>
      <c r="G260" s="288"/>
      <c r="H260" s="288"/>
      <c r="I260" s="288"/>
      <c r="J260" s="288"/>
      <c r="K260" s="288"/>
      <c r="L260" s="288"/>
      <c r="M260" s="288"/>
      <c r="N260" s="288"/>
      <c r="O260" s="288"/>
      <c r="P260" s="288"/>
      <c r="Q260" s="288"/>
      <c r="R260" s="289"/>
      <c r="S260" s="225"/>
      <c r="T260" s="225"/>
      <c r="U260" s="225"/>
      <c r="V260" s="225"/>
      <c r="W260" s="225"/>
      <c r="X260" s="225"/>
      <c r="Y260" s="225"/>
      <c r="Z260" s="225"/>
    </row>
    <row r="261" spans="1:26" ht="16.8">
      <c r="A261" s="225"/>
      <c r="B261" s="287"/>
      <c r="C261" s="288"/>
      <c r="D261" s="288"/>
      <c r="E261" s="288"/>
      <c r="F261" s="288"/>
      <c r="G261" s="288"/>
      <c r="H261" s="288"/>
      <c r="I261" s="288"/>
      <c r="J261" s="288"/>
      <c r="K261" s="288"/>
      <c r="L261" s="288"/>
      <c r="M261" s="288"/>
      <c r="N261" s="288"/>
      <c r="O261" s="288"/>
      <c r="P261" s="288"/>
      <c r="Q261" s="288"/>
      <c r="R261" s="289"/>
      <c r="S261" s="225"/>
      <c r="T261" s="225"/>
      <c r="U261" s="225"/>
      <c r="V261" s="225"/>
      <c r="W261" s="225"/>
      <c r="X261" s="225"/>
      <c r="Y261" s="225"/>
      <c r="Z261" s="225"/>
    </row>
    <row r="262" spans="1:26" ht="16.8">
      <c r="A262" s="225"/>
      <c r="B262" s="287"/>
      <c r="C262" s="288"/>
      <c r="D262" s="288"/>
      <c r="E262" s="288"/>
      <c r="F262" s="288"/>
      <c r="G262" s="288"/>
      <c r="H262" s="288"/>
      <c r="I262" s="288"/>
      <c r="J262" s="288"/>
      <c r="K262" s="288"/>
      <c r="L262" s="288"/>
      <c r="M262" s="288"/>
      <c r="N262" s="288"/>
      <c r="O262" s="288"/>
      <c r="P262" s="288"/>
      <c r="Q262" s="288"/>
      <c r="R262" s="289"/>
      <c r="S262" s="225"/>
      <c r="T262" s="225"/>
      <c r="U262" s="225"/>
      <c r="V262" s="225"/>
      <c r="W262" s="225"/>
      <c r="X262" s="225"/>
      <c r="Y262" s="225"/>
      <c r="Z262" s="225"/>
    </row>
    <row r="263" spans="1:26" ht="16.8">
      <c r="A263" s="225"/>
      <c r="B263" s="287"/>
      <c r="C263" s="288"/>
      <c r="D263" s="288"/>
      <c r="E263" s="288"/>
      <c r="F263" s="288"/>
      <c r="G263" s="288"/>
      <c r="H263" s="288"/>
      <c r="I263" s="288"/>
      <c r="J263" s="288"/>
      <c r="K263" s="288"/>
      <c r="L263" s="288"/>
      <c r="M263" s="288"/>
      <c r="N263" s="288"/>
      <c r="O263" s="288"/>
      <c r="P263" s="288"/>
      <c r="Q263" s="288"/>
      <c r="R263" s="289"/>
      <c r="S263" s="225"/>
      <c r="T263" s="225"/>
      <c r="U263" s="225"/>
      <c r="V263" s="225"/>
      <c r="W263" s="225"/>
      <c r="X263" s="225"/>
      <c r="Y263" s="225"/>
      <c r="Z263" s="225"/>
    </row>
    <row r="264" spans="1:26" ht="16.8">
      <c r="A264" s="225"/>
      <c r="B264" s="287"/>
      <c r="C264" s="288"/>
      <c r="D264" s="288"/>
      <c r="E264" s="288"/>
      <c r="F264" s="288"/>
      <c r="G264" s="288"/>
      <c r="H264" s="288"/>
      <c r="I264" s="288"/>
      <c r="J264" s="288"/>
      <c r="K264" s="288"/>
      <c r="L264" s="288"/>
      <c r="M264" s="288"/>
      <c r="N264" s="288"/>
      <c r="O264" s="288"/>
      <c r="P264" s="288"/>
      <c r="Q264" s="288"/>
      <c r="R264" s="289"/>
      <c r="S264" s="225"/>
      <c r="T264" s="225"/>
      <c r="U264" s="225"/>
      <c r="V264" s="225"/>
      <c r="W264" s="225"/>
      <c r="X264" s="225"/>
      <c r="Y264" s="225"/>
      <c r="Z264" s="225"/>
    </row>
    <row r="265" spans="1:26" ht="16.8">
      <c r="A265" s="225"/>
      <c r="B265" s="287"/>
      <c r="C265" s="288"/>
      <c r="D265" s="288"/>
      <c r="E265" s="288"/>
      <c r="F265" s="288"/>
      <c r="G265" s="288"/>
      <c r="H265" s="288"/>
      <c r="I265" s="288"/>
      <c r="J265" s="288"/>
      <c r="K265" s="288"/>
      <c r="L265" s="288"/>
      <c r="M265" s="288"/>
      <c r="N265" s="288"/>
      <c r="O265" s="288"/>
      <c r="P265" s="288"/>
      <c r="Q265" s="288"/>
      <c r="R265" s="289"/>
      <c r="S265" s="225"/>
      <c r="T265" s="225"/>
      <c r="U265" s="225"/>
      <c r="V265" s="225"/>
      <c r="W265" s="225"/>
      <c r="X265" s="225"/>
      <c r="Y265" s="225"/>
      <c r="Z265" s="225"/>
    </row>
    <row r="266" spans="1:26" ht="16.8">
      <c r="A266" s="225"/>
      <c r="B266" s="287"/>
      <c r="C266" s="288"/>
      <c r="D266" s="288"/>
      <c r="E266" s="288"/>
      <c r="F266" s="288"/>
      <c r="G266" s="288"/>
      <c r="H266" s="288"/>
      <c r="I266" s="288"/>
      <c r="J266" s="288"/>
      <c r="K266" s="288"/>
      <c r="L266" s="288"/>
      <c r="M266" s="288"/>
      <c r="N266" s="288"/>
      <c r="O266" s="288"/>
      <c r="P266" s="288"/>
      <c r="Q266" s="288"/>
      <c r="R266" s="289"/>
      <c r="S266" s="225"/>
      <c r="T266" s="225"/>
      <c r="U266" s="225"/>
      <c r="V266" s="225"/>
      <c r="W266" s="225"/>
      <c r="X266" s="225"/>
      <c r="Y266" s="225"/>
      <c r="Z266" s="225"/>
    </row>
    <row r="267" spans="1:26" ht="16.8">
      <c r="A267" s="225"/>
      <c r="B267" s="287"/>
      <c r="C267" s="288"/>
      <c r="D267" s="288"/>
      <c r="E267" s="288"/>
      <c r="F267" s="288"/>
      <c r="G267" s="288"/>
      <c r="H267" s="288"/>
      <c r="I267" s="288"/>
      <c r="J267" s="288"/>
      <c r="K267" s="288"/>
      <c r="L267" s="288"/>
      <c r="M267" s="288"/>
      <c r="N267" s="288"/>
      <c r="O267" s="288"/>
      <c r="P267" s="288"/>
      <c r="Q267" s="288"/>
      <c r="R267" s="289"/>
      <c r="S267" s="225"/>
      <c r="T267" s="225"/>
      <c r="U267" s="225"/>
      <c r="V267" s="225"/>
      <c r="W267" s="225"/>
      <c r="X267" s="225"/>
      <c r="Y267" s="225"/>
      <c r="Z267" s="225"/>
    </row>
    <row r="268" spans="1:26" ht="16.8">
      <c r="A268" s="225"/>
      <c r="B268" s="287"/>
      <c r="C268" s="288"/>
      <c r="D268" s="288"/>
      <c r="E268" s="288"/>
      <c r="F268" s="288"/>
      <c r="G268" s="288"/>
      <c r="H268" s="288"/>
      <c r="I268" s="288"/>
      <c r="J268" s="288"/>
      <c r="K268" s="288"/>
      <c r="L268" s="288"/>
      <c r="M268" s="288"/>
      <c r="N268" s="288"/>
      <c r="O268" s="288"/>
      <c r="P268" s="288"/>
      <c r="Q268" s="288"/>
      <c r="R268" s="289"/>
      <c r="S268" s="225"/>
      <c r="T268" s="225"/>
      <c r="U268" s="225"/>
      <c r="V268" s="225"/>
      <c r="W268" s="225"/>
      <c r="X268" s="225"/>
      <c r="Y268" s="225"/>
      <c r="Z268" s="225"/>
    </row>
    <row r="269" spans="1:26" ht="16.8">
      <c r="A269" s="225"/>
      <c r="B269" s="287"/>
      <c r="C269" s="288"/>
      <c r="D269" s="288"/>
      <c r="E269" s="288"/>
      <c r="F269" s="288"/>
      <c r="G269" s="288"/>
      <c r="H269" s="288"/>
      <c r="I269" s="288"/>
      <c r="J269" s="288"/>
      <c r="K269" s="288"/>
      <c r="L269" s="288"/>
      <c r="M269" s="288"/>
      <c r="N269" s="288"/>
      <c r="O269" s="288"/>
      <c r="P269" s="288"/>
      <c r="Q269" s="288"/>
      <c r="R269" s="289"/>
      <c r="S269" s="225"/>
      <c r="T269" s="225"/>
      <c r="U269" s="225"/>
      <c r="V269" s="225"/>
      <c r="W269" s="225"/>
      <c r="X269" s="225"/>
      <c r="Y269" s="225"/>
      <c r="Z269" s="225"/>
    </row>
    <row r="270" spans="1:26" ht="16.8">
      <c r="A270" s="225"/>
      <c r="B270" s="287"/>
      <c r="C270" s="288"/>
      <c r="D270" s="288"/>
      <c r="E270" s="288"/>
      <c r="F270" s="288"/>
      <c r="G270" s="288"/>
      <c r="H270" s="288"/>
      <c r="I270" s="288"/>
      <c r="J270" s="288"/>
      <c r="K270" s="288"/>
      <c r="L270" s="288"/>
      <c r="M270" s="288"/>
      <c r="N270" s="288"/>
      <c r="O270" s="288"/>
      <c r="P270" s="288"/>
      <c r="Q270" s="288"/>
      <c r="R270" s="289"/>
      <c r="S270" s="225"/>
      <c r="T270" s="225"/>
      <c r="U270" s="225"/>
      <c r="V270" s="225"/>
      <c r="W270" s="225"/>
      <c r="X270" s="225"/>
      <c r="Y270" s="225"/>
      <c r="Z270" s="225"/>
    </row>
    <row r="271" spans="1:26" ht="16.8">
      <c r="A271" s="225"/>
      <c r="B271" s="287"/>
      <c r="C271" s="288"/>
      <c r="D271" s="288"/>
      <c r="E271" s="288"/>
      <c r="F271" s="288"/>
      <c r="G271" s="288"/>
      <c r="H271" s="288"/>
      <c r="I271" s="288"/>
      <c r="J271" s="288"/>
      <c r="K271" s="288"/>
      <c r="L271" s="288"/>
      <c r="M271" s="288"/>
      <c r="N271" s="288"/>
      <c r="O271" s="288"/>
      <c r="P271" s="288"/>
      <c r="Q271" s="288"/>
      <c r="R271" s="289"/>
      <c r="S271" s="225"/>
      <c r="T271" s="225"/>
      <c r="U271" s="225"/>
      <c r="V271" s="225"/>
      <c r="W271" s="225"/>
      <c r="X271" s="225"/>
      <c r="Y271" s="225"/>
      <c r="Z271" s="225"/>
    </row>
    <row r="272" spans="1:26" ht="16.8">
      <c r="A272" s="225"/>
      <c r="B272" s="287"/>
      <c r="C272" s="288"/>
      <c r="D272" s="288"/>
      <c r="E272" s="288"/>
      <c r="F272" s="288"/>
      <c r="G272" s="288"/>
      <c r="H272" s="288"/>
      <c r="I272" s="288"/>
      <c r="J272" s="288"/>
      <c r="K272" s="288"/>
      <c r="L272" s="288"/>
      <c r="M272" s="288"/>
      <c r="N272" s="288"/>
      <c r="O272" s="288"/>
      <c r="P272" s="288"/>
      <c r="Q272" s="288"/>
      <c r="R272" s="289"/>
      <c r="S272" s="225"/>
      <c r="T272" s="225"/>
      <c r="U272" s="225"/>
      <c r="V272" s="225"/>
      <c r="W272" s="225"/>
      <c r="X272" s="225"/>
      <c r="Y272" s="225"/>
      <c r="Z272" s="225"/>
    </row>
    <row r="273" spans="1:26" ht="16.8">
      <c r="A273" s="225"/>
      <c r="B273" s="287"/>
      <c r="C273" s="288"/>
      <c r="D273" s="288"/>
      <c r="E273" s="288"/>
      <c r="F273" s="288"/>
      <c r="G273" s="288"/>
      <c r="H273" s="288"/>
      <c r="I273" s="288"/>
      <c r="J273" s="288"/>
      <c r="K273" s="288"/>
      <c r="L273" s="288"/>
      <c r="M273" s="288"/>
      <c r="N273" s="288"/>
      <c r="O273" s="288"/>
      <c r="P273" s="288"/>
      <c r="Q273" s="288"/>
      <c r="R273" s="289"/>
      <c r="S273" s="225"/>
      <c r="T273" s="225"/>
      <c r="U273" s="225"/>
      <c r="V273" s="225"/>
      <c r="W273" s="225"/>
      <c r="X273" s="225"/>
      <c r="Y273" s="225"/>
      <c r="Z273" s="225"/>
    </row>
    <row r="274" spans="1:26" ht="16.8">
      <c r="A274" s="225"/>
      <c r="B274" s="287"/>
      <c r="C274" s="288"/>
      <c r="D274" s="288"/>
      <c r="E274" s="288"/>
      <c r="F274" s="288"/>
      <c r="G274" s="288"/>
      <c r="H274" s="288"/>
      <c r="I274" s="288"/>
      <c r="J274" s="288"/>
      <c r="K274" s="288"/>
      <c r="L274" s="288"/>
      <c r="M274" s="288"/>
      <c r="N274" s="288"/>
      <c r="O274" s="288"/>
      <c r="P274" s="288"/>
      <c r="Q274" s="288"/>
      <c r="R274" s="289"/>
      <c r="S274" s="225"/>
      <c r="T274" s="225"/>
      <c r="U274" s="225"/>
      <c r="V274" s="225"/>
      <c r="W274" s="225"/>
      <c r="X274" s="225"/>
      <c r="Y274" s="225"/>
      <c r="Z274" s="225"/>
    </row>
    <row r="275" spans="1:26" ht="16.8">
      <c r="A275" s="225"/>
      <c r="B275" s="287"/>
      <c r="C275" s="288"/>
      <c r="D275" s="288"/>
      <c r="E275" s="288"/>
      <c r="F275" s="288"/>
      <c r="G275" s="288"/>
      <c r="H275" s="288"/>
      <c r="I275" s="288"/>
      <c r="J275" s="288"/>
      <c r="K275" s="288"/>
      <c r="L275" s="288"/>
      <c r="M275" s="288"/>
      <c r="N275" s="288"/>
      <c r="O275" s="288"/>
      <c r="P275" s="288"/>
      <c r="Q275" s="288"/>
      <c r="R275" s="289"/>
      <c r="S275" s="225"/>
      <c r="T275" s="225"/>
      <c r="U275" s="225"/>
      <c r="V275" s="225"/>
      <c r="W275" s="225"/>
      <c r="X275" s="225"/>
      <c r="Y275" s="225"/>
      <c r="Z275" s="225"/>
    </row>
    <row r="276" spans="1:26" ht="16.8">
      <c r="A276" s="225"/>
      <c r="B276" s="287"/>
      <c r="C276" s="288"/>
      <c r="D276" s="288"/>
      <c r="E276" s="288"/>
      <c r="F276" s="288"/>
      <c r="G276" s="288"/>
      <c r="H276" s="288"/>
      <c r="I276" s="288"/>
      <c r="J276" s="288"/>
      <c r="K276" s="288"/>
      <c r="L276" s="288"/>
      <c r="M276" s="288"/>
      <c r="N276" s="288"/>
      <c r="O276" s="288"/>
      <c r="P276" s="288"/>
      <c r="Q276" s="288"/>
      <c r="R276" s="289"/>
      <c r="S276" s="225"/>
      <c r="T276" s="225"/>
      <c r="U276" s="225"/>
      <c r="V276" s="225"/>
      <c r="W276" s="225"/>
      <c r="X276" s="225"/>
      <c r="Y276" s="225"/>
      <c r="Z276" s="225"/>
    </row>
    <row r="277" spans="1:26" ht="16.8">
      <c r="A277" s="225"/>
      <c r="B277" s="287"/>
      <c r="C277" s="288"/>
      <c r="D277" s="288"/>
      <c r="E277" s="288"/>
      <c r="F277" s="288"/>
      <c r="G277" s="288"/>
      <c r="H277" s="288"/>
      <c r="I277" s="288"/>
      <c r="J277" s="288"/>
      <c r="K277" s="288"/>
      <c r="L277" s="288"/>
      <c r="M277" s="288"/>
      <c r="N277" s="288"/>
      <c r="O277" s="288"/>
      <c r="P277" s="288"/>
      <c r="Q277" s="288"/>
      <c r="R277" s="289"/>
      <c r="S277" s="225"/>
      <c r="T277" s="225"/>
      <c r="U277" s="225"/>
      <c r="V277" s="225"/>
      <c r="W277" s="225"/>
      <c r="X277" s="225"/>
      <c r="Y277" s="225"/>
      <c r="Z277" s="225"/>
    </row>
    <row r="278" spans="1:26" ht="16.8">
      <c r="A278" s="225"/>
      <c r="B278" s="287"/>
      <c r="C278" s="288"/>
      <c r="D278" s="288"/>
      <c r="E278" s="288"/>
      <c r="F278" s="288"/>
      <c r="G278" s="288"/>
      <c r="H278" s="288"/>
      <c r="I278" s="288"/>
      <c r="J278" s="288"/>
      <c r="K278" s="288"/>
      <c r="L278" s="288"/>
      <c r="M278" s="288"/>
      <c r="N278" s="288"/>
      <c r="O278" s="288"/>
      <c r="P278" s="288"/>
      <c r="Q278" s="288"/>
      <c r="R278" s="289"/>
      <c r="S278" s="225"/>
      <c r="T278" s="225"/>
      <c r="U278" s="225"/>
      <c r="V278" s="225"/>
      <c r="W278" s="225"/>
      <c r="X278" s="225"/>
      <c r="Y278" s="225"/>
      <c r="Z278" s="225"/>
    </row>
    <row r="279" spans="1:26" ht="16.8">
      <c r="A279" s="225"/>
      <c r="B279" s="287"/>
      <c r="C279" s="288"/>
      <c r="D279" s="288"/>
      <c r="E279" s="288"/>
      <c r="F279" s="288"/>
      <c r="G279" s="288"/>
      <c r="H279" s="288"/>
      <c r="I279" s="288"/>
      <c r="J279" s="288"/>
      <c r="K279" s="288"/>
      <c r="L279" s="288"/>
      <c r="M279" s="288"/>
      <c r="N279" s="288"/>
      <c r="O279" s="288"/>
      <c r="P279" s="288"/>
      <c r="Q279" s="288"/>
      <c r="R279" s="289"/>
      <c r="S279" s="225"/>
      <c r="T279" s="225"/>
      <c r="U279" s="225"/>
      <c r="V279" s="225"/>
      <c r="W279" s="225"/>
      <c r="X279" s="225"/>
      <c r="Y279" s="225"/>
      <c r="Z279" s="225"/>
    </row>
    <row r="280" spans="1:26" ht="16.8">
      <c r="A280" s="225"/>
      <c r="B280" s="287"/>
      <c r="C280" s="288"/>
      <c r="D280" s="288"/>
      <c r="E280" s="288"/>
      <c r="F280" s="288"/>
      <c r="G280" s="288"/>
      <c r="H280" s="288"/>
      <c r="I280" s="288"/>
      <c r="J280" s="288"/>
      <c r="K280" s="288"/>
      <c r="L280" s="288"/>
      <c r="M280" s="288"/>
      <c r="N280" s="288"/>
      <c r="O280" s="288"/>
      <c r="P280" s="288"/>
      <c r="Q280" s="288"/>
      <c r="R280" s="289"/>
      <c r="S280" s="225"/>
      <c r="T280" s="225"/>
      <c r="U280" s="225"/>
      <c r="V280" s="225"/>
      <c r="W280" s="225"/>
      <c r="X280" s="225"/>
      <c r="Y280" s="225"/>
      <c r="Z280" s="225"/>
    </row>
    <row r="281" spans="1:26" ht="16.8">
      <c r="A281" s="225"/>
      <c r="B281" s="287"/>
      <c r="C281" s="288"/>
      <c r="D281" s="288"/>
      <c r="E281" s="288"/>
      <c r="F281" s="288"/>
      <c r="G281" s="288"/>
      <c r="H281" s="288"/>
      <c r="I281" s="288"/>
      <c r="J281" s="288"/>
      <c r="K281" s="288"/>
      <c r="L281" s="288"/>
      <c r="M281" s="288"/>
      <c r="N281" s="288"/>
      <c r="O281" s="288"/>
      <c r="P281" s="288"/>
      <c r="Q281" s="288"/>
      <c r="R281" s="289"/>
      <c r="S281" s="225"/>
      <c r="T281" s="225"/>
      <c r="U281" s="225"/>
      <c r="V281" s="225"/>
      <c r="W281" s="225"/>
      <c r="X281" s="225"/>
      <c r="Y281" s="225"/>
      <c r="Z281" s="225"/>
    </row>
    <row r="282" spans="1:26" ht="16.8">
      <c r="A282" s="225"/>
      <c r="B282" s="287"/>
      <c r="C282" s="288"/>
      <c r="D282" s="288"/>
      <c r="E282" s="288"/>
      <c r="F282" s="288"/>
      <c r="G282" s="288"/>
      <c r="H282" s="288"/>
      <c r="I282" s="288"/>
      <c r="J282" s="288"/>
      <c r="K282" s="288"/>
      <c r="L282" s="288"/>
      <c r="M282" s="288"/>
      <c r="N282" s="288"/>
      <c r="O282" s="288"/>
      <c r="P282" s="288"/>
      <c r="Q282" s="288"/>
      <c r="R282" s="289"/>
      <c r="S282" s="225"/>
      <c r="T282" s="225"/>
      <c r="U282" s="225"/>
      <c r="V282" s="225"/>
      <c r="W282" s="225"/>
      <c r="X282" s="225"/>
      <c r="Y282" s="225"/>
      <c r="Z282" s="225"/>
    </row>
    <row r="283" spans="1:26" ht="16.8">
      <c r="A283" s="225"/>
      <c r="B283" s="287"/>
      <c r="C283" s="288"/>
      <c r="D283" s="288"/>
      <c r="E283" s="288"/>
      <c r="F283" s="288"/>
      <c r="G283" s="288"/>
      <c r="H283" s="288"/>
      <c r="I283" s="288"/>
      <c r="J283" s="288"/>
      <c r="K283" s="288"/>
      <c r="L283" s="288"/>
      <c r="M283" s="288"/>
      <c r="N283" s="288"/>
      <c r="O283" s="288"/>
      <c r="P283" s="288"/>
      <c r="Q283" s="288"/>
      <c r="R283" s="289"/>
      <c r="S283" s="225"/>
      <c r="T283" s="225"/>
      <c r="U283" s="225"/>
      <c r="V283" s="225"/>
      <c r="W283" s="225"/>
      <c r="X283" s="225"/>
      <c r="Y283" s="225"/>
      <c r="Z283" s="225"/>
    </row>
    <row r="284" spans="1:26" ht="16.8">
      <c r="A284" s="225"/>
      <c r="B284" s="287"/>
      <c r="C284" s="288"/>
      <c r="D284" s="288"/>
      <c r="E284" s="288"/>
      <c r="F284" s="288"/>
      <c r="G284" s="288"/>
      <c r="H284" s="288"/>
      <c r="I284" s="288"/>
      <c r="J284" s="288"/>
      <c r="K284" s="288"/>
      <c r="L284" s="288"/>
      <c r="M284" s="288"/>
      <c r="N284" s="288"/>
      <c r="O284" s="288"/>
      <c r="P284" s="288"/>
      <c r="Q284" s="288"/>
      <c r="R284" s="289"/>
      <c r="S284" s="225"/>
      <c r="T284" s="225"/>
      <c r="U284" s="225"/>
      <c r="V284" s="225"/>
      <c r="W284" s="225"/>
      <c r="X284" s="225"/>
      <c r="Y284" s="225"/>
      <c r="Z284" s="225"/>
    </row>
    <row r="285" spans="1:26" ht="16.8">
      <c r="A285" s="225"/>
      <c r="B285" s="287"/>
      <c r="C285" s="288"/>
      <c r="D285" s="288"/>
      <c r="E285" s="288"/>
      <c r="F285" s="288"/>
      <c r="G285" s="288"/>
      <c r="H285" s="288"/>
      <c r="I285" s="288"/>
      <c r="J285" s="288"/>
      <c r="K285" s="288"/>
      <c r="L285" s="288"/>
      <c r="M285" s="288"/>
      <c r="N285" s="288"/>
      <c r="O285" s="288"/>
      <c r="P285" s="288"/>
      <c r="Q285" s="288"/>
      <c r="R285" s="289"/>
      <c r="S285" s="225"/>
      <c r="T285" s="225"/>
      <c r="U285" s="225"/>
      <c r="V285" s="225"/>
      <c r="W285" s="225"/>
      <c r="X285" s="225"/>
      <c r="Y285" s="225"/>
      <c r="Z285" s="225"/>
    </row>
    <row r="286" spans="1:26" ht="16.8">
      <c r="A286" s="225"/>
      <c r="B286" s="287"/>
      <c r="C286" s="288"/>
      <c r="D286" s="288"/>
      <c r="E286" s="288"/>
      <c r="F286" s="288"/>
      <c r="G286" s="288"/>
      <c r="H286" s="288"/>
      <c r="I286" s="288"/>
      <c r="J286" s="288"/>
      <c r="K286" s="288"/>
      <c r="L286" s="288"/>
      <c r="M286" s="288"/>
      <c r="N286" s="288"/>
      <c r="O286" s="288"/>
      <c r="P286" s="288"/>
      <c r="Q286" s="288"/>
      <c r="R286" s="289"/>
      <c r="S286" s="225"/>
      <c r="T286" s="225"/>
      <c r="U286" s="225"/>
      <c r="V286" s="225"/>
      <c r="W286" s="225"/>
      <c r="X286" s="225"/>
      <c r="Y286" s="225"/>
      <c r="Z286" s="225"/>
    </row>
    <row r="287" spans="1:26" ht="16.8">
      <c r="A287" s="225"/>
      <c r="B287" s="287"/>
      <c r="C287" s="288"/>
      <c r="D287" s="288"/>
      <c r="E287" s="288"/>
      <c r="F287" s="288"/>
      <c r="G287" s="288"/>
      <c r="H287" s="288"/>
      <c r="I287" s="288"/>
      <c r="J287" s="288"/>
      <c r="K287" s="288"/>
      <c r="L287" s="288"/>
      <c r="M287" s="288"/>
      <c r="N287" s="288"/>
      <c r="O287" s="288"/>
      <c r="P287" s="288"/>
      <c r="Q287" s="288"/>
      <c r="R287" s="289"/>
      <c r="S287" s="225"/>
      <c r="T287" s="225"/>
      <c r="U287" s="225"/>
      <c r="V287" s="225"/>
      <c r="W287" s="225"/>
      <c r="X287" s="225"/>
      <c r="Y287" s="225"/>
      <c r="Z287" s="225"/>
    </row>
    <row r="288" spans="1:26" ht="16.8">
      <c r="A288" s="225"/>
      <c r="B288" s="287"/>
      <c r="C288" s="288"/>
      <c r="D288" s="288"/>
      <c r="E288" s="288"/>
      <c r="F288" s="288"/>
      <c r="G288" s="288"/>
      <c r="H288" s="288"/>
      <c r="I288" s="288"/>
      <c r="J288" s="288"/>
      <c r="K288" s="288"/>
      <c r="L288" s="288"/>
      <c r="M288" s="288"/>
      <c r="N288" s="288"/>
      <c r="O288" s="288"/>
      <c r="P288" s="288"/>
      <c r="Q288" s="288"/>
      <c r="R288" s="289"/>
      <c r="S288" s="225"/>
      <c r="T288" s="225"/>
      <c r="U288" s="225"/>
      <c r="V288" s="225"/>
      <c r="W288" s="225"/>
      <c r="X288" s="225"/>
      <c r="Y288" s="225"/>
      <c r="Z288" s="225"/>
    </row>
    <row r="289" spans="1:26" ht="16.8">
      <c r="A289" s="225"/>
      <c r="B289" s="287"/>
      <c r="C289" s="288"/>
      <c r="D289" s="288"/>
      <c r="E289" s="288"/>
      <c r="F289" s="288"/>
      <c r="G289" s="288"/>
      <c r="H289" s="288"/>
      <c r="I289" s="288"/>
      <c r="J289" s="288"/>
      <c r="K289" s="288"/>
      <c r="L289" s="288"/>
      <c r="M289" s="288"/>
      <c r="N289" s="288"/>
      <c r="O289" s="288"/>
      <c r="P289" s="288"/>
      <c r="Q289" s="288"/>
      <c r="R289" s="289"/>
      <c r="S289" s="225"/>
      <c r="T289" s="225"/>
      <c r="U289" s="225"/>
      <c r="V289" s="225"/>
      <c r="W289" s="225"/>
      <c r="X289" s="225"/>
      <c r="Y289" s="225"/>
      <c r="Z289" s="225"/>
    </row>
    <row r="290" spans="1:26" ht="16.8">
      <c r="A290" s="225"/>
      <c r="B290" s="287"/>
      <c r="C290" s="288"/>
      <c r="D290" s="288"/>
      <c r="E290" s="288"/>
      <c r="F290" s="288"/>
      <c r="G290" s="288"/>
      <c r="H290" s="288"/>
      <c r="I290" s="288"/>
      <c r="J290" s="288"/>
      <c r="K290" s="288"/>
      <c r="L290" s="288"/>
      <c r="M290" s="288"/>
      <c r="N290" s="288"/>
      <c r="O290" s="288"/>
      <c r="P290" s="288"/>
      <c r="Q290" s="288"/>
      <c r="R290" s="289"/>
      <c r="S290" s="225"/>
      <c r="T290" s="225"/>
      <c r="U290" s="225"/>
      <c r="V290" s="225"/>
      <c r="W290" s="225"/>
      <c r="X290" s="225"/>
      <c r="Y290" s="225"/>
      <c r="Z290" s="225"/>
    </row>
    <row r="291" spans="1:26" ht="16.8">
      <c r="A291" s="225"/>
      <c r="B291" s="287"/>
      <c r="C291" s="288"/>
      <c r="D291" s="288"/>
      <c r="E291" s="288"/>
      <c r="F291" s="288"/>
      <c r="G291" s="288"/>
      <c r="H291" s="288"/>
      <c r="I291" s="288"/>
      <c r="J291" s="288"/>
      <c r="K291" s="288"/>
      <c r="L291" s="288"/>
      <c r="M291" s="288"/>
      <c r="N291" s="288"/>
      <c r="O291" s="288"/>
      <c r="P291" s="288"/>
      <c r="Q291" s="288"/>
      <c r="R291" s="289"/>
      <c r="S291" s="225"/>
      <c r="T291" s="225"/>
      <c r="U291" s="225"/>
      <c r="V291" s="225"/>
      <c r="W291" s="225"/>
      <c r="X291" s="225"/>
      <c r="Y291" s="225"/>
      <c r="Z291" s="225"/>
    </row>
    <row r="292" spans="1:26" ht="16.8">
      <c r="A292" s="225"/>
      <c r="B292" s="287"/>
      <c r="C292" s="288"/>
      <c r="D292" s="288"/>
      <c r="E292" s="288"/>
      <c r="F292" s="288"/>
      <c r="G292" s="288"/>
      <c r="H292" s="288"/>
      <c r="I292" s="288"/>
      <c r="J292" s="288"/>
      <c r="K292" s="288"/>
      <c r="L292" s="288"/>
      <c r="M292" s="288"/>
      <c r="N292" s="288"/>
      <c r="O292" s="288"/>
      <c r="P292" s="288"/>
      <c r="Q292" s="288"/>
      <c r="R292" s="289"/>
      <c r="S292" s="225"/>
      <c r="T292" s="225"/>
      <c r="U292" s="225"/>
      <c r="V292" s="225"/>
      <c r="W292" s="225"/>
      <c r="X292" s="225"/>
      <c r="Y292" s="225"/>
      <c r="Z292" s="225"/>
    </row>
    <row r="293" spans="1:26" ht="16.8">
      <c r="A293" s="225"/>
      <c r="B293" s="287"/>
      <c r="C293" s="288"/>
      <c r="D293" s="288"/>
      <c r="E293" s="288"/>
      <c r="F293" s="288"/>
      <c r="G293" s="288"/>
      <c r="H293" s="288"/>
      <c r="I293" s="288"/>
      <c r="J293" s="288"/>
      <c r="K293" s="288"/>
      <c r="L293" s="288"/>
      <c r="M293" s="288"/>
      <c r="N293" s="288"/>
      <c r="O293" s="288"/>
      <c r="P293" s="288"/>
      <c r="Q293" s="288"/>
      <c r="R293" s="289"/>
      <c r="S293" s="225"/>
      <c r="T293" s="225"/>
      <c r="U293" s="225"/>
      <c r="V293" s="225"/>
      <c r="W293" s="225"/>
      <c r="X293" s="225"/>
      <c r="Y293" s="225"/>
      <c r="Z293" s="225"/>
    </row>
    <row r="294" spans="1:26" ht="16.8">
      <c r="A294" s="225"/>
      <c r="B294" s="287"/>
      <c r="C294" s="288"/>
      <c r="D294" s="288"/>
      <c r="E294" s="288"/>
      <c r="F294" s="288"/>
      <c r="G294" s="288"/>
      <c r="H294" s="288"/>
      <c r="I294" s="288"/>
      <c r="J294" s="288"/>
      <c r="K294" s="288"/>
      <c r="L294" s="288"/>
      <c r="M294" s="288"/>
      <c r="N294" s="288"/>
      <c r="O294" s="288"/>
      <c r="P294" s="288"/>
      <c r="Q294" s="288"/>
      <c r="R294" s="289"/>
      <c r="S294" s="225"/>
      <c r="T294" s="225"/>
      <c r="U294" s="225"/>
      <c r="V294" s="225"/>
      <c r="W294" s="225"/>
      <c r="X294" s="225"/>
      <c r="Y294" s="225"/>
      <c r="Z294" s="225"/>
    </row>
    <row r="295" spans="1:26" ht="16.8">
      <c r="A295" s="225"/>
      <c r="B295" s="287"/>
      <c r="C295" s="288"/>
      <c r="D295" s="288"/>
      <c r="E295" s="288"/>
      <c r="F295" s="288"/>
      <c r="G295" s="288"/>
      <c r="H295" s="288"/>
      <c r="I295" s="288"/>
      <c r="J295" s="288"/>
      <c r="K295" s="288"/>
      <c r="L295" s="288"/>
      <c r="M295" s="288"/>
      <c r="N295" s="288"/>
      <c r="O295" s="288"/>
      <c r="P295" s="288"/>
      <c r="Q295" s="288"/>
      <c r="R295" s="289"/>
      <c r="S295" s="225"/>
      <c r="T295" s="225"/>
      <c r="U295" s="225"/>
      <c r="V295" s="225"/>
      <c r="W295" s="225"/>
      <c r="X295" s="225"/>
      <c r="Y295" s="225"/>
      <c r="Z295" s="225"/>
    </row>
    <row r="296" spans="1:26" ht="16.8">
      <c r="A296" s="225"/>
      <c r="B296" s="287"/>
      <c r="C296" s="288"/>
      <c r="D296" s="288"/>
      <c r="E296" s="288"/>
      <c r="F296" s="288"/>
      <c r="G296" s="288"/>
      <c r="H296" s="288"/>
      <c r="I296" s="288"/>
      <c r="J296" s="288"/>
      <c r="K296" s="288"/>
      <c r="L296" s="288"/>
      <c r="M296" s="288"/>
      <c r="N296" s="288"/>
      <c r="O296" s="288"/>
      <c r="P296" s="288"/>
      <c r="Q296" s="288"/>
      <c r="R296" s="289"/>
      <c r="S296" s="225"/>
      <c r="T296" s="225"/>
      <c r="U296" s="225"/>
      <c r="V296" s="225"/>
      <c r="W296" s="225"/>
      <c r="X296" s="225"/>
      <c r="Y296" s="225"/>
      <c r="Z296" s="225"/>
    </row>
    <row r="297" spans="1:26" ht="16.8">
      <c r="A297" s="225"/>
      <c r="B297" s="287"/>
      <c r="C297" s="288"/>
      <c r="D297" s="288"/>
      <c r="E297" s="288"/>
      <c r="F297" s="288"/>
      <c r="G297" s="288"/>
      <c r="H297" s="288"/>
      <c r="I297" s="288"/>
      <c r="J297" s="288"/>
      <c r="K297" s="288"/>
      <c r="L297" s="288"/>
      <c r="M297" s="288"/>
      <c r="N297" s="288"/>
      <c r="O297" s="288"/>
      <c r="P297" s="288"/>
      <c r="Q297" s="288"/>
      <c r="R297" s="289"/>
      <c r="S297" s="225"/>
      <c r="T297" s="225"/>
      <c r="U297" s="225"/>
      <c r="V297" s="225"/>
      <c r="W297" s="225"/>
      <c r="X297" s="225"/>
      <c r="Y297" s="225"/>
      <c r="Z297" s="225"/>
    </row>
    <row r="298" spans="1:26" ht="16.8">
      <c r="A298" s="225"/>
      <c r="B298" s="287"/>
      <c r="C298" s="288"/>
      <c r="D298" s="288"/>
      <c r="E298" s="288"/>
      <c r="F298" s="288"/>
      <c r="G298" s="288"/>
      <c r="H298" s="288"/>
      <c r="I298" s="288"/>
      <c r="J298" s="288"/>
      <c r="K298" s="288"/>
      <c r="L298" s="288"/>
      <c r="M298" s="288"/>
      <c r="N298" s="288"/>
      <c r="O298" s="288"/>
      <c r="P298" s="288"/>
      <c r="Q298" s="288"/>
      <c r="R298" s="289"/>
      <c r="S298" s="225"/>
      <c r="T298" s="225"/>
      <c r="U298" s="225"/>
      <c r="V298" s="225"/>
      <c r="W298" s="225"/>
      <c r="X298" s="225"/>
      <c r="Y298" s="225"/>
      <c r="Z298" s="225"/>
    </row>
    <row r="299" spans="1:26" ht="16.8">
      <c r="A299" s="225"/>
      <c r="B299" s="287"/>
      <c r="C299" s="288"/>
      <c r="D299" s="288"/>
      <c r="E299" s="288"/>
      <c r="F299" s="288"/>
      <c r="G299" s="288"/>
      <c r="H299" s="288"/>
      <c r="I299" s="288"/>
      <c r="J299" s="288"/>
      <c r="K299" s="288"/>
      <c r="L299" s="288"/>
      <c r="M299" s="288"/>
      <c r="N299" s="288"/>
      <c r="O299" s="288"/>
      <c r="P299" s="288"/>
      <c r="Q299" s="288"/>
      <c r="R299" s="289"/>
      <c r="S299" s="225"/>
      <c r="T299" s="225"/>
      <c r="U299" s="225"/>
      <c r="V299" s="225"/>
      <c r="W299" s="225"/>
      <c r="X299" s="225"/>
      <c r="Y299" s="225"/>
      <c r="Z299" s="225"/>
    </row>
    <row r="300" spans="1:26" ht="16.8">
      <c r="A300" s="225"/>
      <c r="B300" s="287"/>
      <c r="C300" s="288"/>
      <c r="D300" s="288"/>
      <c r="E300" s="288"/>
      <c r="F300" s="288"/>
      <c r="G300" s="288"/>
      <c r="H300" s="288"/>
      <c r="I300" s="288"/>
      <c r="J300" s="288"/>
      <c r="K300" s="288"/>
      <c r="L300" s="288"/>
      <c r="M300" s="288"/>
      <c r="N300" s="288"/>
      <c r="O300" s="288"/>
      <c r="P300" s="288"/>
      <c r="Q300" s="288"/>
      <c r="R300" s="289"/>
      <c r="S300" s="225"/>
      <c r="T300" s="225"/>
      <c r="U300" s="225"/>
      <c r="V300" s="225"/>
      <c r="W300" s="225"/>
      <c r="X300" s="225"/>
      <c r="Y300" s="225"/>
      <c r="Z300" s="225"/>
    </row>
    <row r="301" spans="1:26" ht="16.8">
      <c r="A301" s="225"/>
      <c r="B301" s="287"/>
      <c r="C301" s="288"/>
      <c r="D301" s="288"/>
      <c r="E301" s="288"/>
      <c r="F301" s="288"/>
      <c r="G301" s="288"/>
      <c r="H301" s="288"/>
      <c r="I301" s="288"/>
      <c r="J301" s="288"/>
      <c r="K301" s="288"/>
      <c r="L301" s="288"/>
      <c r="M301" s="288"/>
      <c r="N301" s="288"/>
      <c r="O301" s="288"/>
      <c r="P301" s="288"/>
      <c r="Q301" s="288"/>
      <c r="R301" s="289"/>
      <c r="S301" s="225"/>
      <c r="T301" s="225"/>
      <c r="U301" s="225"/>
      <c r="V301" s="225"/>
      <c r="W301" s="225"/>
      <c r="X301" s="225"/>
      <c r="Y301" s="225"/>
      <c r="Z301" s="225"/>
    </row>
    <row r="302" spans="1:26" ht="16.8">
      <c r="A302" s="225"/>
      <c r="B302" s="287"/>
      <c r="C302" s="288"/>
      <c r="D302" s="288"/>
      <c r="E302" s="288"/>
      <c r="F302" s="288"/>
      <c r="G302" s="288"/>
      <c r="H302" s="288"/>
      <c r="I302" s="288"/>
      <c r="J302" s="288"/>
      <c r="K302" s="288"/>
      <c r="L302" s="288"/>
      <c r="M302" s="288"/>
      <c r="N302" s="288"/>
      <c r="O302" s="288"/>
      <c r="P302" s="288"/>
      <c r="Q302" s="288"/>
      <c r="R302" s="289"/>
      <c r="S302" s="225"/>
      <c r="T302" s="225"/>
      <c r="U302" s="225"/>
      <c r="V302" s="225"/>
      <c r="W302" s="225"/>
      <c r="X302" s="225"/>
      <c r="Y302" s="225"/>
      <c r="Z302" s="225"/>
    </row>
    <row r="303" spans="1:26" ht="16.8">
      <c r="A303" s="225"/>
      <c r="B303" s="287"/>
      <c r="C303" s="288"/>
      <c r="D303" s="288"/>
      <c r="E303" s="288"/>
      <c r="F303" s="288"/>
      <c r="G303" s="288"/>
      <c r="H303" s="288"/>
      <c r="I303" s="288"/>
      <c r="J303" s="288"/>
      <c r="K303" s="288"/>
      <c r="L303" s="288"/>
      <c r="M303" s="288"/>
      <c r="N303" s="288"/>
      <c r="O303" s="288"/>
      <c r="P303" s="288"/>
      <c r="Q303" s="288"/>
      <c r="R303" s="289"/>
      <c r="S303" s="225"/>
      <c r="T303" s="225"/>
      <c r="U303" s="225"/>
      <c r="V303" s="225"/>
      <c r="W303" s="225"/>
      <c r="X303" s="225"/>
      <c r="Y303" s="225"/>
      <c r="Z303" s="225"/>
    </row>
    <row r="304" spans="1:26" ht="16.8">
      <c r="A304" s="225"/>
      <c r="B304" s="287"/>
      <c r="C304" s="288"/>
      <c r="D304" s="288"/>
      <c r="E304" s="288"/>
      <c r="F304" s="288"/>
      <c r="G304" s="288"/>
      <c r="H304" s="288"/>
      <c r="I304" s="288"/>
      <c r="J304" s="288"/>
      <c r="K304" s="288"/>
      <c r="L304" s="288"/>
      <c r="M304" s="288"/>
      <c r="N304" s="288"/>
      <c r="O304" s="288"/>
      <c r="P304" s="288"/>
      <c r="Q304" s="288"/>
      <c r="R304" s="289"/>
      <c r="S304" s="225"/>
      <c r="T304" s="225"/>
      <c r="U304" s="225"/>
      <c r="V304" s="225"/>
      <c r="W304" s="225"/>
      <c r="X304" s="225"/>
      <c r="Y304" s="225"/>
      <c r="Z304" s="225"/>
    </row>
    <row r="305" spans="1:26" ht="16.8">
      <c r="A305" s="225"/>
      <c r="B305" s="287"/>
      <c r="C305" s="288"/>
      <c r="D305" s="288"/>
      <c r="E305" s="288"/>
      <c r="F305" s="288"/>
      <c r="G305" s="288"/>
      <c r="H305" s="288"/>
      <c r="I305" s="288"/>
      <c r="J305" s="288"/>
      <c r="K305" s="288"/>
      <c r="L305" s="288"/>
      <c r="M305" s="288"/>
      <c r="N305" s="288"/>
      <c r="O305" s="288"/>
      <c r="P305" s="288"/>
      <c r="Q305" s="288"/>
      <c r="R305" s="289"/>
      <c r="S305" s="225"/>
      <c r="T305" s="225"/>
      <c r="U305" s="225"/>
      <c r="V305" s="225"/>
      <c r="W305" s="225"/>
      <c r="X305" s="225"/>
      <c r="Y305" s="225"/>
      <c r="Z305" s="225"/>
    </row>
    <row r="306" spans="1:26" ht="16.8">
      <c r="A306" s="225"/>
      <c r="B306" s="287"/>
      <c r="C306" s="288"/>
      <c r="D306" s="288"/>
      <c r="E306" s="288"/>
      <c r="F306" s="288"/>
      <c r="G306" s="288"/>
      <c r="H306" s="288"/>
      <c r="I306" s="288"/>
      <c r="J306" s="288"/>
      <c r="K306" s="288"/>
      <c r="L306" s="288"/>
      <c r="M306" s="288"/>
      <c r="N306" s="288"/>
      <c r="O306" s="288"/>
      <c r="P306" s="288"/>
      <c r="Q306" s="288"/>
      <c r="R306" s="289"/>
      <c r="S306" s="225"/>
      <c r="T306" s="225"/>
      <c r="U306" s="225"/>
      <c r="V306" s="225"/>
      <c r="W306" s="225"/>
      <c r="X306" s="225"/>
      <c r="Y306" s="225"/>
      <c r="Z306" s="225"/>
    </row>
    <row r="307" spans="1:26" ht="16.8">
      <c r="A307" s="225"/>
      <c r="B307" s="287"/>
      <c r="C307" s="288"/>
      <c r="D307" s="288"/>
      <c r="E307" s="288"/>
      <c r="F307" s="288"/>
      <c r="G307" s="288"/>
      <c r="H307" s="288"/>
      <c r="I307" s="288"/>
      <c r="J307" s="288"/>
      <c r="K307" s="288"/>
      <c r="L307" s="288"/>
      <c r="M307" s="288"/>
      <c r="N307" s="288"/>
      <c r="O307" s="288"/>
      <c r="P307" s="288"/>
      <c r="Q307" s="288"/>
      <c r="R307" s="289"/>
      <c r="S307" s="225"/>
      <c r="T307" s="225"/>
      <c r="U307" s="225"/>
      <c r="V307" s="225"/>
      <c r="W307" s="225"/>
      <c r="X307" s="225"/>
      <c r="Y307" s="225"/>
      <c r="Z307" s="225"/>
    </row>
    <row r="308" spans="1:26" ht="16.8">
      <c r="A308" s="225"/>
      <c r="B308" s="287"/>
      <c r="C308" s="288"/>
      <c r="D308" s="288"/>
      <c r="E308" s="288"/>
      <c r="F308" s="288"/>
      <c r="G308" s="288"/>
      <c r="H308" s="288"/>
      <c r="I308" s="288"/>
      <c r="J308" s="288"/>
      <c r="K308" s="288"/>
      <c r="L308" s="288"/>
      <c r="M308" s="288"/>
      <c r="N308" s="288"/>
      <c r="O308" s="288"/>
      <c r="P308" s="288"/>
      <c r="Q308" s="288"/>
      <c r="R308" s="289"/>
      <c r="S308" s="225"/>
      <c r="T308" s="225"/>
      <c r="U308" s="225"/>
      <c r="V308" s="225"/>
      <c r="W308" s="225"/>
      <c r="X308" s="225"/>
      <c r="Y308" s="225"/>
      <c r="Z308" s="225"/>
    </row>
    <row r="309" spans="1:26" ht="16.8">
      <c r="A309" s="225"/>
      <c r="B309" s="287"/>
      <c r="C309" s="288"/>
      <c r="D309" s="288"/>
      <c r="E309" s="288"/>
      <c r="F309" s="288"/>
      <c r="G309" s="288"/>
      <c r="H309" s="288"/>
      <c r="I309" s="288"/>
      <c r="J309" s="288"/>
      <c r="K309" s="288"/>
      <c r="L309" s="288"/>
      <c r="M309" s="288"/>
      <c r="N309" s="288"/>
      <c r="O309" s="288"/>
      <c r="P309" s="288"/>
      <c r="Q309" s="288"/>
      <c r="R309" s="289"/>
      <c r="S309" s="225"/>
      <c r="T309" s="225"/>
      <c r="U309" s="225"/>
      <c r="V309" s="225"/>
      <c r="W309" s="225"/>
      <c r="X309" s="225"/>
      <c r="Y309" s="225"/>
      <c r="Z309" s="225"/>
    </row>
    <row r="310" spans="1:26" ht="16.8">
      <c r="A310" s="225"/>
      <c r="B310" s="287"/>
      <c r="C310" s="288"/>
      <c r="D310" s="288"/>
      <c r="E310" s="288"/>
      <c r="F310" s="288"/>
      <c r="G310" s="288"/>
      <c r="H310" s="288"/>
      <c r="I310" s="288"/>
      <c r="J310" s="288"/>
      <c r="K310" s="288"/>
      <c r="L310" s="288"/>
      <c r="M310" s="288"/>
      <c r="N310" s="288"/>
      <c r="O310" s="288"/>
      <c r="P310" s="288"/>
      <c r="Q310" s="288"/>
      <c r="R310" s="289"/>
      <c r="S310" s="225"/>
      <c r="T310" s="225"/>
      <c r="U310" s="225"/>
      <c r="V310" s="225"/>
      <c r="W310" s="225"/>
      <c r="X310" s="225"/>
      <c r="Y310" s="225"/>
      <c r="Z310" s="225"/>
    </row>
    <row r="311" spans="1:26" ht="16.8">
      <c r="A311" s="225"/>
      <c r="B311" s="287"/>
      <c r="C311" s="288"/>
      <c r="D311" s="288"/>
      <c r="E311" s="288"/>
      <c r="F311" s="288"/>
      <c r="G311" s="288"/>
      <c r="H311" s="288"/>
      <c r="I311" s="288"/>
      <c r="J311" s="288"/>
      <c r="K311" s="288"/>
      <c r="L311" s="288"/>
      <c r="M311" s="288"/>
      <c r="N311" s="288"/>
      <c r="O311" s="288"/>
      <c r="P311" s="288"/>
      <c r="Q311" s="288"/>
      <c r="R311" s="289"/>
      <c r="S311" s="225"/>
      <c r="T311" s="225"/>
      <c r="U311" s="225"/>
      <c r="V311" s="225"/>
      <c r="W311" s="225"/>
      <c r="X311" s="225"/>
      <c r="Y311" s="225"/>
      <c r="Z311" s="225"/>
    </row>
    <row r="312" spans="1:26" ht="16.8">
      <c r="A312" s="225"/>
      <c r="B312" s="287"/>
      <c r="C312" s="288"/>
      <c r="D312" s="288"/>
      <c r="E312" s="288"/>
      <c r="F312" s="288"/>
      <c r="G312" s="288"/>
      <c r="H312" s="288"/>
      <c r="I312" s="288"/>
      <c r="J312" s="288"/>
      <c r="K312" s="288"/>
      <c r="L312" s="288"/>
      <c r="M312" s="288"/>
      <c r="N312" s="288"/>
      <c r="O312" s="288"/>
      <c r="P312" s="288"/>
      <c r="Q312" s="288"/>
      <c r="R312" s="289"/>
      <c r="S312" s="225"/>
      <c r="T312" s="225"/>
      <c r="U312" s="225"/>
      <c r="V312" s="225"/>
      <c r="W312" s="225"/>
      <c r="X312" s="225"/>
      <c r="Y312" s="225"/>
      <c r="Z312" s="225"/>
    </row>
    <row r="313" spans="1:26" ht="16.8">
      <c r="A313" s="225"/>
      <c r="B313" s="287"/>
      <c r="C313" s="288"/>
      <c r="D313" s="288"/>
      <c r="E313" s="288"/>
      <c r="F313" s="288"/>
      <c r="G313" s="288"/>
      <c r="H313" s="288"/>
      <c r="I313" s="288"/>
      <c r="J313" s="288"/>
      <c r="K313" s="288"/>
      <c r="L313" s="288"/>
      <c r="M313" s="288"/>
      <c r="N313" s="288"/>
      <c r="O313" s="288"/>
      <c r="P313" s="288"/>
      <c r="Q313" s="288"/>
      <c r="R313" s="289"/>
      <c r="S313" s="225"/>
      <c r="T313" s="225"/>
      <c r="U313" s="225"/>
      <c r="V313" s="225"/>
      <c r="W313" s="225"/>
      <c r="X313" s="225"/>
      <c r="Y313" s="225"/>
      <c r="Z313" s="225"/>
    </row>
    <row r="314" spans="1:26" ht="16.8">
      <c r="A314" s="225"/>
      <c r="B314" s="287"/>
      <c r="C314" s="288"/>
      <c r="D314" s="288"/>
      <c r="E314" s="288"/>
      <c r="F314" s="288"/>
      <c r="G314" s="288"/>
      <c r="H314" s="288"/>
      <c r="I314" s="288"/>
      <c r="J314" s="288"/>
      <c r="K314" s="288"/>
      <c r="L314" s="288"/>
      <c r="M314" s="288"/>
      <c r="N314" s="288"/>
      <c r="O314" s="288"/>
      <c r="P314" s="288"/>
      <c r="Q314" s="288"/>
      <c r="R314" s="289"/>
      <c r="S314" s="225"/>
      <c r="T314" s="225"/>
      <c r="U314" s="225"/>
      <c r="V314" s="225"/>
      <c r="W314" s="225"/>
      <c r="X314" s="225"/>
      <c r="Y314" s="225"/>
      <c r="Z314" s="225"/>
    </row>
    <row r="315" spans="1:26" ht="16.8">
      <c r="A315" s="225"/>
      <c r="B315" s="287"/>
      <c r="C315" s="288"/>
      <c r="D315" s="288"/>
      <c r="E315" s="288"/>
      <c r="F315" s="288"/>
      <c r="G315" s="288"/>
      <c r="H315" s="288"/>
      <c r="I315" s="288"/>
      <c r="J315" s="288"/>
      <c r="K315" s="288"/>
      <c r="L315" s="288"/>
      <c r="M315" s="288"/>
      <c r="N315" s="288"/>
      <c r="O315" s="288"/>
      <c r="P315" s="288"/>
      <c r="Q315" s="288"/>
      <c r="R315" s="289"/>
      <c r="S315" s="225"/>
      <c r="T315" s="225"/>
      <c r="U315" s="225"/>
      <c r="V315" s="225"/>
      <c r="W315" s="225"/>
      <c r="X315" s="225"/>
      <c r="Y315" s="225"/>
      <c r="Z315" s="225"/>
    </row>
    <row r="316" spans="1:26" ht="16.8">
      <c r="A316" s="225"/>
      <c r="B316" s="287"/>
      <c r="C316" s="288"/>
      <c r="D316" s="288"/>
      <c r="E316" s="288"/>
      <c r="F316" s="288"/>
      <c r="G316" s="288"/>
      <c r="H316" s="288"/>
      <c r="I316" s="288"/>
      <c r="J316" s="288"/>
      <c r="K316" s="288"/>
      <c r="L316" s="288"/>
      <c r="M316" s="288"/>
      <c r="N316" s="288"/>
      <c r="O316" s="288"/>
      <c r="P316" s="288"/>
      <c r="Q316" s="288"/>
      <c r="R316" s="289"/>
      <c r="S316" s="225"/>
      <c r="T316" s="225"/>
      <c r="U316" s="225"/>
      <c r="V316" s="225"/>
      <c r="W316" s="225"/>
      <c r="X316" s="225"/>
      <c r="Y316" s="225"/>
      <c r="Z316" s="225"/>
    </row>
    <row r="317" spans="1:26" ht="16.8">
      <c r="A317" s="225"/>
      <c r="B317" s="287"/>
      <c r="C317" s="288"/>
      <c r="D317" s="288"/>
      <c r="E317" s="288"/>
      <c r="F317" s="288"/>
      <c r="G317" s="288"/>
      <c r="H317" s="288"/>
      <c r="I317" s="288"/>
      <c r="J317" s="288"/>
      <c r="K317" s="288"/>
      <c r="L317" s="288"/>
      <c r="M317" s="288"/>
      <c r="N317" s="288"/>
      <c r="O317" s="288"/>
      <c r="P317" s="288"/>
      <c r="Q317" s="288"/>
      <c r="R317" s="289"/>
      <c r="S317" s="225"/>
      <c r="T317" s="225"/>
      <c r="U317" s="225"/>
      <c r="V317" s="225"/>
      <c r="W317" s="225"/>
      <c r="X317" s="225"/>
      <c r="Y317" s="225"/>
      <c r="Z317" s="225"/>
    </row>
    <row r="318" spans="1:26" ht="16.8">
      <c r="A318" s="225"/>
      <c r="B318" s="287"/>
      <c r="C318" s="288"/>
      <c r="D318" s="288"/>
      <c r="E318" s="288"/>
      <c r="F318" s="288"/>
      <c r="G318" s="288"/>
      <c r="H318" s="288"/>
      <c r="I318" s="288"/>
      <c r="J318" s="288"/>
      <c r="K318" s="288"/>
      <c r="L318" s="288"/>
      <c r="M318" s="288"/>
      <c r="N318" s="288"/>
      <c r="O318" s="288"/>
      <c r="P318" s="288"/>
      <c r="Q318" s="288"/>
      <c r="R318" s="289"/>
      <c r="S318" s="225"/>
      <c r="T318" s="225"/>
      <c r="U318" s="225"/>
      <c r="V318" s="225"/>
      <c r="W318" s="225"/>
      <c r="X318" s="225"/>
      <c r="Y318" s="225"/>
      <c r="Z318" s="225"/>
    </row>
    <row r="319" spans="1:26" ht="16.8">
      <c r="A319" s="225"/>
      <c r="B319" s="287"/>
      <c r="C319" s="288"/>
      <c r="D319" s="288"/>
      <c r="E319" s="288"/>
      <c r="F319" s="288"/>
      <c r="G319" s="288"/>
      <c r="H319" s="288"/>
      <c r="I319" s="288"/>
      <c r="J319" s="288"/>
      <c r="K319" s="288"/>
      <c r="L319" s="288"/>
      <c r="M319" s="288"/>
      <c r="N319" s="288"/>
      <c r="O319" s="288"/>
      <c r="P319" s="288"/>
      <c r="Q319" s="288"/>
      <c r="R319" s="289"/>
      <c r="S319" s="225"/>
      <c r="T319" s="225"/>
      <c r="U319" s="225"/>
      <c r="V319" s="225"/>
      <c r="W319" s="225"/>
      <c r="X319" s="225"/>
      <c r="Y319" s="225"/>
      <c r="Z319" s="225"/>
    </row>
    <row r="320" spans="1:26" ht="16.8">
      <c r="A320" s="225"/>
      <c r="B320" s="287"/>
      <c r="C320" s="288"/>
      <c r="D320" s="288"/>
      <c r="E320" s="288"/>
      <c r="F320" s="288"/>
      <c r="G320" s="288"/>
      <c r="H320" s="288"/>
      <c r="I320" s="288"/>
      <c r="J320" s="288"/>
      <c r="K320" s="288"/>
      <c r="L320" s="288"/>
      <c r="M320" s="288"/>
      <c r="N320" s="288"/>
      <c r="O320" s="288"/>
      <c r="P320" s="288"/>
      <c r="Q320" s="288"/>
      <c r="R320" s="289"/>
      <c r="S320" s="225"/>
      <c r="T320" s="225"/>
      <c r="U320" s="225"/>
      <c r="V320" s="225"/>
      <c r="W320" s="225"/>
      <c r="X320" s="225"/>
      <c r="Y320" s="225"/>
      <c r="Z320" s="225"/>
    </row>
    <row r="321" spans="1:26" ht="16.8">
      <c r="A321" s="225"/>
      <c r="B321" s="287"/>
      <c r="C321" s="288"/>
      <c r="D321" s="288"/>
      <c r="E321" s="288"/>
      <c r="F321" s="288"/>
      <c r="G321" s="288"/>
      <c r="H321" s="288"/>
      <c r="I321" s="288"/>
      <c r="J321" s="288"/>
      <c r="K321" s="288"/>
      <c r="L321" s="288"/>
      <c r="M321" s="288"/>
      <c r="N321" s="288"/>
      <c r="O321" s="288"/>
      <c r="P321" s="288"/>
      <c r="Q321" s="288"/>
      <c r="R321" s="289"/>
      <c r="S321" s="225"/>
      <c r="T321" s="225"/>
      <c r="U321" s="225"/>
      <c r="V321" s="225"/>
      <c r="W321" s="225"/>
      <c r="X321" s="225"/>
      <c r="Y321" s="225"/>
      <c r="Z321" s="225"/>
    </row>
    <row r="322" spans="1:26" ht="16.8">
      <c r="A322" s="225"/>
      <c r="B322" s="287"/>
      <c r="C322" s="288"/>
      <c r="D322" s="288"/>
      <c r="E322" s="288"/>
      <c r="F322" s="288"/>
      <c r="G322" s="288"/>
      <c r="H322" s="288"/>
      <c r="I322" s="288"/>
      <c r="J322" s="288"/>
      <c r="K322" s="288"/>
      <c r="L322" s="288"/>
      <c r="M322" s="288"/>
      <c r="N322" s="288"/>
      <c r="O322" s="288"/>
      <c r="P322" s="288"/>
      <c r="Q322" s="288"/>
      <c r="R322" s="289"/>
      <c r="S322" s="225"/>
      <c r="T322" s="225"/>
      <c r="U322" s="225"/>
      <c r="V322" s="225"/>
      <c r="W322" s="225"/>
      <c r="X322" s="225"/>
      <c r="Y322" s="225"/>
      <c r="Z322" s="225"/>
    </row>
    <row r="323" spans="1:26" ht="16.8">
      <c r="A323" s="225"/>
      <c r="B323" s="287"/>
      <c r="C323" s="288"/>
      <c r="D323" s="288"/>
      <c r="E323" s="288"/>
      <c r="F323" s="288"/>
      <c r="G323" s="288"/>
      <c r="H323" s="288"/>
      <c r="I323" s="288"/>
      <c r="J323" s="288"/>
      <c r="K323" s="288"/>
      <c r="L323" s="288"/>
      <c r="M323" s="288"/>
      <c r="N323" s="288"/>
      <c r="O323" s="288"/>
      <c r="P323" s="288"/>
      <c r="Q323" s="288"/>
      <c r="R323" s="289"/>
      <c r="S323" s="225"/>
      <c r="T323" s="225"/>
      <c r="U323" s="225"/>
      <c r="V323" s="225"/>
      <c r="W323" s="225"/>
      <c r="X323" s="225"/>
      <c r="Y323" s="225"/>
      <c r="Z323" s="225"/>
    </row>
    <row r="324" spans="1:26" ht="16.8">
      <c r="A324" s="225"/>
      <c r="B324" s="287"/>
      <c r="C324" s="288"/>
      <c r="D324" s="288"/>
      <c r="E324" s="288"/>
      <c r="F324" s="288"/>
      <c r="G324" s="288"/>
      <c r="H324" s="288"/>
      <c r="I324" s="288"/>
      <c r="J324" s="288"/>
      <c r="K324" s="288"/>
      <c r="L324" s="288"/>
      <c r="M324" s="288"/>
      <c r="N324" s="288"/>
      <c r="O324" s="288"/>
      <c r="P324" s="288"/>
      <c r="Q324" s="288"/>
      <c r="R324" s="289"/>
      <c r="S324" s="225"/>
      <c r="T324" s="225"/>
      <c r="U324" s="225"/>
      <c r="V324" s="225"/>
      <c r="W324" s="225"/>
      <c r="X324" s="225"/>
      <c r="Y324" s="225"/>
      <c r="Z324" s="225"/>
    </row>
    <row r="325" spans="1:26" ht="16.8">
      <c r="A325" s="225"/>
      <c r="B325" s="287"/>
      <c r="C325" s="288"/>
      <c r="D325" s="288"/>
      <c r="E325" s="288"/>
      <c r="F325" s="288"/>
      <c r="G325" s="288"/>
      <c r="H325" s="288"/>
      <c r="I325" s="288"/>
      <c r="J325" s="288"/>
      <c r="K325" s="288"/>
      <c r="L325" s="288"/>
      <c r="M325" s="288"/>
      <c r="N325" s="288"/>
      <c r="O325" s="288"/>
      <c r="P325" s="288"/>
      <c r="Q325" s="288"/>
      <c r="R325" s="289"/>
      <c r="S325" s="225"/>
      <c r="T325" s="225"/>
      <c r="U325" s="225"/>
      <c r="V325" s="225"/>
      <c r="W325" s="225"/>
      <c r="X325" s="225"/>
      <c r="Y325" s="225"/>
      <c r="Z325" s="225"/>
    </row>
    <row r="326" spans="1:26" ht="16.8">
      <c r="A326" s="225"/>
      <c r="B326" s="287"/>
      <c r="C326" s="288"/>
      <c r="D326" s="288"/>
      <c r="E326" s="288"/>
      <c r="F326" s="288"/>
      <c r="G326" s="288"/>
      <c r="H326" s="288"/>
      <c r="I326" s="288"/>
      <c r="J326" s="288"/>
      <c r="K326" s="288"/>
      <c r="L326" s="288"/>
      <c r="M326" s="288"/>
      <c r="N326" s="288"/>
      <c r="O326" s="288"/>
      <c r="P326" s="288"/>
      <c r="Q326" s="288"/>
      <c r="R326" s="289"/>
      <c r="S326" s="225"/>
      <c r="T326" s="225"/>
      <c r="U326" s="225"/>
      <c r="V326" s="225"/>
      <c r="W326" s="225"/>
      <c r="X326" s="225"/>
      <c r="Y326" s="225"/>
      <c r="Z326" s="225"/>
    </row>
    <row r="327" spans="1:26" ht="16.8">
      <c r="A327" s="225"/>
      <c r="B327" s="287"/>
      <c r="C327" s="288"/>
      <c r="D327" s="288"/>
      <c r="E327" s="288"/>
      <c r="F327" s="288"/>
      <c r="G327" s="288"/>
      <c r="H327" s="288"/>
      <c r="I327" s="288"/>
      <c r="J327" s="288"/>
      <c r="K327" s="288"/>
      <c r="L327" s="288"/>
      <c r="M327" s="288"/>
      <c r="N327" s="288"/>
      <c r="O327" s="288"/>
      <c r="P327" s="288"/>
      <c r="Q327" s="288"/>
      <c r="R327" s="289"/>
      <c r="S327" s="225"/>
      <c r="T327" s="225"/>
      <c r="U327" s="225"/>
      <c r="V327" s="225"/>
      <c r="W327" s="225"/>
      <c r="X327" s="225"/>
      <c r="Y327" s="225"/>
      <c r="Z327" s="225"/>
    </row>
    <row r="328" spans="1:26" ht="16.8">
      <c r="A328" s="225"/>
      <c r="B328" s="287"/>
      <c r="C328" s="288"/>
      <c r="D328" s="288"/>
      <c r="E328" s="288"/>
      <c r="F328" s="288"/>
      <c r="G328" s="288"/>
      <c r="H328" s="288"/>
      <c r="I328" s="288"/>
      <c r="J328" s="288"/>
      <c r="K328" s="288"/>
      <c r="L328" s="288"/>
      <c r="M328" s="288"/>
      <c r="N328" s="288"/>
      <c r="O328" s="288"/>
      <c r="P328" s="288"/>
      <c r="Q328" s="288"/>
      <c r="R328" s="289"/>
      <c r="S328" s="225"/>
      <c r="T328" s="225"/>
      <c r="U328" s="225"/>
      <c r="V328" s="225"/>
      <c r="W328" s="225"/>
      <c r="X328" s="225"/>
      <c r="Y328" s="225"/>
      <c r="Z328" s="225"/>
    </row>
    <row r="329" spans="1:26" ht="16.8">
      <c r="A329" s="225"/>
      <c r="B329" s="287"/>
      <c r="C329" s="288"/>
      <c r="D329" s="288"/>
      <c r="E329" s="288"/>
      <c r="F329" s="288"/>
      <c r="G329" s="288"/>
      <c r="H329" s="288"/>
      <c r="I329" s="288"/>
      <c r="J329" s="288"/>
      <c r="K329" s="288"/>
      <c r="L329" s="288"/>
      <c r="M329" s="288"/>
      <c r="N329" s="288"/>
      <c r="O329" s="288"/>
      <c r="P329" s="288"/>
      <c r="Q329" s="288"/>
      <c r="R329" s="289"/>
      <c r="S329" s="225"/>
      <c r="T329" s="225"/>
      <c r="U329" s="225"/>
      <c r="V329" s="225"/>
      <c r="W329" s="225"/>
      <c r="X329" s="225"/>
      <c r="Y329" s="225"/>
      <c r="Z329" s="225"/>
    </row>
    <row r="330" spans="1:26" ht="16.8">
      <c r="A330" s="225"/>
      <c r="B330" s="287"/>
      <c r="C330" s="288"/>
      <c r="D330" s="288"/>
      <c r="E330" s="288"/>
      <c r="F330" s="288"/>
      <c r="G330" s="288"/>
      <c r="H330" s="288"/>
      <c r="I330" s="288"/>
      <c r="J330" s="288"/>
      <c r="K330" s="288"/>
      <c r="L330" s="288"/>
      <c r="M330" s="288"/>
      <c r="N330" s="288"/>
      <c r="O330" s="288"/>
      <c r="P330" s="288"/>
      <c r="Q330" s="288"/>
      <c r="R330" s="289"/>
      <c r="S330" s="225"/>
      <c r="T330" s="225"/>
      <c r="U330" s="225"/>
      <c r="V330" s="225"/>
      <c r="W330" s="225"/>
      <c r="X330" s="225"/>
      <c r="Y330" s="225"/>
      <c r="Z330" s="225"/>
    </row>
    <row r="331" spans="1:26" ht="16.8">
      <c r="A331" s="225"/>
      <c r="B331" s="287"/>
      <c r="C331" s="288"/>
      <c r="D331" s="288"/>
      <c r="E331" s="288"/>
      <c r="F331" s="288"/>
      <c r="G331" s="288"/>
      <c r="H331" s="288"/>
      <c r="I331" s="288"/>
      <c r="J331" s="288"/>
      <c r="K331" s="288"/>
      <c r="L331" s="288"/>
      <c r="M331" s="288"/>
      <c r="N331" s="288"/>
      <c r="O331" s="288"/>
      <c r="P331" s="288"/>
      <c r="Q331" s="288"/>
      <c r="R331" s="289"/>
      <c r="S331" s="225"/>
      <c r="T331" s="225"/>
      <c r="U331" s="225"/>
      <c r="V331" s="225"/>
      <c r="W331" s="225"/>
      <c r="X331" s="225"/>
      <c r="Y331" s="225"/>
      <c r="Z331" s="225"/>
    </row>
    <row r="332" spans="1:26" ht="16.8">
      <c r="A332" s="225"/>
      <c r="B332" s="287"/>
      <c r="C332" s="288"/>
      <c r="D332" s="288"/>
      <c r="E332" s="288"/>
      <c r="F332" s="288"/>
      <c r="G332" s="288"/>
      <c r="H332" s="288"/>
      <c r="I332" s="288"/>
      <c r="J332" s="288"/>
      <c r="K332" s="288"/>
      <c r="L332" s="288"/>
      <c r="M332" s="288"/>
      <c r="N332" s="288"/>
      <c r="O332" s="288"/>
      <c r="P332" s="288"/>
      <c r="Q332" s="288"/>
      <c r="R332" s="289"/>
      <c r="S332" s="225"/>
      <c r="T332" s="225"/>
      <c r="U332" s="225"/>
      <c r="V332" s="225"/>
      <c r="W332" s="225"/>
      <c r="X332" s="225"/>
      <c r="Y332" s="225"/>
      <c r="Z332" s="225"/>
    </row>
    <row r="333" spans="1:26" ht="16.8">
      <c r="A333" s="225"/>
      <c r="B333" s="287"/>
      <c r="C333" s="288"/>
      <c r="D333" s="288"/>
      <c r="E333" s="288"/>
      <c r="F333" s="288"/>
      <c r="G333" s="288"/>
      <c r="H333" s="288"/>
      <c r="I333" s="288"/>
      <c r="J333" s="288"/>
      <c r="K333" s="288"/>
      <c r="L333" s="288"/>
      <c r="M333" s="288"/>
      <c r="N333" s="288"/>
      <c r="O333" s="288"/>
      <c r="P333" s="288"/>
      <c r="Q333" s="288"/>
      <c r="R333" s="289"/>
      <c r="S333" s="225"/>
      <c r="T333" s="225"/>
      <c r="U333" s="225"/>
      <c r="V333" s="225"/>
      <c r="W333" s="225"/>
      <c r="X333" s="225"/>
      <c r="Y333" s="225"/>
      <c r="Z333" s="225"/>
    </row>
    <row r="334" spans="1:26" ht="16.8">
      <c r="A334" s="225"/>
      <c r="B334" s="287"/>
      <c r="C334" s="288"/>
      <c r="D334" s="288"/>
      <c r="E334" s="288"/>
      <c r="F334" s="288"/>
      <c r="G334" s="288"/>
      <c r="H334" s="288"/>
      <c r="I334" s="288"/>
      <c r="J334" s="288"/>
      <c r="K334" s="288"/>
      <c r="L334" s="288"/>
      <c r="M334" s="288"/>
      <c r="N334" s="288"/>
      <c r="O334" s="288"/>
      <c r="P334" s="288"/>
      <c r="Q334" s="288"/>
      <c r="R334" s="289"/>
      <c r="S334" s="225"/>
      <c r="T334" s="225"/>
      <c r="U334" s="225"/>
      <c r="V334" s="225"/>
      <c r="W334" s="225"/>
      <c r="X334" s="225"/>
      <c r="Y334" s="225"/>
      <c r="Z334" s="225"/>
    </row>
    <row r="335" spans="1:26" ht="16.8">
      <c r="A335" s="225"/>
      <c r="B335" s="287"/>
      <c r="C335" s="288"/>
      <c r="D335" s="288"/>
      <c r="E335" s="288"/>
      <c r="F335" s="288"/>
      <c r="G335" s="288"/>
      <c r="H335" s="288"/>
      <c r="I335" s="288"/>
      <c r="J335" s="288"/>
      <c r="K335" s="288"/>
      <c r="L335" s="288"/>
      <c r="M335" s="288"/>
      <c r="N335" s="288"/>
      <c r="O335" s="288"/>
      <c r="P335" s="288"/>
      <c r="Q335" s="288"/>
      <c r="R335" s="289"/>
      <c r="S335" s="225"/>
      <c r="T335" s="225"/>
      <c r="U335" s="225"/>
      <c r="V335" s="225"/>
      <c r="W335" s="225"/>
      <c r="X335" s="225"/>
      <c r="Y335" s="225"/>
      <c r="Z335" s="225"/>
    </row>
    <row r="336" spans="1:26" ht="16.8">
      <c r="A336" s="225"/>
      <c r="B336" s="287"/>
      <c r="C336" s="288"/>
      <c r="D336" s="288"/>
      <c r="E336" s="288"/>
      <c r="F336" s="288"/>
      <c r="G336" s="288"/>
      <c r="H336" s="288"/>
      <c r="I336" s="288"/>
      <c r="J336" s="288"/>
      <c r="K336" s="288"/>
      <c r="L336" s="288"/>
      <c r="M336" s="288"/>
      <c r="N336" s="288"/>
      <c r="O336" s="288"/>
      <c r="P336" s="288"/>
      <c r="Q336" s="288"/>
      <c r="R336" s="289"/>
      <c r="S336" s="225"/>
      <c r="T336" s="225"/>
      <c r="U336" s="225"/>
      <c r="V336" s="225"/>
      <c r="W336" s="225"/>
      <c r="X336" s="225"/>
      <c r="Y336" s="225"/>
      <c r="Z336" s="225"/>
    </row>
    <row r="337" spans="1:26" ht="16.8">
      <c r="A337" s="225"/>
      <c r="B337" s="287"/>
      <c r="C337" s="288"/>
      <c r="D337" s="288"/>
      <c r="E337" s="288"/>
      <c r="F337" s="288"/>
      <c r="G337" s="288"/>
      <c r="H337" s="288"/>
      <c r="I337" s="288"/>
      <c r="J337" s="288"/>
      <c r="K337" s="288"/>
      <c r="L337" s="288"/>
      <c r="M337" s="288"/>
      <c r="N337" s="288"/>
      <c r="O337" s="288"/>
      <c r="P337" s="288"/>
      <c r="Q337" s="288"/>
      <c r="R337" s="289"/>
      <c r="S337" s="225"/>
      <c r="T337" s="225"/>
      <c r="U337" s="225"/>
      <c r="V337" s="225"/>
      <c r="W337" s="225"/>
      <c r="X337" s="225"/>
      <c r="Y337" s="225"/>
      <c r="Z337" s="225"/>
    </row>
  </sheetData>
  <mergeCells count="26">
    <mergeCell ref="I6:I7"/>
    <mergeCell ref="K6:K7"/>
    <mergeCell ref="L6:L7"/>
    <mergeCell ref="M6:M7"/>
    <mergeCell ref="N6:N7"/>
    <mergeCell ref="A1:R1"/>
    <mergeCell ref="A2:R2"/>
    <mergeCell ref="A4:A7"/>
    <mergeCell ref="B4:B7"/>
    <mergeCell ref="C4:I4"/>
    <mergeCell ref="C5:C7"/>
    <mergeCell ref="J5:J7"/>
    <mergeCell ref="D5:F5"/>
    <mergeCell ref="G5:I5"/>
    <mergeCell ref="Q5:Q7"/>
    <mergeCell ref="R5:R7"/>
    <mergeCell ref="D6:D7"/>
    <mergeCell ref="E6:E7"/>
    <mergeCell ref="F6:F7"/>
    <mergeCell ref="G6:G7"/>
    <mergeCell ref="H6:H7"/>
    <mergeCell ref="J4:Q4"/>
    <mergeCell ref="K5:M5"/>
    <mergeCell ref="N5:P5"/>
    <mergeCell ref="O6:O7"/>
    <mergeCell ref="P6:P7"/>
  </mergeCells>
  <pageMargins left="0.75" right="0.75" top="1" bottom="1" header="0" footer="0"/>
  <pageSetup scale="66" orientation="landscape" horizontalDpi="300" verticalDpi="300" r:id="rId1"/>
  <colBreaks count="1" manualBreakCount="1">
    <brk id="18" man="1"/>
  </col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pane xSplit="2" ySplit="6" topLeftCell="C16" activePane="bottomRight" state="frozen"/>
      <selection pane="topRight" activeCell="C1" sqref="C1"/>
      <selection pane="bottomLeft" activeCell="A7" sqref="A7"/>
      <selection pane="bottomRight" activeCell="O23" sqref="O23"/>
    </sheetView>
  </sheetViews>
  <sheetFormatPr defaultColWidth="14.44140625" defaultRowHeight="15" customHeight="1"/>
  <cols>
    <col min="1" max="1" width="6.44140625" customWidth="1"/>
    <col min="2" max="2" width="23.6640625" customWidth="1"/>
    <col min="3" max="26" width="8.88671875" customWidth="1"/>
  </cols>
  <sheetData>
    <row r="1" spans="1:26" ht="21" customHeight="1">
      <c r="A1" s="376" t="s">
        <v>498</v>
      </c>
      <c r="B1" s="343"/>
      <c r="C1" s="343"/>
      <c r="D1" s="343"/>
      <c r="E1" s="343"/>
      <c r="F1" s="343"/>
      <c r="G1" s="343"/>
      <c r="H1" s="343"/>
      <c r="I1" s="343"/>
      <c r="J1" s="343"/>
      <c r="K1" s="343"/>
      <c r="L1" s="343"/>
      <c r="M1" s="343"/>
      <c r="N1" s="343"/>
      <c r="O1" s="343"/>
      <c r="P1" s="343"/>
      <c r="Q1" s="343"/>
      <c r="R1" s="343"/>
      <c r="S1" s="290"/>
      <c r="T1" s="290"/>
      <c r="U1" s="290"/>
      <c r="V1" s="290"/>
      <c r="W1" s="290"/>
      <c r="X1" s="290"/>
      <c r="Y1" s="290"/>
      <c r="Z1" s="290"/>
    </row>
    <row r="2" spans="1:26" ht="13.5" customHeight="1">
      <c r="A2" s="227"/>
      <c r="B2" s="228"/>
      <c r="C2" s="226"/>
      <c r="D2" s="226"/>
      <c r="E2" s="226"/>
      <c r="F2" s="226"/>
      <c r="G2" s="226"/>
      <c r="H2" s="226"/>
      <c r="I2" s="226"/>
      <c r="J2" s="226"/>
      <c r="K2" s="226"/>
      <c r="L2" s="226"/>
      <c r="M2" s="226"/>
      <c r="N2" s="226"/>
      <c r="O2" s="226"/>
      <c r="P2" s="226"/>
      <c r="Q2" s="291" t="s">
        <v>359</v>
      </c>
      <c r="R2" s="230"/>
      <c r="S2" s="290"/>
      <c r="T2" s="290"/>
      <c r="U2" s="290"/>
      <c r="V2" s="290"/>
      <c r="W2" s="290"/>
      <c r="X2" s="290"/>
      <c r="Y2" s="290"/>
      <c r="Z2" s="290"/>
    </row>
    <row r="3" spans="1:26" ht="13.5" customHeight="1">
      <c r="A3" s="374" t="s">
        <v>119</v>
      </c>
      <c r="B3" s="377" t="s">
        <v>360</v>
      </c>
      <c r="C3" s="370" t="s">
        <v>449</v>
      </c>
      <c r="D3" s="340"/>
      <c r="E3" s="340"/>
      <c r="F3" s="340"/>
      <c r="G3" s="340"/>
      <c r="H3" s="340"/>
      <c r="I3" s="341"/>
      <c r="J3" s="370" t="s">
        <v>450</v>
      </c>
      <c r="K3" s="340"/>
      <c r="L3" s="340"/>
      <c r="M3" s="340"/>
      <c r="N3" s="340"/>
      <c r="O3" s="340"/>
      <c r="P3" s="340"/>
      <c r="Q3" s="341"/>
      <c r="R3" s="232"/>
      <c r="S3" s="290"/>
      <c r="T3" s="290"/>
      <c r="U3" s="290"/>
      <c r="V3" s="290"/>
      <c r="W3" s="290"/>
      <c r="X3" s="290"/>
      <c r="Y3" s="290"/>
      <c r="Z3" s="290"/>
    </row>
    <row r="4" spans="1:26" ht="13.5" customHeight="1">
      <c r="A4" s="347"/>
      <c r="B4" s="347"/>
      <c r="C4" s="372" t="s">
        <v>19</v>
      </c>
      <c r="D4" s="371" t="s">
        <v>363</v>
      </c>
      <c r="E4" s="340"/>
      <c r="F4" s="341"/>
      <c r="G4" s="371" t="s">
        <v>364</v>
      </c>
      <c r="H4" s="340"/>
      <c r="I4" s="341"/>
      <c r="J4" s="372" t="s">
        <v>19</v>
      </c>
      <c r="K4" s="371" t="s">
        <v>363</v>
      </c>
      <c r="L4" s="340"/>
      <c r="M4" s="341"/>
      <c r="N4" s="371" t="s">
        <v>364</v>
      </c>
      <c r="O4" s="340"/>
      <c r="P4" s="341"/>
      <c r="Q4" s="372" t="s">
        <v>365</v>
      </c>
      <c r="R4" s="372" t="s">
        <v>15</v>
      </c>
      <c r="S4" s="290"/>
      <c r="T4" s="290"/>
      <c r="U4" s="290"/>
      <c r="V4" s="290"/>
      <c r="W4" s="290"/>
      <c r="X4" s="290"/>
      <c r="Y4" s="290"/>
      <c r="Z4" s="290"/>
    </row>
    <row r="5" spans="1:26" ht="13.5" customHeight="1">
      <c r="A5" s="347"/>
      <c r="B5" s="347"/>
      <c r="C5" s="347"/>
      <c r="D5" s="372" t="s">
        <v>366</v>
      </c>
      <c r="E5" s="372" t="s">
        <v>367</v>
      </c>
      <c r="F5" s="372" t="s">
        <v>368</v>
      </c>
      <c r="G5" s="372" t="s">
        <v>451</v>
      </c>
      <c r="H5" s="372" t="s">
        <v>452</v>
      </c>
      <c r="I5" s="372" t="s">
        <v>368</v>
      </c>
      <c r="J5" s="347"/>
      <c r="K5" s="372" t="s">
        <v>366</v>
      </c>
      <c r="L5" s="372" t="s">
        <v>367</v>
      </c>
      <c r="M5" s="372" t="s">
        <v>368</v>
      </c>
      <c r="N5" s="372" t="s">
        <v>451</v>
      </c>
      <c r="O5" s="372" t="s">
        <v>452</v>
      </c>
      <c r="P5" s="372" t="s">
        <v>368</v>
      </c>
      <c r="Q5" s="347"/>
      <c r="R5" s="347"/>
      <c r="S5" s="290"/>
      <c r="T5" s="290"/>
      <c r="U5" s="290"/>
      <c r="V5" s="290"/>
      <c r="W5" s="290"/>
      <c r="X5" s="290"/>
      <c r="Y5" s="290"/>
      <c r="Z5" s="290"/>
    </row>
    <row r="6" spans="1:26" ht="13.5" customHeight="1">
      <c r="A6" s="338"/>
      <c r="B6" s="338"/>
      <c r="C6" s="338"/>
      <c r="D6" s="338"/>
      <c r="E6" s="338"/>
      <c r="F6" s="338"/>
      <c r="G6" s="338"/>
      <c r="H6" s="338"/>
      <c r="I6" s="338"/>
      <c r="J6" s="338"/>
      <c r="K6" s="338"/>
      <c r="L6" s="338"/>
      <c r="M6" s="338"/>
      <c r="N6" s="338"/>
      <c r="O6" s="338"/>
      <c r="P6" s="338"/>
      <c r="Q6" s="338"/>
      <c r="R6" s="338"/>
      <c r="S6" s="290"/>
      <c r="T6" s="290"/>
      <c r="U6" s="290"/>
      <c r="V6" s="290"/>
      <c r="W6" s="290"/>
      <c r="X6" s="290"/>
      <c r="Y6" s="290"/>
      <c r="Z6" s="290"/>
    </row>
    <row r="7" spans="1:26" ht="13.5" customHeight="1">
      <c r="A7" s="233"/>
      <c r="B7" s="292" t="s">
        <v>499</v>
      </c>
      <c r="C7" s="293">
        <f t="shared" ref="C7:P7" si="0">C8+C21</f>
        <v>71651</v>
      </c>
      <c r="D7" s="293">
        <f t="shared" si="0"/>
        <v>66516</v>
      </c>
      <c r="E7" s="293">
        <f t="shared" si="0"/>
        <v>40119</v>
      </c>
      <c r="F7" s="293">
        <f t="shared" si="0"/>
        <v>26397</v>
      </c>
      <c r="G7" s="293">
        <f t="shared" si="0"/>
        <v>5135</v>
      </c>
      <c r="H7" s="293">
        <f t="shared" si="0"/>
        <v>916</v>
      </c>
      <c r="I7" s="293">
        <f t="shared" si="0"/>
        <v>4219</v>
      </c>
      <c r="J7" s="293">
        <f t="shared" si="0"/>
        <v>31934.304026999998</v>
      </c>
      <c r="K7" s="293">
        <f t="shared" si="0"/>
        <v>31453.686296</v>
      </c>
      <c r="L7" s="293">
        <f t="shared" si="0"/>
        <v>27571.954000000002</v>
      </c>
      <c r="M7" s="293">
        <f t="shared" si="0"/>
        <v>3881.7322960000001</v>
      </c>
      <c r="N7" s="293">
        <f t="shared" si="0"/>
        <v>480.61773100000005</v>
      </c>
      <c r="O7" s="293">
        <f t="shared" si="0"/>
        <v>78.263000000000005</v>
      </c>
      <c r="P7" s="293">
        <f t="shared" si="0"/>
        <v>402.35473100000002</v>
      </c>
      <c r="Q7" s="294">
        <f t="shared" ref="Q7:Q10" si="1">J7/C7</f>
        <v>0.44569237033677128</v>
      </c>
      <c r="R7" s="142"/>
      <c r="S7" s="295"/>
      <c r="T7" s="290"/>
      <c r="U7" s="290"/>
      <c r="V7" s="290"/>
      <c r="W7" s="290"/>
      <c r="X7" s="290"/>
      <c r="Y7" s="290"/>
      <c r="Z7" s="290"/>
    </row>
    <row r="8" spans="1:26" ht="13.5" customHeight="1">
      <c r="A8" s="181" t="s">
        <v>32</v>
      </c>
      <c r="B8" s="182" t="s">
        <v>370</v>
      </c>
      <c r="C8" s="235">
        <f t="shared" ref="C8:P8" si="2">SUM(C9:C20)</f>
        <v>47029.299999999996</v>
      </c>
      <c r="D8" s="235">
        <f t="shared" si="2"/>
        <v>43563.8</v>
      </c>
      <c r="E8" s="235">
        <f t="shared" si="2"/>
        <v>27103</v>
      </c>
      <c r="F8" s="235">
        <f t="shared" si="2"/>
        <v>16460.8</v>
      </c>
      <c r="G8" s="235">
        <f t="shared" si="2"/>
        <v>3465.4999999999995</v>
      </c>
      <c r="H8" s="235">
        <f t="shared" si="2"/>
        <v>0</v>
      </c>
      <c r="I8" s="235">
        <f t="shared" si="2"/>
        <v>3465.4999999999995</v>
      </c>
      <c r="J8" s="235">
        <f t="shared" si="2"/>
        <v>23152.287</v>
      </c>
      <c r="K8" s="235">
        <f t="shared" si="2"/>
        <v>22806.287</v>
      </c>
      <c r="L8" s="235">
        <f t="shared" si="2"/>
        <v>19914.287</v>
      </c>
      <c r="M8" s="235">
        <f t="shared" si="2"/>
        <v>2892</v>
      </c>
      <c r="N8" s="235">
        <f t="shared" si="2"/>
        <v>346</v>
      </c>
      <c r="O8" s="235">
        <f t="shared" si="2"/>
        <v>0</v>
      </c>
      <c r="P8" s="235">
        <f t="shared" si="2"/>
        <v>346</v>
      </c>
      <c r="Q8" s="236">
        <f t="shared" si="1"/>
        <v>0.49229495229569659</v>
      </c>
      <c r="R8" s="142"/>
      <c r="S8" s="295"/>
      <c r="T8" s="290"/>
      <c r="U8" s="290"/>
      <c r="V8" s="290"/>
      <c r="W8" s="290"/>
      <c r="X8" s="290"/>
      <c r="Y8" s="290"/>
      <c r="Z8" s="290"/>
    </row>
    <row r="9" spans="1:26" ht="13.5" customHeight="1">
      <c r="A9" s="184" t="s">
        <v>371</v>
      </c>
      <c r="B9" s="240" t="s">
        <v>372</v>
      </c>
      <c r="C9" s="241">
        <f t="shared" ref="C9:P9" si="3">C67+C91</f>
        <v>18300</v>
      </c>
      <c r="D9" s="241">
        <f t="shared" si="3"/>
        <v>18300</v>
      </c>
      <c r="E9" s="241">
        <f t="shared" si="3"/>
        <v>18300</v>
      </c>
      <c r="F9" s="241">
        <f t="shared" si="3"/>
        <v>0</v>
      </c>
      <c r="G9" s="241">
        <f t="shared" si="3"/>
        <v>0</v>
      </c>
      <c r="H9" s="241">
        <f t="shared" si="3"/>
        <v>0</v>
      </c>
      <c r="I9" s="241">
        <f t="shared" si="3"/>
        <v>0</v>
      </c>
      <c r="J9" s="241">
        <f t="shared" si="3"/>
        <v>17464.764999999999</v>
      </c>
      <c r="K9" s="241">
        <f t="shared" si="3"/>
        <v>17464.764999999999</v>
      </c>
      <c r="L9" s="241">
        <f t="shared" si="3"/>
        <v>17464.764999999999</v>
      </c>
      <c r="M9" s="241">
        <f t="shared" si="3"/>
        <v>0</v>
      </c>
      <c r="N9" s="241">
        <f t="shared" si="3"/>
        <v>0</v>
      </c>
      <c r="O9" s="241">
        <f t="shared" si="3"/>
        <v>0</v>
      </c>
      <c r="P9" s="241">
        <f t="shared" si="3"/>
        <v>0</v>
      </c>
      <c r="Q9" s="236">
        <f t="shared" si="1"/>
        <v>0.95435874316939884</v>
      </c>
      <c r="R9" s="142"/>
      <c r="S9" s="290"/>
      <c r="T9" s="290"/>
      <c r="U9" s="290"/>
      <c r="V9" s="290"/>
      <c r="W9" s="290"/>
      <c r="X9" s="290"/>
      <c r="Y9" s="290"/>
      <c r="Z9" s="290"/>
    </row>
    <row r="10" spans="1:26" ht="13.5" customHeight="1">
      <c r="A10" s="184" t="s">
        <v>373</v>
      </c>
      <c r="B10" s="240" t="s">
        <v>374</v>
      </c>
      <c r="C10" s="241">
        <f t="shared" ref="C10:P10" si="4">C64</f>
        <v>5782</v>
      </c>
      <c r="D10" s="241">
        <f t="shared" si="4"/>
        <v>5782</v>
      </c>
      <c r="E10" s="241">
        <f t="shared" si="4"/>
        <v>5782</v>
      </c>
      <c r="F10" s="241">
        <f t="shared" si="4"/>
        <v>0</v>
      </c>
      <c r="G10" s="241">
        <f t="shared" si="4"/>
        <v>0</v>
      </c>
      <c r="H10" s="241">
        <f t="shared" si="4"/>
        <v>0</v>
      </c>
      <c r="I10" s="241">
        <f t="shared" si="4"/>
        <v>0</v>
      </c>
      <c r="J10" s="241">
        <f t="shared" si="4"/>
        <v>2428.5219999999999</v>
      </c>
      <c r="K10" s="241">
        <f t="shared" si="4"/>
        <v>2428.5219999999999</v>
      </c>
      <c r="L10" s="241">
        <f t="shared" si="4"/>
        <v>2428.5219999999999</v>
      </c>
      <c r="M10" s="241">
        <f t="shared" si="4"/>
        <v>0</v>
      </c>
      <c r="N10" s="241">
        <f t="shared" si="4"/>
        <v>0</v>
      </c>
      <c r="O10" s="241">
        <f t="shared" si="4"/>
        <v>0</v>
      </c>
      <c r="P10" s="241">
        <f t="shared" si="4"/>
        <v>0</v>
      </c>
      <c r="Q10" s="236">
        <f t="shared" si="1"/>
        <v>0.420014181943964</v>
      </c>
      <c r="R10" s="142"/>
      <c r="S10" s="290"/>
      <c r="T10" s="290"/>
      <c r="U10" s="290"/>
      <c r="V10" s="290"/>
      <c r="W10" s="290"/>
      <c r="X10" s="290"/>
      <c r="Y10" s="290"/>
      <c r="Z10" s="290"/>
    </row>
    <row r="11" spans="1:26" ht="13.5" customHeight="1">
      <c r="A11" s="184" t="s">
        <v>375</v>
      </c>
      <c r="B11" s="240" t="s">
        <v>454</v>
      </c>
      <c r="C11" s="241">
        <f t="shared" ref="C11:P11" si="5">C114</f>
        <v>65</v>
      </c>
      <c r="D11" s="241">
        <f t="shared" si="5"/>
        <v>47.2</v>
      </c>
      <c r="E11" s="241">
        <f t="shared" si="5"/>
        <v>0</v>
      </c>
      <c r="F11" s="241">
        <f t="shared" si="5"/>
        <v>47.2</v>
      </c>
      <c r="G11" s="241">
        <f t="shared" si="5"/>
        <v>17.8</v>
      </c>
      <c r="H11" s="241">
        <f t="shared" si="5"/>
        <v>0</v>
      </c>
      <c r="I11" s="241">
        <f t="shared" si="5"/>
        <v>17.8</v>
      </c>
      <c r="J11" s="241">
        <f t="shared" si="5"/>
        <v>0</v>
      </c>
      <c r="K11" s="241">
        <f t="shared" si="5"/>
        <v>0</v>
      </c>
      <c r="L11" s="241">
        <f t="shared" si="5"/>
        <v>0</v>
      </c>
      <c r="M11" s="241">
        <f t="shared" si="5"/>
        <v>0</v>
      </c>
      <c r="N11" s="241">
        <f t="shared" si="5"/>
        <v>0</v>
      </c>
      <c r="O11" s="241">
        <f t="shared" si="5"/>
        <v>0</v>
      </c>
      <c r="P11" s="241">
        <f t="shared" si="5"/>
        <v>0</v>
      </c>
      <c r="Q11" s="236"/>
      <c r="R11" s="142"/>
      <c r="S11" s="290"/>
      <c r="T11" s="290"/>
      <c r="U11" s="290"/>
      <c r="V11" s="290"/>
      <c r="W11" s="290"/>
      <c r="X11" s="290"/>
      <c r="Y11" s="290"/>
      <c r="Z11" s="290"/>
    </row>
    <row r="12" spans="1:26" ht="13.5" customHeight="1">
      <c r="A12" s="184" t="s">
        <v>377</v>
      </c>
      <c r="B12" s="296" t="s">
        <v>376</v>
      </c>
      <c r="C12" s="241">
        <f t="shared" ref="C12:P12" si="6">C65+C115+C132+C148+C150+C153+C155+C157+C135</f>
        <v>15272.923999999999</v>
      </c>
      <c r="D12" s="241">
        <f t="shared" si="6"/>
        <v>14166</v>
      </c>
      <c r="E12" s="241">
        <f t="shared" si="6"/>
        <v>3021</v>
      </c>
      <c r="F12" s="241">
        <f t="shared" si="6"/>
        <v>11145</v>
      </c>
      <c r="G12" s="241">
        <f t="shared" si="6"/>
        <v>1106.924</v>
      </c>
      <c r="H12" s="241">
        <f t="shared" si="6"/>
        <v>0</v>
      </c>
      <c r="I12" s="241">
        <f t="shared" si="6"/>
        <v>1106.924</v>
      </c>
      <c r="J12" s="241">
        <f t="shared" si="6"/>
        <v>1891</v>
      </c>
      <c r="K12" s="241">
        <f t="shared" si="6"/>
        <v>1861</v>
      </c>
      <c r="L12" s="241">
        <f t="shared" si="6"/>
        <v>21</v>
      </c>
      <c r="M12" s="241">
        <f t="shared" si="6"/>
        <v>1840</v>
      </c>
      <c r="N12" s="241">
        <f t="shared" si="6"/>
        <v>30</v>
      </c>
      <c r="O12" s="241">
        <f t="shared" si="6"/>
        <v>0</v>
      </c>
      <c r="P12" s="241">
        <f t="shared" si="6"/>
        <v>30</v>
      </c>
      <c r="Q12" s="236">
        <f t="shared" ref="Q12:Q31" si="7">J12/C12</f>
        <v>0.12381388134976642</v>
      </c>
      <c r="R12" s="142"/>
      <c r="S12" s="290"/>
      <c r="T12" s="290"/>
      <c r="U12" s="290"/>
      <c r="V12" s="290"/>
      <c r="W12" s="290"/>
      <c r="X12" s="290"/>
      <c r="Y12" s="290"/>
      <c r="Z12" s="290"/>
    </row>
    <row r="13" spans="1:26" ht="13.5" customHeight="1">
      <c r="A13" s="184" t="s">
        <v>379</v>
      </c>
      <c r="B13" s="185" t="s">
        <v>378</v>
      </c>
      <c r="C13" s="241">
        <f t="shared" ref="C13:P13" si="8">C143</f>
        <v>1216</v>
      </c>
      <c r="D13" s="241">
        <f t="shared" si="8"/>
        <v>538</v>
      </c>
      <c r="E13" s="241">
        <f t="shared" si="8"/>
        <v>0</v>
      </c>
      <c r="F13" s="241">
        <f t="shared" si="8"/>
        <v>538</v>
      </c>
      <c r="G13" s="241">
        <f t="shared" si="8"/>
        <v>678</v>
      </c>
      <c r="H13" s="241">
        <f t="shared" si="8"/>
        <v>0</v>
      </c>
      <c r="I13" s="241">
        <f t="shared" si="8"/>
        <v>678</v>
      </c>
      <c r="J13" s="241">
        <f t="shared" si="8"/>
        <v>854</v>
      </c>
      <c r="K13" s="241">
        <f t="shared" si="8"/>
        <v>538</v>
      </c>
      <c r="L13" s="241">
        <f t="shared" si="8"/>
        <v>0</v>
      </c>
      <c r="M13" s="241">
        <f t="shared" si="8"/>
        <v>538</v>
      </c>
      <c r="N13" s="241">
        <f t="shared" si="8"/>
        <v>316</v>
      </c>
      <c r="O13" s="241">
        <f t="shared" si="8"/>
        <v>0</v>
      </c>
      <c r="P13" s="241">
        <f t="shared" si="8"/>
        <v>316</v>
      </c>
      <c r="Q13" s="236">
        <f t="shared" si="7"/>
        <v>0.70230263157894735</v>
      </c>
      <c r="R13" s="142"/>
      <c r="S13" s="290"/>
      <c r="T13" s="290"/>
      <c r="U13" s="290"/>
      <c r="V13" s="290"/>
      <c r="W13" s="290"/>
      <c r="X13" s="290"/>
      <c r="Y13" s="290"/>
      <c r="Z13" s="290"/>
    </row>
    <row r="14" spans="1:26" ht="13.5" customHeight="1">
      <c r="A14" s="184" t="s">
        <v>381</v>
      </c>
      <c r="B14" s="185" t="s">
        <v>382</v>
      </c>
      <c r="C14" s="241">
        <f t="shared" ref="C14:P14" si="9">C116+C136</f>
        <v>2071.181</v>
      </c>
      <c r="D14" s="241">
        <f t="shared" si="9"/>
        <v>956</v>
      </c>
      <c r="E14" s="241">
        <f t="shared" si="9"/>
        <v>0</v>
      </c>
      <c r="F14" s="241">
        <f t="shared" si="9"/>
        <v>956</v>
      </c>
      <c r="G14" s="241">
        <f t="shared" si="9"/>
        <v>1115.181</v>
      </c>
      <c r="H14" s="241">
        <f t="shared" si="9"/>
        <v>0</v>
      </c>
      <c r="I14" s="241">
        <f t="shared" si="9"/>
        <v>1115.181</v>
      </c>
      <c r="J14" s="241">
        <f t="shared" si="9"/>
        <v>0</v>
      </c>
      <c r="K14" s="241">
        <f t="shared" si="9"/>
        <v>0</v>
      </c>
      <c r="L14" s="241">
        <f t="shared" si="9"/>
        <v>0</v>
      </c>
      <c r="M14" s="241">
        <f t="shared" si="9"/>
        <v>0</v>
      </c>
      <c r="N14" s="241">
        <f t="shared" si="9"/>
        <v>0</v>
      </c>
      <c r="O14" s="241">
        <f t="shared" si="9"/>
        <v>0</v>
      </c>
      <c r="P14" s="241">
        <f t="shared" si="9"/>
        <v>0</v>
      </c>
      <c r="Q14" s="236">
        <f t="shared" si="7"/>
        <v>0</v>
      </c>
      <c r="R14" s="142"/>
      <c r="S14" s="290"/>
      <c r="T14" s="290"/>
      <c r="U14" s="290"/>
      <c r="V14" s="290"/>
      <c r="W14" s="290"/>
      <c r="X14" s="290"/>
      <c r="Y14" s="290"/>
      <c r="Z14" s="290"/>
    </row>
    <row r="15" spans="1:26" ht="13.5" customHeight="1">
      <c r="A15" s="184" t="s">
        <v>383</v>
      </c>
      <c r="B15" s="185" t="s">
        <v>380</v>
      </c>
      <c r="C15" s="241">
        <f t="shared" ref="C15:P15" si="10">C76</f>
        <v>207.3</v>
      </c>
      <c r="D15" s="241">
        <f t="shared" si="10"/>
        <v>174.3</v>
      </c>
      <c r="E15" s="241">
        <f t="shared" si="10"/>
        <v>0</v>
      </c>
      <c r="F15" s="241">
        <f t="shared" si="10"/>
        <v>174.3</v>
      </c>
      <c r="G15" s="241">
        <f t="shared" si="10"/>
        <v>33</v>
      </c>
      <c r="H15" s="241">
        <f t="shared" si="10"/>
        <v>0</v>
      </c>
      <c r="I15" s="241">
        <f t="shared" si="10"/>
        <v>33</v>
      </c>
      <c r="J15" s="241">
        <f t="shared" si="10"/>
        <v>0</v>
      </c>
      <c r="K15" s="241">
        <f t="shared" si="10"/>
        <v>0</v>
      </c>
      <c r="L15" s="241">
        <f t="shared" si="10"/>
        <v>0</v>
      </c>
      <c r="M15" s="241">
        <f t="shared" si="10"/>
        <v>0</v>
      </c>
      <c r="N15" s="241">
        <f t="shared" si="10"/>
        <v>0</v>
      </c>
      <c r="O15" s="241">
        <f t="shared" si="10"/>
        <v>0</v>
      </c>
      <c r="P15" s="241">
        <f t="shared" si="10"/>
        <v>0</v>
      </c>
      <c r="Q15" s="236">
        <f t="shared" si="7"/>
        <v>0</v>
      </c>
      <c r="R15" s="142"/>
      <c r="S15" s="290"/>
      <c r="T15" s="290"/>
      <c r="U15" s="290"/>
      <c r="V15" s="290"/>
      <c r="W15" s="290"/>
      <c r="X15" s="290"/>
      <c r="Y15" s="290"/>
      <c r="Z15" s="290"/>
    </row>
    <row r="16" spans="1:26" ht="13.5" customHeight="1">
      <c r="A16" s="184" t="s">
        <v>385</v>
      </c>
      <c r="B16" s="185" t="s">
        <v>384</v>
      </c>
      <c r="C16" s="241">
        <f t="shared" ref="C16:P16" si="11">C75</f>
        <v>720</v>
      </c>
      <c r="D16" s="241">
        <f t="shared" si="11"/>
        <v>720</v>
      </c>
      <c r="E16" s="241">
        <f t="shared" si="11"/>
        <v>0</v>
      </c>
      <c r="F16" s="241">
        <f t="shared" si="11"/>
        <v>720</v>
      </c>
      <c r="G16" s="241">
        <f t="shared" si="11"/>
        <v>0</v>
      </c>
      <c r="H16" s="241">
        <f t="shared" si="11"/>
        <v>0</v>
      </c>
      <c r="I16" s="241">
        <f t="shared" si="11"/>
        <v>0</v>
      </c>
      <c r="J16" s="241">
        <f t="shared" si="11"/>
        <v>0</v>
      </c>
      <c r="K16" s="241">
        <f t="shared" si="11"/>
        <v>0</v>
      </c>
      <c r="L16" s="241">
        <f t="shared" si="11"/>
        <v>0</v>
      </c>
      <c r="M16" s="241">
        <f t="shared" si="11"/>
        <v>0</v>
      </c>
      <c r="N16" s="241">
        <f t="shared" si="11"/>
        <v>0</v>
      </c>
      <c r="O16" s="241">
        <f t="shared" si="11"/>
        <v>0</v>
      </c>
      <c r="P16" s="241">
        <f t="shared" si="11"/>
        <v>0</v>
      </c>
      <c r="Q16" s="236">
        <f t="shared" si="7"/>
        <v>0</v>
      </c>
      <c r="R16" s="142"/>
      <c r="S16" s="290"/>
      <c r="T16" s="290"/>
      <c r="U16" s="290"/>
      <c r="V16" s="290"/>
      <c r="W16" s="290"/>
      <c r="X16" s="290"/>
      <c r="Y16" s="290"/>
      <c r="Z16" s="290"/>
    </row>
    <row r="17" spans="1:26" ht="13.5" customHeight="1">
      <c r="A17" s="184" t="s">
        <v>387</v>
      </c>
      <c r="B17" s="185" t="s">
        <v>455</v>
      </c>
      <c r="C17" s="241">
        <f t="shared" ref="C17:P17" si="12">C118</f>
        <v>862.89499999999998</v>
      </c>
      <c r="D17" s="241">
        <f t="shared" si="12"/>
        <v>613.29999999999995</v>
      </c>
      <c r="E17" s="241">
        <f t="shared" si="12"/>
        <v>0</v>
      </c>
      <c r="F17" s="241">
        <f t="shared" si="12"/>
        <v>613.29999999999995</v>
      </c>
      <c r="G17" s="241">
        <f t="shared" si="12"/>
        <v>249.595</v>
      </c>
      <c r="H17" s="241">
        <f t="shared" si="12"/>
        <v>0</v>
      </c>
      <c r="I17" s="241">
        <f t="shared" si="12"/>
        <v>249.595</v>
      </c>
      <c r="J17" s="241">
        <f t="shared" si="12"/>
        <v>0</v>
      </c>
      <c r="K17" s="241">
        <f t="shared" si="12"/>
        <v>0</v>
      </c>
      <c r="L17" s="241">
        <f t="shared" si="12"/>
        <v>0</v>
      </c>
      <c r="M17" s="241">
        <f t="shared" si="12"/>
        <v>0</v>
      </c>
      <c r="N17" s="241">
        <f t="shared" si="12"/>
        <v>0</v>
      </c>
      <c r="O17" s="241">
        <f t="shared" si="12"/>
        <v>0</v>
      </c>
      <c r="P17" s="241">
        <f t="shared" si="12"/>
        <v>0</v>
      </c>
      <c r="Q17" s="236">
        <f t="shared" si="7"/>
        <v>0</v>
      </c>
      <c r="R17" s="142"/>
      <c r="S17" s="290"/>
      <c r="T17" s="290"/>
      <c r="U17" s="290"/>
      <c r="V17" s="290"/>
      <c r="W17" s="290"/>
      <c r="X17" s="290"/>
      <c r="Y17" s="290"/>
      <c r="Z17" s="290"/>
    </row>
    <row r="18" spans="1:26" ht="13.5" customHeight="1">
      <c r="A18" s="184" t="s">
        <v>457</v>
      </c>
      <c r="B18" s="185" t="s">
        <v>456</v>
      </c>
      <c r="C18" s="241">
        <f t="shared" ref="C18:P18" si="13">C117</f>
        <v>450</v>
      </c>
      <c r="D18" s="241">
        <f t="shared" si="13"/>
        <v>320</v>
      </c>
      <c r="E18" s="241">
        <f t="shared" si="13"/>
        <v>0</v>
      </c>
      <c r="F18" s="241">
        <f t="shared" si="13"/>
        <v>320</v>
      </c>
      <c r="G18" s="241">
        <f t="shared" si="13"/>
        <v>130</v>
      </c>
      <c r="H18" s="241">
        <f t="shared" si="13"/>
        <v>0</v>
      </c>
      <c r="I18" s="241">
        <f t="shared" si="13"/>
        <v>130</v>
      </c>
      <c r="J18" s="241">
        <f t="shared" si="13"/>
        <v>0</v>
      </c>
      <c r="K18" s="241">
        <f t="shared" si="13"/>
        <v>0</v>
      </c>
      <c r="L18" s="241">
        <f t="shared" si="13"/>
        <v>0</v>
      </c>
      <c r="M18" s="241">
        <f t="shared" si="13"/>
        <v>0</v>
      </c>
      <c r="N18" s="241">
        <f t="shared" si="13"/>
        <v>0</v>
      </c>
      <c r="O18" s="241">
        <f t="shared" si="13"/>
        <v>0</v>
      </c>
      <c r="P18" s="241">
        <f t="shared" si="13"/>
        <v>0</v>
      </c>
      <c r="Q18" s="236">
        <f t="shared" si="7"/>
        <v>0</v>
      </c>
      <c r="R18" s="142"/>
      <c r="S18" s="290"/>
      <c r="T18" s="290"/>
      <c r="U18" s="290"/>
      <c r="V18" s="290"/>
      <c r="W18" s="290"/>
      <c r="X18" s="290"/>
      <c r="Y18" s="290"/>
      <c r="Z18" s="290"/>
    </row>
    <row r="19" spans="1:26" ht="13.5" customHeight="1">
      <c r="A19" s="184" t="s">
        <v>500</v>
      </c>
      <c r="B19" s="185" t="s">
        <v>386</v>
      </c>
      <c r="C19" s="241">
        <f t="shared" ref="C19:P19" si="14">C145</f>
        <v>1627</v>
      </c>
      <c r="D19" s="241">
        <f t="shared" si="14"/>
        <v>1627</v>
      </c>
      <c r="E19" s="241">
        <f t="shared" si="14"/>
        <v>0</v>
      </c>
      <c r="F19" s="241">
        <f t="shared" si="14"/>
        <v>1627</v>
      </c>
      <c r="G19" s="241">
        <f t="shared" si="14"/>
        <v>0</v>
      </c>
      <c r="H19" s="241">
        <f t="shared" si="14"/>
        <v>0</v>
      </c>
      <c r="I19" s="241">
        <f t="shared" si="14"/>
        <v>0</v>
      </c>
      <c r="J19" s="241">
        <f t="shared" si="14"/>
        <v>514</v>
      </c>
      <c r="K19" s="241">
        <f t="shared" si="14"/>
        <v>514</v>
      </c>
      <c r="L19" s="241">
        <f t="shared" si="14"/>
        <v>0</v>
      </c>
      <c r="M19" s="241">
        <f t="shared" si="14"/>
        <v>514</v>
      </c>
      <c r="N19" s="241">
        <f t="shared" si="14"/>
        <v>0</v>
      </c>
      <c r="O19" s="241">
        <f t="shared" si="14"/>
        <v>0</v>
      </c>
      <c r="P19" s="241">
        <f t="shared" si="14"/>
        <v>0</v>
      </c>
      <c r="Q19" s="236">
        <f t="shared" si="7"/>
        <v>0.31591886908420408</v>
      </c>
      <c r="R19" s="142"/>
      <c r="S19" s="295"/>
      <c r="T19" s="295"/>
      <c r="U19" s="290"/>
      <c r="V19" s="290"/>
      <c r="W19" s="290"/>
      <c r="X19" s="290"/>
      <c r="Y19" s="290"/>
      <c r="Z19" s="290"/>
    </row>
    <row r="20" spans="1:26" ht="13.5" customHeight="1">
      <c r="A20" s="184" t="s">
        <v>501</v>
      </c>
      <c r="B20" s="185" t="s">
        <v>458</v>
      </c>
      <c r="C20" s="241">
        <f t="shared" ref="C20:P20" si="15">C119</f>
        <v>455</v>
      </c>
      <c r="D20" s="241">
        <f t="shared" si="15"/>
        <v>320</v>
      </c>
      <c r="E20" s="241">
        <f t="shared" si="15"/>
        <v>0</v>
      </c>
      <c r="F20" s="241">
        <f t="shared" si="15"/>
        <v>320</v>
      </c>
      <c r="G20" s="241">
        <f t="shared" si="15"/>
        <v>135</v>
      </c>
      <c r="H20" s="241">
        <f t="shared" si="15"/>
        <v>0</v>
      </c>
      <c r="I20" s="241">
        <f t="shared" si="15"/>
        <v>135</v>
      </c>
      <c r="J20" s="241">
        <f t="shared" si="15"/>
        <v>0</v>
      </c>
      <c r="K20" s="241">
        <f t="shared" si="15"/>
        <v>0</v>
      </c>
      <c r="L20" s="241">
        <f t="shared" si="15"/>
        <v>0</v>
      </c>
      <c r="M20" s="241">
        <f t="shared" si="15"/>
        <v>0</v>
      </c>
      <c r="N20" s="241">
        <f t="shared" si="15"/>
        <v>0</v>
      </c>
      <c r="O20" s="241">
        <f t="shared" si="15"/>
        <v>0</v>
      </c>
      <c r="P20" s="241">
        <f t="shared" si="15"/>
        <v>0</v>
      </c>
      <c r="Q20" s="236">
        <f t="shared" si="7"/>
        <v>0</v>
      </c>
      <c r="R20" s="142"/>
      <c r="S20" s="295"/>
      <c r="T20" s="290"/>
      <c r="U20" s="290"/>
      <c r="V20" s="290"/>
      <c r="W20" s="290"/>
      <c r="X20" s="290"/>
      <c r="Y20" s="290"/>
      <c r="Z20" s="290"/>
    </row>
    <row r="21" spans="1:26" ht="13.5" customHeight="1">
      <c r="A21" s="189" t="s">
        <v>90</v>
      </c>
      <c r="B21" s="242" t="s">
        <v>389</v>
      </c>
      <c r="C21" s="235">
        <f t="shared" ref="C21:P21" si="16">SUM(C22:C34)</f>
        <v>24621.7</v>
      </c>
      <c r="D21" s="235">
        <f t="shared" si="16"/>
        <v>22952.2</v>
      </c>
      <c r="E21" s="235">
        <f t="shared" si="16"/>
        <v>13016</v>
      </c>
      <c r="F21" s="235">
        <f t="shared" si="16"/>
        <v>9936.2000000000007</v>
      </c>
      <c r="G21" s="235">
        <f t="shared" si="16"/>
        <v>1669.5</v>
      </c>
      <c r="H21" s="235">
        <f t="shared" si="16"/>
        <v>916</v>
      </c>
      <c r="I21" s="235">
        <f t="shared" si="16"/>
        <v>753.5</v>
      </c>
      <c r="J21" s="235">
        <f t="shared" si="16"/>
        <v>8782.0170269999999</v>
      </c>
      <c r="K21" s="235">
        <f t="shared" si="16"/>
        <v>8647.3992959999996</v>
      </c>
      <c r="L21" s="235">
        <f t="shared" si="16"/>
        <v>7657.6670000000004</v>
      </c>
      <c r="M21" s="235">
        <f t="shared" si="16"/>
        <v>989.73229599999991</v>
      </c>
      <c r="N21" s="235">
        <f t="shared" si="16"/>
        <v>134.61773100000002</v>
      </c>
      <c r="O21" s="235">
        <f t="shared" si="16"/>
        <v>78.263000000000005</v>
      </c>
      <c r="P21" s="235">
        <f t="shared" si="16"/>
        <v>56.354731000000001</v>
      </c>
      <c r="Q21" s="236">
        <f t="shared" si="7"/>
        <v>0.35667793154006422</v>
      </c>
      <c r="R21" s="142"/>
      <c r="S21" s="295"/>
      <c r="T21" s="295"/>
      <c r="U21" s="295"/>
      <c r="V21" s="290"/>
      <c r="W21" s="290"/>
      <c r="X21" s="290"/>
      <c r="Y21" s="290"/>
      <c r="Z21" s="290"/>
    </row>
    <row r="22" spans="1:26" ht="13.5" customHeight="1">
      <c r="A22" s="191">
        <v>1</v>
      </c>
      <c r="B22" s="243" t="s">
        <v>390</v>
      </c>
      <c r="C22" s="241">
        <f t="shared" ref="C22:P22" si="17">C38+C54+C78+C93+C103+C121+C140+C43+C49</f>
        <v>6106</v>
      </c>
      <c r="D22" s="241">
        <f t="shared" si="17"/>
        <v>5523</v>
      </c>
      <c r="E22" s="241">
        <f t="shared" si="17"/>
        <v>4440</v>
      </c>
      <c r="F22" s="241">
        <f t="shared" si="17"/>
        <v>1083</v>
      </c>
      <c r="G22" s="241">
        <f t="shared" si="17"/>
        <v>583</v>
      </c>
      <c r="H22" s="241">
        <f t="shared" si="17"/>
        <v>379</v>
      </c>
      <c r="I22" s="241">
        <f t="shared" si="17"/>
        <v>204</v>
      </c>
      <c r="J22" s="241">
        <f t="shared" si="17"/>
        <v>4387.2629999999999</v>
      </c>
      <c r="K22" s="241">
        <f t="shared" si="17"/>
        <v>4317</v>
      </c>
      <c r="L22" s="241">
        <f t="shared" si="17"/>
        <v>4176</v>
      </c>
      <c r="M22" s="241">
        <f t="shared" si="17"/>
        <v>141</v>
      </c>
      <c r="N22" s="241">
        <f t="shared" si="17"/>
        <v>70.263000000000005</v>
      </c>
      <c r="O22" s="241">
        <f t="shared" si="17"/>
        <v>70.263000000000005</v>
      </c>
      <c r="P22" s="241">
        <f t="shared" si="17"/>
        <v>0</v>
      </c>
      <c r="Q22" s="236">
        <f t="shared" si="7"/>
        <v>0.7185167048804455</v>
      </c>
      <c r="R22" s="142"/>
      <c r="S22" s="290"/>
      <c r="T22" s="290"/>
      <c r="U22" s="290"/>
      <c r="V22" s="290"/>
      <c r="W22" s="290"/>
      <c r="X22" s="290"/>
      <c r="Y22" s="290"/>
      <c r="Z22" s="290"/>
    </row>
    <row r="23" spans="1:26" ht="21.75" customHeight="1">
      <c r="A23" s="193">
        <v>2</v>
      </c>
      <c r="B23" s="153" t="s">
        <v>391</v>
      </c>
      <c r="C23" s="241">
        <f t="shared" ref="C23:P23" si="18">C79+C95+C123+C101</f>
        <v>1488</v>
      </c>
      <c r="D23" s="241">
        <f t="shared" si="18"/>
        <v>1459</v>
      </c>
      <c r="E23" s="241">
        <f t="shared" si="18"/>
        <v>1145</v>
      </c>
      <c r="F23" s="241">
        <f t="shared" si="18"/>
        <v>314</v>
      </c>
      <c r="G23" s="241">
        <f t="shared" si="18"/>
        <v>29</v>
      </c>
      <c r="H23" s="241">
        <f t="shared" si="18"/>
        <v>0</v>
      </c>
      <c r="I23" s="241">
        <f t="shared" si="18"/>
        <v>29</v>
      </c>
      <c r="J23" s="241">
        <f t="shared" si="18"/>
        <v>729.89230599999996</v>
      </c>
      <c r="K23" s="241">
        <f t="shared" si="18"/>
        <v>701.525306</v>
      </c>
      <c r="L23" s="241">
        <f t="shared" si="18"/>
        <v>532.66700000000003</v>
      </c>
      <c r="M23" s="241">
        <f t="shared" si="18"/>
        <v>168.858306</v>
      </c>
      <c r="N23" s="241">
        <f t="shared" si="18"/>
        <v>28.367000000000004</v>
      </c>
      <c r="O23" s="241">
        <f t="shared" si="18"/>
        <v>0</v>
      </c>
      <c r="P23" s="241">
        <f t="shared" si="18"/>
        <v>28.367000000000004</v>
      </c>
      <c r="Q23" s="236">
        <f t="shared" si="7"/>
        <v>0.49051902284946236</v>
      </c>
      <c r="R23" s="142"/>
      <c r="S23" s="290"/>
      <c r="T23" s="290"/>
      <c r="U23" s="290"/>
      <c r="V23" s="290"/>
      <c r="W23" s="290"/>
      <c r="X23" s="290"/>
      <c r="Y23" s="290"/>
      <c r="Z23" s="290"/>
    </row>
    <row r="24" spans="1:26" ht="13.5" customHeight="1">
      <c r="A24" s="191">
        <v>3</v>
      </c>
      <c r="B24" s="243" t="s">
        <v>392</v>
      </c>
      <c r="C24" s="241">
        <f t="shared" ref="C24:P24" si="19">C80+C96+C105+C124+C44</f>
        <v>1719</v>
      </c>
      <c r="D24" s="241">
        <f t="shared" si="19"/>
        <v>1653</v>
      </c>
      <c r="E24" s="241">
        <f t="shared" si="19"/>
        <v>1025</v>
      </c>
      <c r="F24" s="241">
        <f t="shared" si="19"/>
        <v>628</v>
      </c>
      <c r="G24" s="241">
        <f t="shared" si="19"/>
        <v>66</v>
      </c>
      <c r="H24" s="241">
        <f t="shared" si="19"/>
        <v>8</v>
      </c>
      <c r="I24" s="241">
        <f t="shared" si="19"/>
        <v>58</v>
      </c>
      <c r="J24" s="241">
        <f t="shared" si="19"/>
        <v>1165.6429900000001</v>
      </c>
      <c r="K24" s="241">
        <f t="shared" si="19"/>
        <v>1157.6429900000001</v>
      </c>
      <c r="L24" s="241">
        <f t="shared" si="19"/>
        <v>1025</v>
      </c>
      <c r="M24" s="241">
        <f t="shared" si="19"/>
        <v>132.64299</v>
      </c>
      <c r="N24" s="241">
        <f t="shared" si="19"/>
        <v>8</v>
      </c>
      <c r="O24" s="241">
        <f t="shared" si="19"/>
        <v>8</v>
      </c>
      <c r="P24" s="241">
        <f t="shared" si="19"/>
        <v>0</v>
      </c>
      <c r="Q24" s="236">
        <f t="shared" si="7"/>
        <v>0.67809365328679472</v>
      </c>
      <c r="R24" s="142"/>
      <c r="S24" s="290"/>
      <c r="T24" s="290"/>
      <c r="U24" s="290"/>
      <c r="V24" s="290"/>
      <c r="W24" s="290"/>
      <c r="X24" s="290"/>
      <c r="Y24" s="290"/>
      <c r="Z24" s="290"/>
    </row>
    <row r="25" spans="1:26" ht="13.5" customHeight="1">
      <c r="A25" s="194">
        <v>4</v>
      </c>
      <c r="B25" s="243" t="s">
        <v>393</v>
      </c>
      <c r="C25" s="241">
        <f t="shared" ref="C25:P25" si="20">C41+C81+C106+C125+C53+C47</f>
        <v>837</v>
      </c>
      <c r="D25" s="241">
        <f t="shared" si="20"/>
        <v>794</v>
      </c>
      <c r="E25" s="241">
        <f t="shared" si="20"/>
        <v>215</v>
      </c>
      <c r="F25" s="241">
        <f t="shared" si="20"/>
        <v>579</v>
      </c>
      <c r="G25" s="241">
        <f t="shared" si="20"/>
        <v>43</v>
      </c>
      <c r="H25" s="241">
        <f t="shared" si="20"/>
        <v>8</v>
      </c>
      <c r="I25" s="241">
        <f t="shared" si="20"/>
        <v>35</v>
      </c>
      <c r="J25" s="241">
        <f t="shared" si="20"/>
        <v>0</v>
      </c>
      <c r="K25" s="241">
        <f t="shared" si="20"/>
        <v>0</v>
      </c>
      <c r="L25" s="241">
        <f t="shared" si="20"/>
        <v>0</v>
      </c>
      <c r="M25" s="241">
        <f t="shared" si="20"/>
        <v>0</v>
      </c>
      <c r="N25" s="241">
        <f t="shared" si="20"/>
        <v>0</v>
      </c>
      <c r="O25" s="241">
        <f t="shared" si="20"/>
        <v>0</v>
      </c>
      <c r="P25" s="241">
        <f t="shared" si="20"/>
        <v>0</v>
      </c>
      <c r="Q25" s="236">
        <f t="shared" si="7"/>
        <v>0</v>
      </c>
      <c r="R25" s="142"/>
      <c r="S25" s="290"/>
      <c r="T25" s="290"/>
      <c r="U25" s="290"/>
      <c r="V25" s="290"/>
      <c r="W25" s="290"/>
      <c r="X25" s="290"/>
      <c r="Y25" s="290"/>
      <c r="Z25" s="290"/>
    </row>
    <row r="26" spans="1:26" ht="13.5" customHeight="1">
      <c r="A26" s="191">
        <v>5</v>
      </c>
      <c r="B26" s="192" t="s">
        <v>394</v>
      </c>
      <c r="C26" s="241">
        <f t="shared" ref="C26:P26" si="21">C40+C82+C94+C104+C122+C141+C52</f>
        <v>3786</v>
      </c>
      <c r="D26" s="241">
        <f t="shared" si="21"/>
        <v>3342</v>
      </c>
      <c r="E26" s="241">
        <f t="shared" si="21"/>
        <v>2437</v>
      </c>
      <c r="F26" s="241">
        <f t="shared" si="21"/>
        <v>905</v>
      </c>
      <c r="G26" s="241">
        <f t="shared" si="21"/>
        <v>444</v>
      </c>
      <c r="H26" s="241">
        <f t="shared" si="21"/>
        <v>386</v>
      </c>
      <c r="I26" s="241">
        <f t="shared" si="21"/>
        <v>58</v>
      </c>
      <c r="J26" s="241">
        <f t="shared" si="21"/>
        <v>1208</v>
      </c>
      <c r="K26" s="241">
        <f t="shared" si="21"/>
        <v>1208</v>
      </c>
      <c r="L26" s="241">
        <f t="shared" si="21"/>
        <v>1019</v>
      </c>
      <c r="M26" s="241">
        <f t="shared" si="21"/>
        <v>189</v>
      </c>
      <c r="N26" s="241">
        <f t="shared" si="21"/>
        <v>0</v>
      </c>
      <c r="O26" s="241">
        <f t="shared" si="21"/>
        <v>0</v>
      </c>
      <c r="P26" s="241">
        <f t="shared" si="21"/>
        <v>0</v>
      </c>
      <c r="Q26" s="236">
        <f t="shared" si="7"/>
        <v>0.3190702588483888</v>
      </c>
      <c r="R26" s="142"/>
      <c r="S26" s="290"/>
      <c r="T26" s="290"/>
      <c r="U26" s="290"/>
      <c r="V26" s="290"/>
      <c r="W26" s="290"/>
      <c r="X26" s="290"/>
      <c r="Y26" s="290"/>
      <c r="Z26" s="290"/>
    </row>
    <row r="27" spans="1:26" ht="13.5" customHeight="1">
      <c r="A27" s="194">
        <v>6</v>
      </c>
      <c r="B27" s="243" t="s">
        <v>395</v>
      </c>
      <c r="C27" s="241">
        <f t="shared" ref="C27:P27" si="22">C42+C55+C71+C83+C107+C126+C139</f>
        <v>1688</v>
      </c>
      <c r="D27" s="241">
        <f t="shared" si="22"/>
        <v>1495</v>
      </c>
      <c r="E27" s="241">
        <f t="shared" si="22"/>
        <v>329</v>
      </c>
      <c r="F27" s="241">
        <f t="shared" si="22"/>
        <v>1166</v>
      </c>
      <c r="G27" s="241">
        <f t="shared" si="22"/>
        <v>193</v>
      </c>
      <c r="H27" s="241">
        <f t="shared" si="22"/>
        <v>135</v>
      </c>
      <c r="I27" s="241">
        <f t="shared" si="22"/>
        <v>58</v>
      </c>
      <c r="J27" s="241">
        <f t="shared" si="22"/>
        <v>0</v>
      </c>
      <c r="K27" s="241">
        <f t="shared" si="22"/>
        <v>0</v>
      </c>
      <c r="L27" s="241">
        <f t="shared" si="22"/>
        <v>0</v>
      </c>
      <c r="M27" s="241">
        <f t="shared" si="22"/>
        <v>0</v>
      </c>
      <c r="N27" s="241">
        <f t="shared" si="22"/>
        <v>0</v>
      </c>
      <c r="O27" s="241">
        <f t="shared" si="22"/>
        <v>0</v>
      </c>
      <c r="P27" s="241">
        <f t="shared" si="22"/>
        <v>0</v>
      </c>
      <c r="Q27" s="236">
        <f t="shared" si="7"/>
        <v>0</v>
      </c>
      <c r="R27" s="142"/>
      <c r="S27" s="290"/>
      <c r="T27" s="290"/>
      <c r="U27" s="290"/>
      <c r="V27" s="290"/>
      <c r="W27" s="290"/>
      <c r="X27" s="290"/>
      <c r="Y27" s="290"/>
      <c r="Z27" s="290"/>
    </row>
    <row r="28" spans="1:26" ht="13.5" customHeight="1">
      <c r="A28" s="191">
        <v>7</v>
      </c>
      <c r="B28" s="243" t="s">
        <v>396</v>
      </c>
      <c r="C28" s="241">
        <f t="shared" ref="C28:P28" si="23">C56+C84+C97+C108+C127+C46</f>
        <v>1653</v>
      </c>
      <c r="D28" s="241">
        <f t="shared" si="23"/>
        <v>1624</v>
      </c>
      <c r="E28" s="241">
        <f t="shared" si="23"/>
        <v>1280</v>
      </c>
      <c r="F28" s="241">
        <f t="shared" si="23"/>
        <v>344</v>
      </c>
      <c r="G28" s="241">
        <f t="shared" si="23"/>
        <v>29</v>
      </c>
      <c r="H28" s="241">
        <f t="shared" si="23"/>
        <v>0</v>
      </c>
      <c r="I28" s="241">
        <f t="shared" si="23"/>
        <v>29</v>
      </c>
      <c r="J28" s="241">
        <f t="shared" si="23"/>
        <v>98.987730999999997</v>
      </c>
      <c r="K28" s="241">
        <f t="shared" si="23"/>
        <v>71</v>
      </c>
      <c r="L28" s="241">
        <f t="shared" si="23"/>
        <v>0</v>
      </c>
      <c r="M28" s="241">
        <f t="shared" si="23"/>
        <v>71</v>
      </c>
      <c r="N28" s="241">
        <f t="shared" si="23"/>
        <v>27.987731</v>
      </c>
      <c r="O28" s="241">
        <f t="shared" si="23"/>
        <v>0</v>
      </c>
      <c r="P28" s="241">
        <f t="shared" si="23"/>
        <v>27.987731</v>
      </c>
      <c r="Q28" s="236">
        <f t="shared" si="7"/>
        <v>5.988368481548699E-2</v>
      </c>
      <c r="R28" s="142"/>
      <c r="S28" s="290"/>
      <c r="T28" s="290"/>
      <c r="U28" s="290"/>
      <c r="V28" s="290"/>
      <c r="W28" s="290"/>
      <c r="X28" s="290"/>
      <c r="Y28" s="290"/>
      <c r="Z28" s="290"/>
    </row>
    <row r="29" spans="1:26" ht="13.5" customHeight="1">
      <c r="A29" s="194">
        <v>8</v>
      </c>
      <c r="B29" s="243" t="s">
        <v>397</v>
      </c>
      <c r="C29" s="241">
        <f t="shared" ref="C29:P29" si="24">C57+C70+C85+C98+C109+C128</f>
        <v>3337</v>
      </c>
      <c r="D29" s="241">
        <f t="shared" si="24"/>
        <v>3300</v>
      </c>
      <c r="E29" s="241">
        <f t="shared" si="24"/>
        <v>1000</v>
      </c>
      <c r="F29" s="241">
        <f t="shared" si="24"/>
        <v>2300</v>
      </c>
      <c r="G29" s="241">
        <f t="shared" si="24"/>
        <v>37</v>
      </c>
      <c r="H29" s="241">
        <f t="shared" si="24"/>
        <v>0</v>
      </c>
      <c r="I29" s="241">
        <f t="shared" si="24"/>
        <v>37</v>
      </c>
      <c r="J29" s="241">
        <f t="shared" si="24"/>
        <v>175.42400000000001</v>
      </c>
      <c r="K29" s="241">
        <f t="shared" si="24"/>
        <v>175.42400000000001</v>
      </c>
      <c r="L29" s="241">
        <f t="shared" si="24"/>
        <v>0</v>
      </c>
      <c r="M29" s="241">
        <f t="shared" si="24"/>
        <v>175.42400000000001</v>
      </c>
      <c r="N29" s="241">
        <f t="shared" si="24"/>
        <v>0</v>
      </c>
      <c r="O29" s="241">
        <f t="shared" si="24"/>
        <v>0</v>
      </c>
      <c r="P29" s="241">
        <f t="shared" si="24"/>
        <v>0</v>
      </c>
      <c r="Q29" s="236">
        <f t="shared" si="7"/>
        <v>5.2569373688942163E-2</v>
      </c>
      <c r="R29" s="142"/>
      <c r="S29" s="290"/>
      <c r="T29" s="290"/>
      <c r="U29" s="290"/>
      <c r="V29" s="290"/>
      <c r="W29" s="290"/>
      <c r="X29" s="290"/>
      <c r="Y29" s="290"/>
      <c r="Z29" s="290"/>
    </row>
    <row r="30" spans="1:26" ht="13.5" customHeight="1">
      <c r="A30" s="191">
        <v>9</v>
      </c>
      <c r="B30" s="243" t="s">
        <v>398</v>
      </c>
      <c r="C30" s="241">
        <f t="shared" ref="C30:P30" si="25">C62+C72+C87+C110+C130</f>
        <v>1638</v>
      </c>
      <c r="D30" s="241">
        <f t="shared" si="25"/>
        <v>1580</v>
      </c>
      <c r="E30" s="241">
        <f t="shared" si="25"/>
        <v>0</v>
      </c>
      <c r="F30" s="241">
        <f t="shared" si="25"/>
        <v>1580</v>
      </c>
      <c r="G30" s="241">
        <f t="shared" si="25"/>
        <v>58</v>
      </c>
      <c r="H30" s="241">
        <f t="shared" si="25"/>
        <v>0</v>
      </c>
      <c r="I30" s="241">
        <f t="shared" si="25"/>
        <v>58</v>
      </c>
      <c r="J30" s="241">
        <f t="shared" si="25"/>
        <v>0</v>
      </c>
      <c r="K30" s="241">
        <f t="shared" si="25"/>
        <v>0</v>
      </c>
      <c r="L30" s="241">
        <f t="shared" si="25"/>
        <v>0</v>
      </c>
      <c r="M30" s="241">
        <f t="shared" si="25"/>
        <v>0</v>
      </c>
      <c r="N30" s="241">
        <f t="shared" si="25"/>
        <v>0</v>
      </c>
      <c r="O30" s="241">
        <f t="shared" si="25"/>
        <v>0</v>
      </c>
      <c r="P30" s="241">
        <f t="shared" si="25"/>
        <v>0</v>
      </c>
      <c r="Q30" s="236">
        <f t="shared" si="7"/>
        <v>0</v>
      </c>
      <c r="R30" s="142"/>
      <c r="S30" s="290"/>
      <c r="T30" s="290"/>
      <c r="U30" s="290"/>
      <c r="V30" s="290"/>
      <c r="W30" s="290"/>
      <c r="X30" s="290"/>
      <c r="Y30" s="290"/>
      <c r="Z30" s="290"/>
    </row>
    <row r="31" spans="1:26" ht="13.5" customHeight="1">
      <c r="A31" s="194">
        <v>10</v>
      </c>
      <c r="B31" s="243" t="s">
        <v>399</v>
      </c>
      <c r="C31" s="241">
        <f t="shared" ref="C31:P31" si="26">C61+C86+C99+C129+C102+C138</f>
        <v>2165.6999999999998</v>
      </c>
      <c r="D31" s="241">
        <f t="shared" si="26"/>
        <v>1978.2</v>
      </c>
      <c r="E31" s="241">
        <f t="shared" si="26"/>
        <v>1145</v>
      </c>
      <c r="F31" s="241">
        <f t="shared" si="26"/>
        <v>833.2</v>
      </c>
      <c r="G31" s="241">
        <f t="shared" si="26"/>
        <v>187.5</v>
      </c>
      <c r="H31" s="241">
        <f t="shared" si="26"/>
        <v>0</v>
      </c>
      <c r="I31" s="241">
        <f t="shared" si="26"/>
        <v>187.5</v>
      </c>
      <c r="J31" s="241">
        <f t="shared" si="26"/>
        <v>1016.807</v>
      </c>
      <c r="K31" s="241">
        <f t="shared" si="26"/>
        <v>1016.807</v>
      </c>
      <c r="L31" s="241">
        <f t="shared" si="26"/>
        <v>905</v>
      </c>
      <c r="M31" s="241">
        <f t="shared" si="26"/>
        <v>111.807</v>
      </c>
      <c r="N31" s="241">
        <f t="shared" si="26"/>
        <v>0</v>
      </c>
      <c r="O31" s="241">
        <f t="shared" si="26"/>
        <v>0</v>
      </c>
      <c r="P31" s="241">
        <f t="shared" si="26"/>
        <v>0</v>
      </c>
      <c r="Q31" s="236">
        <f t="shared" si="7"/>
        <v>0.46950500992750616</v>
      </c>
      <c r="R31" s="142"/>
      <c r="S31" s="290"/>
      <c r="T31" s="290"/>
      <c r="U31" s="290"/>
      <c r="V31" s="290"/>
      <c r="W31" s="290"/>
      <c r="X31" s="290"/>
      <c r="Y31" s="290"/>
      <c r="Z31" s="290"/>
    </row>
    <row r="32" spans="1:26" ht="13.5" customHeight="1">
      <c r="A32" s="194">
        <v>11</v>
      </c>
      <c r="B32" s="251" t="s">
        <v>404</v>
      </c>
      <c r="C32" s="241">
        <f t="shared" ref="C32:F32" si="27">C58</f>
        <v>153</v>
      </c>
      <c r="D32" s="241">
        <f t="shared" si="27"/>
        <v>153</v>
      </c>
      <c r="E32" s="241">
        <f t="shared" si="27"/>
        <v>0</v>
      </c>
      <c r="F32" s="241">
        <f t="shared" si="27"/>
        <v>153</v>
      </c>
      <c r="G32" s="241"/>
      <c r="H32" s="241"/>
      <c r="I32" s="241"/>
      <c r="J32" s="241"/>
      <c r="K32" s="241"/>
      <c r="L32" s="241"/>
      <c r="M32" s="241"/>
      <c r="N32" s="241"/>
      <c r="O32" s="241"/>
      <c r="P32" s="241"/>
      <c r="Q32" s="236"/>
      <c r="R32" s="142"/>
      <c r="S32" s="290"/>
      <c r="T32" s="290"/>
      <c r="U32" s="290"/>
      <c r="V32" s="290"/>
      <c r="W32" s="290"/>
      <c r="X32" s="290"/>
      <c r="Y32" s="290"/>
      <c r="Z32" s="290"/>
    </row>
    <row r="33" spans="1:26" ht="13.5" customHeight="1">
      <c r="A33" s="194">
        <v>12</v>
      </c>
      <c r="B33" s="251" t="s">
        <v>459</v>
      </c>
      <c r="C33" s="241">
        <f t="shared" ref="C33:F33" si="28">C59</f>
        <v>24</v>
      </c>
      <c r="D33" s="241">
        <f t="shared" si="28"/>
        <v>24</v>
      </c>
      <c r="E33" s="241">
        <f t="shared" si="28"/>
        <v>0</v>
      </c>
      <c r="F33" s="241">
        <f t="shared" si="28"/>
        <v>24</v>
      </c>
      <c r="G33" s="241"/>
      <c r="H33" s="241"/>
      <c r="I33" s="241"/>
      <c r="J33" s="241"/>
      <c r="K33" s="241"/>
      <c r="L33" s="241"/>
      <c r="M33" s="241"/>
      <c r="N33" s="241"/>
      <c r="O33" s="241"/>
      <c r="P33" s="241"/>
      <c r="Q33" s="236"/>
      <c r="R33" s="142"/>
      <c r="S33" s="290"/>
      <c r="T33" s="290"/>
      <c r="U33" s="290"/>
      <c r="V33" s="290"/>
      <c r="W33" s="290"/>
      <c r="X33" s="290"/>
      <c r="Y33" s="290"/>
      <c r="Z33" s="290"/>
    </row>
    <row r="34" spans="1:26" ht="13.5" customHeight="1">
      <c r="A34" s="194">
        <v>13</v>
      </c>
      <c r="B34" s="251" t="s">
        <v>460</v>
      </c>
      <c r="C34" s="241">
        <f t="shared" ref="C34:F34" si="29">C60</f>
        <v>27</v>
      </c>
      <c r="D34" s="241">
        <f t="shared" si="29"/>
        <v>27</v>
      </c>
      <c r="E34" s="241">
        <f t="shared" si="29"/>
        <v>0</v>
      </c>
      <c r="F34" s="241">
        <f t="shared" si="29"/>
        <v>27</v>
      </c>
      <c r="G34" s="241"/>
      <c r="H34" s="241"/>
      <c r="I34" s="241"/>
      <c r="J34" s="241"/>
      <c r="K34" s="241"/>
      <c r="L34" s="241"/>
      <c r="M34" s="241"/>
      <c r="N34" s="241"/>
      <c r="O34" s="241"/>
      <c r="P34" s="241"/>
      <c r="Q34" s="236"/>
      <c r="R34" s="142"/>
      <c r="S34" s="290"/>
      <c r="T34" s="290"/>
      <c r="U34" s="290"/>
      <c r="V34" s="290"/>
      <c r="W34" s="290"/>
      <c r="X34" s="290"/>
      <c r="Y34" s="290"/>
      <c r="Z34" s="290"/>
    </row>
    <row r="35" spans="1:26" ht="13.5" customHeight="1">
      <c r="A35" s="194"/>
      <c r="B35" s="297" t="s">
        <v>502</v>
      </c>
      <c r="C35" s="293">
        <f t="shared" ref="C35:P35" si="30">C36+C66+C68+C88+C111+C133+C142+C144+C146+C151</f>
        <v>71651</v>
      </c>
      <c r="D35" s="293">
        <f t="shared" si="30"/>
        <v>66516</v>
      </c>
      <c r="E35" s="293">
        <f t="shared" si="30"/>
        <v>40119</v>
      </c>
      <c r="F35" s="293">
        <f t="shared" si="30"/>
        <v>26397</v>
      </c>
      <c r="G35" s="293">
        <f t="shared" si="30"/>
        <v>5135</v>
      </c>
      <c r="H35" s="293">
        <f t="shared" si="30"/>
        <v>916</v>
      </c>
      <c r="I35" s="293">
        <f t="shared" si="30"/>
        <v>4219</v>
      </c>
      <c r="J35" s="293">
        <f t="shared" si="30"/>
        <v>31934.304026999995</v>
      </c>
      <c r="K35" s="293">
        <f t="shared" si="30"/>
        <v>31453.686295999996</v>
      </c>
      <c r="L35" s="293">
        <f t="shared" si="30"/>
        <v>27571.953999999998</v>
      </c>
      <c r="M35" s="293">
        <f t="shared" si="30"/>
        <v>3881.7322960000001</v>
      </c>
      <c r="N35" s="293">
        <f t="shared" si="30"/>
        <v>480.61773099999999</v>
      </c>
      <c r="O35" s="293">
        <f t="shared" si="30"/>
        <v>78.263000000000005</v>
      </c>
      <c r="P35" s="293">
        <f t="shared" si="30"/>
        <v>402.35473100000002</v>
      </c>
      <c r="Q35" s="294">
        <f t="shared" ref="Q35:Q42" si="31">J35/C35</f>
        <v>0.44569237033677123</v>
      </c>
      <c r="R35" s="142"/>
      <c r="S35" s="295"/>
      <c r="T35" s="295"/>
      <c r="U35" s="295"/>
      <c r="V35" s="290"/>
      <c r="W35" s="290"/>
      <c r="X35" s="290"/>
      <c r="Y35" s="290"/>
      <c r="Z35" s="290"/>
    </row>
    <row r="36" spans="1:26" ht="13.5" customHeight="1">
      <c r="A36" s="233" t="s">
        <v>32</v>
      </c>
      <c r="B36" s="266" t="s">
        <v>400</v>
      </c>
      <c r="C36" s="235">
        <f t="shared" ref="C36:P36" si="32">C37+C39+C50+C45+C48</f>
        <v>13222</v>
      </c>
      <c r="D36" s="235">
        <f t="shared" si="32"/>
        <v>12998</v>
      </c>
      <c r="E36" s="235">
        <f t="shared" si="32"/>
        <v>11575</v>
      </c>
      <c r="F36" s="235">
        <f t="shared" si="32"/>
        <v>1423</v>
      </c>
      <c r="G36" s="235">
        <f t="shared" si="32"/>
        <v>224</v>
      </c>
      <c r="H36" s="235">
        <f t="shared" si="32"/>
        <v>224</v>
      </c>
      <c r="I36" s="235">
        <f t="shared" si="32"/>
        <v>0</v>
      </c>
      <c r="J36" s="235">
        <f t="shared" si="32"/>
        <v>4344.5219999999999</v>
      </c>
      <c r="K36" s="235">
        <f t="shared" si="32"/>
        <v>4336.5219999999999</v>
      </c>
      <c r="L36" s="235">
        <f t="shared" si="32"/>
        <v>4336.5219999999999</v>
      </c>
      <c r="M36" s="235">
        <f t="shared" si="32"/>
        <v>0</v>
      </c>
      <c r="N36" s="235">
        <f t="shared" si="32"/>
        <v>8</v>
      </c>
      <c r="O36" s="235">
        <f t="shared" si="32"/>
        <v>8</v>
      </c>
      <c r="P36" s="235">
        <f t="shared" si="32"/>
        <v>0</v>
      </c>
      <c r="Q36" s="244">
        <f t="shared" si="31"/>
        <v>0.32858281651792465</v>
      </c>
      <c r="R36" s="235">
        <f>R37+R39+R50</f>
        <v>0</v>
      </c>
      <c r="S36" s="295"/>
      <c r="T36" s="290"/>
      <c r="U36" s="290"/>
      <c r="V36" s="290"/>
      <c r="W36" s="290"/>
      <c r="X36" s="290"/>
      <c r="Y36" s="290"/>
      <c r="Z36" s="290"/>
    </row>
    <row r="37" spans="1:26" ht="13.5" customHeight="1">
      <c r="A37" s="233">
        <v>1</v>
      </c>
      <c r="B37" s="266" t="s">
        <v>401</v>
      </c>
      <c r="C37" s="235">
        <f>C38</f>
        <v>1528</v>
      </c>
      <c r="D37" s="235">
        <f t="shared" ref="D37:D38" si="33">E37+F37</f>
        <v>1388</v>
      </c>
      <c r="E37" s="235">
        <f t="shared" ref="E37:I37" si="34">SUM(E38)</f>
        <v>1388</v>
      </c>
      <c r="F37" s="235">
        <f t="shared" si="34"/>
        <v>0</v>
      </c>
      <c r="G37" s="235">
        <f t="shared" si="34"/>
        <v>140</v>
      </c>
      <c r="H37" s="235">
        <f t="shared" si="34"/>
        <v>140</v>
      </c>
      <c r="I37" s="235">
        <f t="shared" si="34"/>
        <v>0</v>
      </c>
      <c r="J37" s="235">
        <f>J38</f>
        <v>1388</v>
      </c>
      <c r="K37" s="235">
        <f t="shared" ref="K37:K38" si="35">L37+M37</f>
        <v>1388</v>
      </c>
      <c r="L37" s="235">
        <f t="shared" ref="L37:P37" si="36">SUM(L38)</f>
        <v>1388</v>
      </c>
      <c r="M37" s="235">
        <f t="shared" si="36"/>
        <v>0</v>
      </c>
      <c r="N37" s="235">
        <f t="shared" si="36"/>
        <v>0</v>
      </c>
      <c r="O37" s="235">
        <f t="shared" si="36"/>
        <v>0</v>
      </c>
      <c r="P37" s="235">
        <f t="shared" si="36"/>
        <v>0</v>
      </c>
      <c r="Q37" s="244">
        <f t="shared" si="31"/>
        <v>0.90837696335078533</v>
      </c>
      <c r="R37" s="142"/>
      <c r="S37" s="290"/>
      <c r="T37" s="290"/>
      <c r="U37" s="290"/>
      <c r="V37" s="290"/>
      <c r="W37" s="290"/>
      <c r="X37" s="290"/>
      <c r="Y37" s="290"/>
      <c r="Z37" s="290"/>
    </row>
    <row r="38" spans="1:26" ht="13.5" customHeight="1">
      <c r="A38" s="246" t="s">
        <v>156</v>
      </c>
      <c r="B38" s="251" t="s">
        <v>267</v>
      </c>
      <c r="C38" s="241">
        <f>D38+G38</f>
        <v>1528</v>
      </c>
      <c r="D38" s="241">
        <f t="shared" si="33"/>
        <v>1388</v>
      </c>
      <c r="E38" s="241">
        <f>'2022'!E32+'2023'!E35</f>
        <v>1388</v>
      </c>
      <c r="F38" s="241"/>
      <c r="G38" s="241">
        <f>H38+I38</f>
        <v>140</v>
      </c>
      <c r="H38" s="241">
        <f>48+'2022'!H31</f>
        <v>140</v>
      </c>
      <c r="I38" s="241"/>
      <c r="J38" s="235">
        <f>K38+N38</f>
        <v>1388</v>
      </c>
      <c r="K38" s="241">
        <f t="shared" si="35"/>
        <v>1388</v>
      </c>
      <c r="L38" s="241">
        <f>'2023'!L35+'2022'!L32</f>
        <v>1388</v>
      </c>
      <c r="M38" s="241"/>
      <c r="N38" s="241">
        <f>O38+P38</f>
        <v>0</v>
      </c>
      <c r="O38" s="241"/>
      <c r="P38" s="241"/>
      <c r="Q38" s="244">
        <f t="shared" si="31"/>
        <v>0.90837696335078533</v>
      </c>
      <c r="R38" s="142"/>
      <c r="S38" s="290"/>
      <c r="T38" s="290"/>
      <c r="U38" s="290"/>
      <c r="V38" s="290"/>
      <c r="W38" s="290"/>
      <c r="X38" s="290"/>
      <c r="Y38" s="290"/>
      <c r="Z38" s="290"/>
    </row>
    <row r="39" spans="1:26" ht="13.5" customHeight="1">
      <c r="A39" s="233">
        <v>2</v>
      </c>
      <c r="B39" s="266" t="s">
        <v>461</v>
      </c>
      <c r="C39" s="235">
        <f t="shared" ref="C39:P39" si="37">SUM(C40:C44)</f>
        <v>924</v>
      </c>
      <c r="D39" s="235">
        <f t="shared" si="37"/>
        <v>840</v>
      </c>
      <c r="E39" s="235">
        <f t="shared" si="37"/>
        <v>840</v>
      </c>
      <c r="F39" s="235">
        <f t="shared" si="37"/>
        <v>0</v>
      </c>
      <c r="G39" s="235">
        <f t="shared" si="37"/>
        <v>84</v>
      </c>
      <c r="H39" s="235">
        <f t="shared" si="37"/>
        <v>84</v>
      </c>
      <c r="I39" s="235">
        <f t="shared" si="37"/>
        <v>0</v>
      </c>
      <c r="J39" s="235">
        <f t="shared" si="37"/>
        <v>528</v>
      </c>
      <c r="K39" s="235">
        <f t="shared" si="37"/>
        <v>520</v>
      </c>
      <c r="L39" s="235">
        <f t="shared" si="37"/>
        <v>520</v>
      </c>
      <c r="M39" s="235">
        <f t="shared" si="37"/>
        <v>0</v>
      </c>
      <c r="N39" s="235">
        <f t="shared" si="37"/>
        <v>8</v>
      </c>
      <c r="O39" s="235">
        <f t="shared" si="37"/>
        <v>8</v>
      </c>
      <c r="P39" s="235">
        <f t="shared" si="37"/>
        <v>0</v>
      </c>
      <c r="Q39" s="244">
        <f t="shared" si="31"/>
        <v>0.5714285714285714</v>
      </c>
      <c r="R39" s="142"/>
      <c r="S39" s="290"/>
      <c r="T39" s="290"/>
      <c r="U39" s="290"/>
      <c r="V39" s="290"/>
      <c r="W39" s="290"/>
      <c r="X39" s="290"/>
      <c r="Y39" s="290"/>
      <c r="Z39" s="290"/>
    </row>
    <row r="40" spans="1:26" ht="13.5" customHeight="1">
      <c r="A40" s="246" t="s">
        <v>180</v>
      </c>
      <c r="B40" s="251" t="s">
        <v>403</v>
      </c>
      <c r="C40" s="241">
        <f t="shared" ref="C40:C42" si="38">D40+G40</f>
        <v>396</v>
      </c>
      <c r="D40" s="241">
        <f t="shared" ref="D40:D42" si="39">E40+F40</f>
        <v>360</v>
      </c>
      <c r="E40" s="241">
        <f>'2023'!E37+'2022'!E34</f>
        <v>360</v>
      </c>
      <c r="F40" s="241"/>
      <c r="G40" s="241">
        <f t="shared" ref="G40:G42" si="40">H40+I40</f>
        <v>36</v>
      </c>
      <c r="H40" s="241">
        <f>'2023'!H37+'2022'!H34</f>
        <v>36</v>
      </c>
      <c r="I40" s="241"/>
      <c r="J40" s="241">
        <f t="shared" ref="J40:J42" si="41">K40+N40</f>
        <v>240</v>
      </c>
      <c r="K40" s="241">
        <f t="shared" ref="K40:K42" si="42">L40+M40</f>
        <v>240</v>
      </c>
      <c r="L40" s="241">
        <f>'2022'!L34</f>
        <v>240</v>
      </c>
      <c r="M40" s="241"/>
      <c r="N40" s="241"/>
      <c r="O40" s="241"/>
      <c r="P40" s="241"/>
      <c r="Q40" s="244">
        <f t="shared" si="31"/>
        <v>0.60606060606060608</v>
      </c>
      <c r="R40" s="142"/>
      <c r="S40" s="290"/>
      <c r="T40" s="290"/>
      <c r="U40" s="290"/>
      <c r="V40" s="290"/>
      <c r="W40" s="290"/>
      <c r="X40" s="290"/>
      <c r="Y40" s="290"/>
      <c r="Z40" s="290"/>
    </row>
    <row r="41" spans="1:26" ht="13.5" customHeight="1">
      <c r="A41" s="246" t="s">
        <v>184</v>
      </c>
      <c r="B41" s="251" t="s">
        <v>393</v>
      </c>
      <c r="C41" s="241">
        <f t="shared" si="38"/>
        <v>88</v>
      </c>
      <c r="D41" s="241">
        <f t="shared" si="39"/>
        <v>80</v>
      </c>
      <c r="E41" s="241">
        <f>'2023'!E38</f>
        <v>80</v>
      </c>
      <c r="F41" s="241"/>
      <c r="G41" s="241">
        <f t="shared" si="40"/>
        <v>8</v>
      </c>
      <c r="H41" s="241">
        <f>'2023'!H38</f>
        <v>8</v>
      </c>
      <c r="I41" s="241"/>
      <c r="J41" s="241">
        <f t="shared" si="41"/>
        <v>0</v>
      </c>
      <c r="K41" s="241">
        <f t="shared" si="42"/>
        <v>0</v>
      </c>
      <c r="L41" s="241"/>
      <c r="M41" s="241"/>
      <c r="N41" s="241"/>
      <c r="O41" s="241"/>
      <c r="P41" s="241"/>
      <c r="Q41" s="244">
        <f t="shared" si="31"/>
        <v>0</v>
      </c>
      <c r="R41" s="142"/>
      <c r="S41" s="290"/>
      <c r="T41" s="290"/>
      <c r="U41" s="290"/>
      <c r="V41" s="290"/>
      <c r="W41" s="290"/>
      <c r="X41" s="290"/>
      <c r="Y41" s="290"/>
      <c r="Z41" s="290"/>
    </row>
    <row r="42" spans="1:26" ht="13.5" customHeight="1">
      <c r="A42" s="246" t="s">
        <v>188</v>
      </c>
      <c r="B42" s="251" t="s">
        <v>420</v>
      </c>
      <c r="C42" s="241">
        <f t="shared" si="38"/>
        <v>132</v>
      </c>
      <c r="D42" s="241">
        <f t="shared" si="39"/>
        <v>120</v>
      </c>
      <c r="E42" s="241">
        <f>'2023'!E39</f>
        <v>120</v>
      </c>
      <c r="F42" s="241"/>
      <c r="G42" s="241">
        <f t="shared" si="40"/>
        <v>12</v>
      </c>
      <c r="H42" s="241">
        <f>'2023'!H37</f>
        <v>12</v>
      </c>
      <c r="I42" s="241"/>
      <c r="J42" s="241">
        <f t="shared" si="41"/>
        <v>0</v>
      </c>
      <c r="K42" s="241">
        <f t="shared" si="42"/>
        <v>0</v>
      </c>
      <c r="L42" s="241"/>
      <c r="M42" s="241"/>
      <c r="N42" s="241"/>
      <c r="O42" s="241"/>
      <c r="P42" s="241"/>
      <c r="Q42" s="244">
        <f t="shared" si="31"/>
        <v>0</v>
      </c>
      <c r="R42" s="142"/>
      <c r="S42" s="290"/>
      <c r="T42" s="290"/>
      <c r="U42" s="290"/>
      <c r="V42" s="290"/>
      <c r="W42" s="290"/>
      <c r="X42" s="290"/>
      <c r="Y42" s="290"/>
      <c r="Z42" s="290"/>
    </row>
    <row r="43" spans="1:26" ht="13.5" customHeight="1">
      <c r="A43" s="246" t="s">
        <v>193</v>
      </c>
      <c r="B43" s="251" t="s">
        <v>267</v>
      </c>
      <c r="C43" s="241">
        <f>'2022'!C35</f>
        <v>220</v>
      </c>
      <c r="D43" s="241">
        <f>'2022'!D35</f>
        <v>200</v>
      </c>
      <c r="E43" s="241">
        <f>'2022'!E35</f>
        <v>200</v>
      </c>
      <c r="F43" s="241">
        <f>'2022'!F35</f>
        <v>0</v>
      </c>
      <c r="G43" s="241">
        <f>'2022'!G35</f>
        <v>20</v>
      </c>
      <c r="H43" s="241">
        <f>'2022'!H35</f>
        <v>20</v>
      </c>
      <c r="I43" s="241">
        <f>'2022'!I35</f>
        <v>0</v>
      </c>
      <c r="J43" s="241">
        <f>'2022'!J35</f>
        <v>200</v>
      </c>
      <c r="K43" s="241">
        <f>'2022'!K35</f>
        <v>200</v>
      </c>
      <c r="L43" s="241">
        <f>'2022'!L35</f>
        <v>200</v>
      </c>
      <c r="M43" s="241">
        <f>'2022'!M35</f>
        <v>0</v>
      </c>
      <c r="N43" s="241">
        <f>'2022'!N35</f>
        <v>0</v>
      </c>
      <c r="O43" s="241">
        <f>'2022'!O35</f>
        <v>0</v>
      </c>
      <c r="P43" s="241">
        <f>'2022'!P35</f>
        <v>0</v>
      </c>
      <c r="Q43" s="244"/>
      <c r="R43" s="142"/>
      <c r="S43" s="290"/>
      <c r="T43" s="290"/>
      <c r="U43" s="290"/>
      <c r="V43" s="290"/>
      <c r="W43" s="290"/>
      <c r="X43" s="290"/>
      <c r="Y43" s="290"/>
      <c r="Z43" s="290"/>
    </row>
    <row r="44" spans="1:26" ht="13.5" customHeight="1">
      <c r="A44" s="246" t="s">
        <v>197</v>
      </c>
      <c r="B44" s="251" t="s">
        <v>404</v>
      </c>
      <c r="C44" s="241">
        <f>'2022'!C36</f>
        <v>88</v>
      </c>
      <c r="D44" s="241">
        <f>'2022'!D36</f>
        <v>80</v>
      </c>
      <c r="E44" s="241">
        <f>'2022'!E36</f>
        <v>80</v>
      </c>
      <c r="F44" s="241">
        <f>'2022'!F36</f>
        <v>0</v>
      </c>
      <c r="G44" s="241">
        <f>'2022'!G36</f>
        <v>8</v>
      </c>
      <c r="H44" s="241">
        <f>'2022'!H36</f>
        <v>8</v>
      </c>
      <c r="I44" s="241">
        <f>'2022'!I36</f>
        <v>0</v>
      </c>
      <c r="J44" s="241">
        <f>'2022'!J36</f>
        <v>88</v>
      </c>
      <c r="K44" s="241">
        <f>'2022'!K36</f>
        <v>80</v>
      </c>
      <c r="L44" s="241">
        <f>'2022'!L36</f>
        <v>80</v>
      </c>
      <c r="M44" s="241">
        <f>'2022'!M36</f>
        <v>0</v>
      </c>
      <c r="N44" s="241">
        <f>'2022'!N36</f>
        <v>8</v>
      </c>
      <c r="O44" s="241">
        <f>'2022'!O36</f>
        <v>8</v>
      </c>
      <c r="P44" s="241">
        <f>'2022'!P36</f>
        <v>0</v>
      </c>
      <c r="Q44" s="244"/>
      <c r="R44" s="142"/>
      <c r="S44" s="290"/>
      <c r="T44" s="290"/>
      <c r="U44" s="290"/>
      <c r="V44" s="290"/>
      <c r="W44" s="290"/>
      <c r="X44" s="290"/>
      <c r="Y44" s="290"/>
      <c r="Z44" s="290"/>
    </row>
    <row r="45" spans="1:26" ht="13.5" customHeight="1">
      <c r="A45" s="197">
        <v>3</v>
      </c>
      <c r="B45" s="266" t="s">
        <v>405</v>
      </c>
      <c r="C45" s="177">
        <f t="shared" ref="C45:F45" si="43">SUM(C46:C47)</f>
        <v>565</v>
      </c>
      <c r="D45" s="177">
        <f t="shared" si="43"/>
        <v>565</v>
      </c>
      <c r="E45" s="177">
        <f t="shared" si="43"/>
        <v>565</v>
      </c>
      <c r="F45" s="177">
        <f t="shared" si="43"/>
        <v>0</v>
      </c>
      <c r="G45" s="186">
        <f t="shared" ref="G45:G47" si="44">H45+I45</f>
        <v>0</v>
      </c>
      <c r="H45" s="177">
        <f t="shared" ref="H45:P45" si="45">SUM(H46:H47)</f>
        <v>0</v>
      </c>
      <c r="I45" s="177">
        <f t="shared" si="45"/>
        <v>0</v>
      </c>
      <c r="J45" s="177">
        <f t="shared" si="45"/>
        <v>0</v>
      </c>
      <c r="K45" s="177">
        <f t="shared" si="45"/>
        <v>0</v>
      </c>
      <c r="L45" s="177">
        <f t="shared" si="45"/>
        <v>0</v>
      </c>
      <c r="M45" s="177">
        <f t="shared" si="45"/>
        <v>0</v>
      </c>
      <c r="N45" s="177">
        <f t="shared" si="45"/>
        <v>0</v>
      </c>
      <c r="O45" s="177">
        <f t="shared" si="45"/>
        <v>0</v>
      </c>
      <c r="P45" s="177">
        <f t="shared" si="45"/>
        <v>0</v>
      </c>
      <c r="Q45" s="183">
        <f t="shared" ref="Q45:Q89" si="46">J45/C45</f>
        <v>0</v>
      </c>
      <c r="R45" s="142"/>
      <c r="S45" s="290"/>
      <c r="T45" s="290"/>
      <c r="U45" s="290"/>
      <c r="V45" s="290"/>
      <c r="W45" s="290"/>
      <c r="X45" s="290"/>
      <c r="Y45" s="290"/>
      <c r="Z45" s="290"/>
    </row>
    <row r="46" spans="1:26" ht="13.5" customHeight="1">
      <c r="A46" s="125" t="s">
        <v>207</v>
      </c>
      <c r="B46" s="251" t="s">
        <v>406</v>
      </c>
      <c r="C46" s="186">
        <f t="shared" ref="C46:C49" si="47">D46+G46</f>
        <v>430</v>
      </c>
      <c r="D46" s="76">
        <f t="shared" ref="D46:D47" si="48">E46+F46</f>
        <v>430</v>
      </c>
      <c r="E46" s="76">
        <f>'2022'!E38</f>
        <v>430</v>
      </c>
      <c r="F46" s="186"/>
      <c r="G46" s="186">
        <f t="shared" si="44"/>
        <v>0</v>
      </c>
      <c r="H46" s="186"/>
      <c r="I46" s="186"/>
      <c r="J46" s="186">
        <f>K46+N46</f>
        <v>0</v>
      </c>
      <c r="K46" s="76"/>
      <c r="L46" s="76"/>
      <c r="M46" s="186"/>
      <c r="N46" s="186"/>
      <c r="O46" s="186"/>
      <c r="P46" s="186"/>
      <c r="Q46" s="183">
        <f t="shared" si="46"/>
        <v>0</v>
      </c>
      <c r="R46" s="142"/>
      <c r="S46" s="290"/>
      <c r="T46" s="290"/>
      <c r="U46" s="290"/>
      <c r="V46" s="290"/>
      <c r="W46" s="290"/>
      <c r="X46" s="290"/>
      <c r="Y46" s="290"/>
      <c r="Z46" s="290"/>
    </row>
    <row r="47" spans="1:26" ht="13.5" customHeight="1">
      <c r="A47" s="125" t="s">
        <v>319</v>
      </c>
      <c r="B47" s="251" t="s">
        <v>393</v>
      </c>
      <c r="C47" s="186">
        <f t="shared" si="47"/>
        <v>135</v>
      </c>
      <c r="D47" s="76">
        <f t="shared" si="48"/>
        <v>135</v>
      </c>
      <c r="E47" s="76">
        <f>'2022'!E39</f>
        <v>135</v>
      </c>
      <c r="F47" s="186"/>
      <c r="G47" s="186">
        <f t="shared" si="44"/>
        <v>0</v>
      </c>
      <c r="H47" s="186"/>
      <c r="I47" s="186"/>
      <c r="J47" s="186">
        <v>0</v>
      </c>
      <c r="K47" s="76"/>
      <c r="L47" s="76"/>
      <c r="M47" s="186"/>
      <c r="N47" s="186"/>
      <c r="O47" s="186"/>
      <c r="P47" s="186"/>
      <c r="Q47" s="183">
        <f t="shared" si="46"/>
        <v>0</v>
      </c>
      <c r="R47" s="142"/>
      <c r="S47" s="290"/>
      <c r="T47" s="290"/>
      <c r="U47" s="290"/>
      <c r="V47" s="290"/>
      <c r="W47" s="290"/>
      <c r="X47" s="290"/>
      <c r="Y47" s="290"/>
      <c r="Z47" s="290"/>
    </row>
    <row r="48" spans="1:26" ht="13.5" customHeight="1">
      <c r="A48" s="200" t="s">
        <v>377</v>
      </c>
      <c r="B48" s="266" t="s">
        <v>407</v>
      </c>
      <c r="C48" s="177">
        <f t="shared" si="47"/>
        <v>201</v>
      </c>
      <c r="D48" s="177">
        <f t="shared" ref="D48:P48" si="49">D49</f>
        <v>201</v>
      </c>
      <c r="E48" s="177">
        <f t="shared" si="49"/>
        <v>0</v>
      </c>
      <c r="F48" s="177">
        <f t="shared" si="49"/>
        <v>201</v>
      </c>
      <c r="G48" s="177">
        <f t="shared" si="49"/>
        <v>0</v>
      </c>
      <c r="H48" s="177">
        <f t="shared" si="49"/>
        <v>0</v>
      </c>
      <c r="I48" s="177">
        <f t="shared" si="49"/>
        <v>0</v>
      </c>
      <c r="J48" s="177">
        <f t="shared" si="49"/>
        <v>0</v>
      </c>
      <c r="K48" s="177">
        <f t="shared" si="49"/>
        <v>0</v>
      </c>
      <c r="L48" s="177">
        <f t="shared" si="49"/>
        <v>0</v>
      </c>
      <c r="M48" s="177">
        <f t="shared" si="49"/>
        <v>0</v>
      </c>
      <c r="N48" s="177">
        <f t="shared" si="49"/>
        <v>0</v>
      </c>
      <c r="O48" s="177">
        <f t="shared" si="49"/>
        <v>0</v>
      </c>
      <c r="P48" s="177">
        <f t="shared" si="49"/>
        <v>0</v>
      </c>
      <c r="Q48" s="183">
        <f t="shared" si="46"/>
        <v>0</v>
      </c>
      <c r="R48" s="142"/>
      <c r="S48" s="290"/>
      <c r="T48" s="290"/>
      <c r="U48" s="290"/>
      <c r="V48" s="290"/>
      <c r="W48" s="290"/>
      <c r="X48" s="290"/>
      <c r="Y48" s="290"/>
      <c r="Z48" s="290"/>
    </row>
    <row r="49" spans="1:26" ht="13.5" customHeight="1">
      <c r="A49" s="62">
        <v>4.0999999999999996</v>
      </c>
      <c r="B49" s="251" t="s">
        <v>267</v>
      </c>
      <c r="C49" s="186">
        <f t="shared" si="47"/>
        <v>201</v>
      </c>
      <c r="D49" s="76">
        <f>E49+F49</f>
        <v>201</v>
      </c>
      <c r="E49" s="186"/>
      <c r="F49" s="186">
        <f>'2022'!F41</f>
        <v>201</v>
      </c>
      <c r="G49" s="186">
        <f>H49+I49</f>
        <v>0</v>
      </c>
      <c r="H49" s="186"/>
      <c r="I49" s="186"/>
      <c r="J49" s="186"/>
      <c r="K49" s="76"/>
      <c r="L49" s="186"/>
      <c r="M49" s="186"/>
      <c r="N49" s="186"/>
      <c r="O49" s="186"/>
      <c r="P49" s="186"/>
      <c r="Q49" s="183">
        <f t="shared" si="46"/>
        <v>0</v>
      </c>
      <c r="R49" s="142"/>
      <c r="S49" s="290"/>
      <c r="T49" s="290"/>
      <c r="U49" s="290"/>
      <c r="V49" s="290"/>
      <c r="W49" s="290"/>
      <c r="X49" s="290"/>
      <c r="Y49" s="290"/>
      <c r="Z49" s="290"/>
    </row>
    <row r="50" spans="1:26" ht="13.5" customHeight="1">
      <c r="A50" s="233">
        <v>5</v>
      </c>
      <c r="B50" s="266" t="s">
        <v>408</v>
      </c>
      <c r="C50" s="235">
        <f t="shared" ref="C50:P50" si="50">C51+C63</f>
        <v>10004</v>
      </c>
      <c r="D50" s="235">
        <f t="shared" si="50"/>
        <v>10004</v>
      </c>
      <c r="E50" s="235">
        <f t="shared" si="50"/>
        <v>8782</v>
      </c>
      <c r="F50" s="235">
        <f t="shared" si="50"/>
        <v>1222</v>
      </c>
      <c r="G50" s="235">
        <f t="shared" si="50"/>
        <v>0</v>
      </c>
      <c r="H50" s="235">
        <f t="shared" si="50"/>
        <v>0</v>
      </c>
      <c r="I50" s="235">
        <f t="shared" si="50"/>
        <v>0</v>
      </c>
      <c r="J50" s="235">
        <f t="shared" si="50"/>
        <v>2428.5219999999999</v>
      </c>
      <c r="K50" s="235">
        <f t="shared" si="50"/>
        <v>2428.5219999999999</v>
      </c>
      <c r="L50" s="235">
        <f t="shared" si="50"/>
        <v>2428.5219999999999</v>
      </c>
      <c r="M50" s="235">
        <f t="shared" si="50"/>
        <v>0</v>
      </c>
      <c r="N50" s="235">
        <f t="shared" si="50"/>
        <v>0</v>
      </c>
      <c r="O50" s="235">
        <f t="shared" si="50"/>
        <v>0</v>
      </c>
      <c r="P50" s="235">
        <f t="shared" si="50"/>
        <v>0</v>
      </c>
      <c r="Q50" s="244">
        <f t="shared" si="46"/>
        <v>0.24275509796081568</v>
      </c>
      <c r="R50" s="142"/>
      <c r="S50" s="290"/>
      <c r="T50" s="290"/>
      <c r="U50" s="290"/>
      <c r="V50" s="290"/>
      <c r="W50" s="290"/>
      <c r="X50" s="290"/>
      <c r="Y50" s="290"/>
      <c r="Z50" s="290"/>
    </row>
    <row r="51" spans="1:26" ht="13.5" customHeight="1">
      <c r="A51" s="298">
        <v>5.0999999999999996</v>
      </c>
      <c r="B51" s="299" t="s">
        <v>410</v>
      </c>
      <c r="C51" s="235">
        <f t="shared" ref="C51:P51" si="51">SUM(C52:C62)</f>
        <v>1222</v>
      </c>
      <c r="D51" s="235">
        <f t="shared" si="51"/>
        <v>1222</v>
      </c>
      <c r="E51" s="235">
        <f t="shared" si="51"/>
        <v>0</v>
      </c>
      <c r="F51" s="235">
        <f t="shared" si="51"/>
        <v>1222</v>
      </c>
      <c r="G51" s="235">
        <f t="shared" si="51"/>
        <v>0</v>
      </c>
      <c r="H51" s="235">
        <f t="shared" si="51"/>
        <v>0</v>
      </c>
      <c r="I51" s="235">
        <f t="shared" si="51"/>
        <v>0</v>
      </c>
      <c r="J51" s="235">
        <f t="shared" si="51"/>
        <v>0</v>
      </c>
      <c r="K51" s="235">
        <f t="shared" si="51"/>
        <v>0</v>
      </c>
      <c r="L51" s="235">
        <f t="shared" si="51"/>
        <v>0</v>
      </c>
      <c r="M51" s="235">
        <f t="shared" si="51"/>
        <v>0</v>
      </c>
      <c r="N51" s="235">
        <f t="shared" si="51"/>
        <v>0</v>
      </c>
      <c r="O51" s="235">
        <f t="shared" si="51"/>
        <v>0</v>
      </c>
      <c r="P51" s="235">
        <f t="shared" si="51"/>
        <v>0</v>
      </c>
      <c r="Q51" s="244">
        <f t="shared" si="46"/>
        <v>0</v>
      </c>
      <c r="R51" s="142"/>
      <c r="S51" s="290"/>
      <c r="T51" s="290"/>
      <c r="U51" s="290"/>
      <c r="V51" s="290"/>
      <c r="W51" s="290"/>
      <c r="X51" s="290"/>
      <c r="Y51" s="290"/>
      <c r="Z51" s="290"/>
    </row>
    <row r="52" spans="1:26" ht="13.5" customHeight="1">
      <c r="A52" s="207" t="s">
        <v>411</v>
      </c>
      <c r="B52" s="300" t="s">
        <v>403</v>
      </c>
      <c r="C52" s="186">
        <f t="shared" ref="C52:C62" si="52">D52+G52</f>
        <v>33</v>
      </c>
      <c r="D52" s="76">
        <f t="shared" ref="D52:D62" si="53">E52+F52</f>
        <v>33</v>
      </c>
      <c r="E52" s="186"/>
      <c r="F52" s="201">
        <f>'2022'!F44+'2023'!F51</f>
        <v>33</v>
      </c>
      <c r="G52" s="186">
        <f>'2022'!G44</f>
        <v>0</v>
      </c>
      <c r="H52" s="186">
        <f>'2022'!H44</f>
        <v>0</v>
      </c>
      <c r="I52" s="186">
        <f>'2022'!I44</f>
        <v>0</v>
      </c>
      <c r="J52" s="186">
        <f>'2022'!J44</f>
        <v>0</v>
      </c>
      <c r="K52" s="186">
        <f>'2022'!K44</f>
        <v>0</v>
      </c>
      <c r="L52" s="186">
        <f>'2022'!L44</f>
        <v>0</v>
      </c>
      <c r="M52" s="186">
        <f>'2022'!M44</f>
        <v>0</v>
      </c>
      <c r="N52" s="186">
        <f>'2022'!N44</f>
        <v>0</v>
      </c>
      <c r="O52" s="186">
        <f>'2022'!O44</f>
        <v>0</v>
      </c>
      <c r="P52" s="186">
        <f>'2022'!P44</f>
        <v>0</v>
      </c>
      <c r="Q52" s="183">
        <f t="shared" si="46"/>
        <v>0</v>
      </c>
      <c r="R52" s="142"/>
      <c r="S52" s="290"/>
      <c r="T52" s="290"/>
      <c r="U52" s="290"/>
      <c r="V52" s="290"/>
      <c r="W52" s="290"/>
      <c r="X52" s="290"/>
      <c r="Y52" s="290"/>
      <c r="Z52" s="290"/>
    </row>
    <row r="53" spans="1:26" ht="13.5" customHeight="1">
      <c r="A53" s="207" t="s">
        <v>412</v>
      </c>
      <c r="B53" s="251" t="s">
        <v>393</v>
      </c>
      <c r="C53" s="186">
        <f t="shared" si="52"/>
        <v>48</v>
      </c>
      <c r="D53" s="76">
        <f t="shared" si="53"/>
        <v>48</v>
      </c>
      <c r="E53" s="186"/>
      <c r="F53" s="186">
        <f>'2022'!F45</f>
        <v>48</v>
      </c>
      <c r="G53" s="186">
        <f>'2022'!G45</f>
        <v>0</v>
      </c>
      <c r="H53" s="186">
        <f>'2022'!H45</f>
        <v>0</v>
      </c>
      <c r="I53" s="186">
        <f>'2022'!I45</f>
        <v>0</v>
      </c>
      <c r="J53" s="186">
        <f>'2022'!J45</f>
        <v>0</v>
      </c>
      <c r="K53" s="186">
        <f>'2022'!K45</f>
        <v>0</v>
      </c>
      <c r="L53" s="186">
        <f>'2022'!L45</f>
        <v>0</v>
      </c>
      <c r="M53" s="186">
        <f>'2022'!M45</f>
        <v>0</v>
      </c>
      <c r="N53" s="186">
        <f>'2022'!N45</f>
        <v>0</v>
      </c>
      <c r="O53" s="186">
        <f>'2022'!O45</f>
        <v>0</v>
      </c>
      <c r="P53" s="186">
        <f>'2022'!P45</f>
        <v>0</v>
      </c>
      <c r="Q53" s="183">
        <f t="shared" si="46"/>
        <v>0</v>
      </c>
      <c r="R53" s="142"/>
      <c r="S53" s="290"/>
      <c r="T53" s="290"/>
      <c r="U53" s="290"/>
      <c r="V53" s="290"/>
      <c r="W53" s="290"/>
      <c r="X53" s="290"/>
      <c r="Y53" s="290"/>
      <c r="Z53" s="290"/>
    </row>
    <row r="54" spans="1:26" ht="13.5" customHeight="1">
      <c r="A54" s="207" t="s">
        <v>413</v>
      </c>
      <c r="B54" s="251" t="s">
        <v>463</v>
      </c>
      <c r="C54" s="241">
        <f t="shared" si="52"/>
        <v>66</v>
      </c>
      <c r="D54" s="241">
        <f t="shared" si="53"/>
        <v>66</v>
      </c>
      <c r="E54" s="241"/>
      <c r="F54" s="241">
        <f>'2023'!F42</f>
        <v>66</v>
      </c>
      <c r="G54" s="241">
        <f>'2023'!G42</f>
        <v>0</v>
      </c>
      <c r="H54" s="241">
        <f>'2023'!H42</f>
        <v>0</v>
      </c>
      <c r="I54" s="241">
        <f>'2023'!I42</f>
        <v>0</v>
      </c>
      <c r="J54" s="241">
        <f>'2023'!J42</f>
        <v>0</v>
      </c>
      <c r="K54" s="241">
        <f>'2023'!K42</f>
        <v>0</v>
      </c>
      <c r="L54" s="241">
        <f>'2023'!L42</f>
        <v>0</v>
      </c>
      <c r="M54" s="241">
        <f>'2023'!M42</f>
        <v>0</v>
      </c>
      <c r="N54" s="241">
        <f>'2023'!N42</f>
        <v>0</v>
      </c>
      <c r="O54" s="241">
        <f>'2023'!O42</f>
        <v>0</v>
      </c>
      <c r="P54" s="241">
        <f>'2023'!P42</f>
        <v>0</v>
      </c>
      <c r="Q54" s="244">
        <f t="shared" si="46"/>
        <v>0</v>
      </c>
      <c r="R54" s="142"/>
      <c r="S54" s="290"/>
      <c r="T54" s="290"/>
      <c r="U54" s="290"/>
      <c r="V54" s="290"/>
      <c r="W54" s="290"/>
      <c r="X54" s="290"/>
      <c r="Y54" s="290"/>
      <c r="Z54" s="290"/>
    </row>
    <row r="55" spans="1:26" ht="13.5" customHeight="1">
      <c r="A55" s="207" t="s">
        <v>503</v>
      </c>
      <c r="B55" s="251" t="s">
        <v>420</v>
      </c>
      <c r="C55" s="241">
        <f t="shared" si="52"/>
        <v>120</v>
      </c>
      <c r="D55" s="241">
        <f t="shared" si="53"/>
        <v>120</v>
      </c>
      <c r="E55" s="241"/>
      <c r="F55" s="241">
        <f>'2023'!F43</f>
        <v>120</v>
      </c>
      <c r="G55" s="241">
        <f>'2023'!G43</f>
        <v>0</v>
      </c>
      <c r="H55" s="241">
        <f>'2023'!H43</f>
        <v>0</v>
      </c>
      <c r="I55" s="241">
        <f>'2023'!I43</f>
        <v>0</v>
      </c>
      <c r="J55" s="241">
        <f>'2023'!J43</f>
        <v>0</v>
      </c>
      <c r="K55" s="241">
        <f>'2023'!K43</f>
        <v>0</v>
      </c>
      <c r="L55" s="241">
        <f>'2023'!L43</f>
        <v>0</v>
      </c>
      <c r="M55" s="241">
        <f>'2023'!M43</f>
        <v>0</v>
      </c>
      <c r="N55" s="241">
        <f>'2023'!N43</f>
        <v>0</v>
      </c>
      <c r="O55" s="241">
        <f>'2023'!O43</f>
        <v>0</v>
      </c>
      <c r="P55" s="241">
        <f>'2023'!P43</f>
        <v>0</v>
      </c>
      <c r="Q55" s="244">
        <f t="shared" si="46"/>
        <v>0</v>
      </c>
      <c r="R55" s="142"/>
      <c r="S55" s="290"/>
      <c r="T55" s="290"/>
      <c r="U55" s="290"/>
      <c r="V55" s="290"/>
      <c r="W55" s="290"/>
      <c r="X55" s="290"/>
      <c r="Y55" s="290"/>
      <c r="Z55" s="290"/>
    </row>
    <row r="56" spans="1:26" ht="13.5" customHeight="1">
      <c r="A56" s="207" t="s">
        <v>504</v>
      </c>
      <c r="B56" s="251" t="s">
        <v>406</v>
      </c>
      <c r="C56" s="241">
        <f t="shared" si="52"/>
        <v>30</v>
      </c>
      <c r="D56" s="241">
        <f t="shared" si="53"/>
        <v>30</v>
      </c>
      <c r="E56" s="241"/>
      <c r="F56" s="241">
        <f>'2023'!F44</f>
        <v>30</v>
      </c>
      <c r="G56" s="241">
        <f>'2023'!G44</f>
        <v>0</v>
      </c>
      <c r="H56" s="241">
        <f>'2023'!H44</f>
        <v>0</v>
      </c>
      <c r="I56" s="241">
        <f>'2023'!I44</f>
        <v>0</v>
      </c>
      <c r="J56" s="241">
        <f>'2023'!J44</f>
        <v>0</v>
      </c>
      <c r="K56" s="241">
        <f>'2023'!K44</f>
        <v>0</v>
      </c>
      <c r="L56" s="241">
        <f>'2023'!L44</f>
        <v>0</v>
      </c>
      <c r="M56" s="241">
        <f>'2023'!M44</f>
        <v>0</v>
      </c>
      <c r="N56" s="241">
        <f>'2023'!N44</f>
        <v>0</v>
      </c>
      <c r="O56" s="241">
        <f>'2023'!O44</f>
        <v>0</v>
      </c>
      <c r="P56" s="241">
        <f>'2023'!P44</f>
        <v>0</v>
      </c>
      <c r="Q56" s="244">
        <f t="shared" si="46"/>
        <v>0</v>
      </c>
      <c r="R56" s="142"/>
      <c r="S56" s="290"/>
      <c r="T56" s="290"/>
      <c r="U56" s="290"/>
      <c r="V56" s="290"/>
      <c r="W56" s="290"/>
      <c r="X56" s="290"/>
      <c r="Y56" s="290"/>
      <c r="Z56" s="290"/>
    </row>
    <row r="57" spans="1:26" ht="13.5" customHeight="1">
      <c r="A57" s="207" t="s">
        <v>505</v>
      </c>
      <c r="B57" s="251" t="s">
        <v>397</v>
      </c>
      <c r="C57" s="241">
        <f t="shared" si="52"/>
        <v>102</v>
      </c>
      <c r="D57" s="241">
        <f t="shared" si="53"/>
        <v>102</v>
      </c>
      <c r="E57" s="241"/>
      <c r="F57" s="241">
        <f>'2023'!F45</f>
        <v>102</v>
      </c>
      <c r="G57" s="241">
        <f>'2023'!G45</f>
        <v>0</v>
      </c>
      <c r="H57" s="241">
        <f>'2023'!H45</f>
        <v>0</v>
      </c>
      <c r="I57" s="241">
        <f>'2023'!I45</f>
        <v>0</v>
      </c>
      <c r="J57" s="241">
        <f>'2023'!J45</f>
        <v>0</v>
      </c>
      <c r="K57" s="241">
        <f>'2023'!K45</f>
        <v>0</v>
      </c>
      <c r="L57" s="241">
        <f>'2023'!L45</f>
        <v>0</v>
      </c>
      <c r="M57" s="241">
        <f>'2023'!M45</f>
        <v>0</v>
      </c>
      <c r="N57" s="241">
        <f>'2023'!N45</f>
        <v>0</v>
      </c>
      <c r="O57" s="241">
        <f>'2023'!O45</f>
        <v>0</v>
      </c>
      <c r="P57" s="241">
        <f>'2023'!P45</f>
        <v>0</v>
      </c>
      <c r="Q57" s="244">
        <f t="shared" si="46"/>
        <v>0</v>
      </c>
      <c r="R57" s="142"/>
      <c r="S57" s="290"/>
      <c r="T57" s="290"/>
      <c r="U57" s="290"/>
      <c r="V57" s="290"/>
      <c r="W57" s="290"/>
      <c r="X57" s="290"/>
      <c r="Y57" s="290"/>
      <c r="Z57" s="290"/>
    </row>
    <row r="58" spans="1:26" ht="13.5" customHeight="1">
      <c r="A58" s="207" t="s">
        <v>506</v>
      </c>
      <c r="B58" s="253" t="s">
        <v>404</v>
      </c>
      <c r="C58" s="252">
        <f t="shared" si="52"/>
        <v>153</v>
      </c>
      <c r="D58" s="252">
        <f t="shared" si="53"/>
        <v>153</v>
      </c>
      <c r="E58" s="252"/>
      <c r="F58" s="252">
        <f>'2023'!F48+'2022'!F46</f>
        <v>153</v>
      </c>
      <c r="G58" s="241">
        <f>'2023'!G46</f>
        <v>0</v>
      </c>
      <c r="H58" s="241">
        <f>'2023'!H46</f>
        <v>0</v>
      </c>
      <c r="I58" s="241">
        <f>'2023'!I46</f>
        <v>0</v>
      </c>
      <c r="J58" s="241">
        <f>'2023'!J46</f>
        <v>0</v>
      </c>
      <c r="K58" s="241">
        <f>'2023'!K46</f>
        <v>0</v>
      </c>
      <c r="L58" s="241">
        <f>'2023'!L46</f>
        <v>0</v>
      </c>
      <c r="M58" s="241">
        <f>'2023'!M46</f>
        <v>0</v>
      </c>
      <c r="N58" s="241">
        <f>'2023'!N46</f>
        <v>0</v>
      </c>
      <c r="O58" s="241">
        <f>'2023'!O46</f>
        <v>0</v>
      </c>
      <c r="P58" s="241">
        <f>'2023'!P46</f>
        <v>0</v>
      </c>
      <c r="Q58" s="244">
        <f t="shared" si="46"/>
        <v>0</v>
      </c>
      <c r="R58" s="142"/>
      <c r="S58" s="290"/>
      <c r="T58" s="290"/>
      <c r="U58" s="290"/>
      <c r="V58" s="290"/>
      <c r="W58" s="290"/>
      <c r="X58" s="290"/>
      <c r="Y58" s="290"/>
      <c r="Z58" s="290"/>
    </row>
    <row r="59" spans="1:26" ht="13.5" customHeight="1">
      <c r="A59" s="207" t="s">
        <v>507</v>
      </c>
      <c r="B59" s="253" t="s">
        <v>459</v>
      </c>
      <c r="C59" s="252">
        <f t="shared" si="52"/>
        <v>24</v>
      </c>
      <c r="D59" s="252">
        <f t="shared" si="53"/>
        <v>24</v>
      </c>
      <c r="E59" s="252"/>
      <c r="F59" s="252">
        <f>'2023'!F49</f>
        <v>24</v>
      </c>
      <c r="G59" s="241">
        <f>'2023'!G47</f>
        <v>0</v>
      </c>
      <c r="H59" s="241">
        <f>'2023'!H47</f>
        <v>0</v>
      </c>
      <c r="I59" s="241">
        <f>'2023'!I47</f>
        <v>0</v>
      </c>
      <c r="J59" s="241">
        <f>'2023'!J47</f>
        <v>0</v>
      </c>
      <c r="K59" s="241">
        <f>'2023'!K47</f>
        <v>0</v>
      </c>
      <c r="L59" s="241">
        <f>'2023'!L47</f>
        <v>0</v>
      </c>
      <c r="M59" s="241">
        <f>'2023'!M47</f>
        <v>0</v>
      </c>
      <c r="N59" s="241">
        <f>'2023'!N47</f>
        <v>0</v>
      </c>
      <c r="O59" s="241">
        <f>'2023'!O47</f>
        <v>0</v>
      </c>
      <c r="P59" s="241">
        <f>'2023'!P47</f>
        <v>0</v>
      </c>
      <c r="Q59" s="244">
        <f t="shared" si="46"/>
        <v>0</v>
      </c>
      <c r="R59" s="142"/>
      <c r="S59" s="290"/>
      <c r="T59" s="290"/>
      <c r="U59" s="290"/>
      <c r="V59" s="290"/>
      <c r="W59" s="290"/>
      <c r="X59" s="290"/>
      <c r="Y59" s="290"/>
      <c r="Z59" s="290"/>
    </row>
    <row r="60" spans="1:26" ht="13.5" customHeight="1">
      <c r="A60" s="207" t="s">
        <v>508</v>
      </c>
      <c r="B60" s="253" t="s">
        <v>460</v>
      </c>
      <c r="C60" s="252">
        <f t="shared" si="52"/>
        <v>27</v>
      </c>
      <c r="D60" s="252">
        <f t="shared" si="53"/>
        <v>27</v>
      </c>
      <c r="E60" s="252"/>
      <c r="F60" s="252">
        <f>'2023'!F50</f>
        <v>27</v>
      </c>
      <c r="G60" s="241">
        <f>'2023'!G48</f>
        <v>0</v>
      </c>
      <c r="H60" s="241">
        <f>'2023'!H48</f>
        <v>0</v>
      </c>
      <c r="I60" s="241">
        <f>'2023'!I48</f>
        <v>0</v>
      </c>
      <c r="J60" s="241">
        <f>'2023'!J48</f>
        <v>0</v>
      </c>
      <c r="K60" s="241">
        <f>'2023'!K48</f>
        <v>0</v>
      </c>
      <c r="L60" s="241">
        <f>'2023'!L48</f>
        <v>0</v>
      </c>
      <c r="M60" s="241">
        <f>'2023'!M48</f>
        <v>0</v>
      </c>
      <c r="N60" s="241">
        <f>'2023'!N48</f>
        <v>0</v>
      </c>
      <c r="O60" s="241">
        <f>'2023'!O48</f>
        <v>0</v>
      </c>
      <c r="P60" s="241">
        <f>'2023'!P48</f>
        <v>0</v>
      </c>
      <c r="Q60" s="244">
        <f t="shared" si="46"/>
        <v>0</v>
      </c>
      <c r="R60" s="142"/>
      <c r="S60" s="290"/>
      <c r="T60" s="290"/>
      <c r="U60" s="290"/>
      <c r="V60" s="290"/>
      <c r="W60" s="290"/>
      <c r="X60" s="290"/>
      <c r="Y60" s="290"/>
      <c r="Z60" s="290"/>
    </row>
    <row r="61" spans="1:26" ht="13.5" customHeight="1">
      <c r="A61" s="207" t="s">
        <v>509</v>
      </c>
      <c r="B61" s="251" t="s">
        <v>262</v>
      </c>
      <c r="C61" s="241">
        <f t="shared" si="52"/>
        <v>258</v>
      </c>
      <c r="D61" s="241">
        <f t="shared" si="53"/>
        <v>258</v>
      </c>
      <c r="E61" s="241"/>
      <c r="F61" s="241">
        <f>'2023'!F46</f>
        <v>258</v>
      </c>
      <c r="G61" s="241">
        <f>'2023'!G49</f>
        <v>0</v>
      </c>
      <c r="H61" s="241">
        <f>'2023'!H49</f>
        <v>0</v>
      </c>
      <c r="I61" s="241">
        <f>'2023'!I49</f>
        <v>0</v>
      </c>
      <c r="J61" s="241">
        <f>'2023'!J49</f>
        <v>0</v>
      </c>
      <c r="K61" s="241">
        <f>'2023'!K49</f>
        <v>0</v>
      </c>
      <c r="L61" s="241">
        <f>'2023'!L49</f>
        <v>0</v>
      </c>
      <c r="M61" s="241">
        <f>'2023'!M49</f>
        <v>0</v>
      </c>
      <c r="N61" s="241">
        <f>'2023'!N49</f>
        <v>0</v>
      </c>
      <c r="O61" s="241">
        <f>'2023'!O49</f>
        <v>0</v>
      </c>
      <c r="P61" s="241">
        <f>'2023'!P49</f>
        <v>0</v>
      </c>
      <c r="Q61" s="244">
        <f t="shared" si="46"/>
        <v>0</v>
      </c>
      <c r="R61" s="142"/>
      <c r="S61" s="290"/>
      <c r="T61" s="290"/>
      <c r="U61" s="290"/>
      <c r="V61" s="290"/>
      <c r="W61" s="290"/>
      <c r="X61" s="290"/>
      <c r="Y61" s="290"/>
      <c r="Z61" s="290"/>
    </row>
    <row r="62" spans="1:26" ht="13.5" customHeight="1">
      <c r="A62" s="207" t="s">
        <v>510</v>
      </c>
      <c r="B62" s="251" t="s">
        <v>398</v>
      </c>
      <c r="C62" s="241">
        <f t="shared" si="52"/>
        <v>361</v>
      </c>
      <c r="D62" s="241">
        <f t="shared" si="53"/>
        <v>361</v>
      </c>
      <c r="E62" s="241"/>
      <c r="F62" s="241">
        <f>'2023'!F47</f>
        <v>361</v>
      </c>
      <c r="G62" s="241">
        <f>'2023'!G47</f>
        <v>0</v>
      </c>
      <c r="H62" s="241">
        <f>'2023'!H47</f>
        <v>0</v>
      </c>
      <c r="I62" s="241">
        <f>'2023'!I47</f>
        <v>0</v>
      </c>
      <c r="J62" s="241">
        <f>'2023'!J47</f>
        <v>0</v>
      </c>
      <c r="K62" s="241">
        <f>'2023'!K47</f>
        <v>0</v>
      </c>
      <c r="L62" s="241">
        <f>'2023'!L47</f>
        <v>0</v>
      </c>
      <c r="M62" s="241">
        <f>'2023'!M47</f>
        <v>0</v>
      </c>
      <c r="N62" s="241">
        <f>'2023'!N47</f>
        <v>0</v>
      </c>
      <c r="O62" s="241">
        <f>'2023'!O47</f>
        <v>0</v>
      </c>
      <c r="P62" s="241">
        <f>'2023'!P47</f>
        <v>0</v>
      </c>
      <c r="Q62" s="244">
        <f t="shared" si="46"/>
        <v>0</v>
      </c>
      <c r="R62" s="142"/>
      <c r="S62" s="290"/>
      <c r="T62" s="290"/>
      <c r="U62" s="290"/>
      <c r="V62" s="290"/>
      <c r="W62" s="290"/>
      <c r="X62" s="290"/>
      <c r="Y62" s="290"/>
      <c r="Z62" s="290"/>
    </row>
    <row r="63" spans="1:26" ht="13.5" customHeight="1">
      <c r="A63" s="298">
        <v>5.2</v>
      </c>
      <c r="B63" s="299" t="s">
        <v>415</v>
      </c>
      <c r="C63" s="235">
        <f t="shared" ref="C63:P63" si="54">SUM(C64:C65)</f>
        <v>8782</v>
      </c>
      <c r="D63" s="235">
        <f t="shared" si="54"/>
        <v>8782</v>
      </c>
      <c r="E63" s="235">
        <f t="shared" si="54"/>
        <v>8782</v>
      </c>
      <c r="F63" s="235">
        <f t="shared" si="54"/>
        <v>0</v>
      </c>
      <c r="G63" s="235">
        <f t="shared" si="54"/>
        <v>0</v>
      </c>
      <c r="H63" s="235">
        <f t="shared" si="54"/>
        <v>0</v>
      </c>
      <c r="I63" s="235">
        <f t="shared" si="54"/>
        <v>0</v>
      </c>
      <c r="J63" s="235">
        <f t="shared" si="54"/>
        <v>2428.5219999999999</v>
      </c>
      <c r="K63" s="235">
        <f t="shared" si="54"/>
        <v>2428.5219999999999</v>
      </c>
      <c r="L63" s="235">
        <f t="shared" si="54"/>
        <v>2428.5219999999999</v>
      </c>
      <c r="M63" s="235">
        <f t="shared" si="54"/>
        <v>0</v>
      </c>
      <c r="N63" s="235">
        <f t="shared" si="54"/>
        <v>0</v>
      </c>
      <c r="O63" s="235">
        <f t="shared" si="54"/>
        <v>0</v>
      </c>
      <c r="P63" s="235">
        <f t="shared" si="54"/>
        <v>0</v>
      </c>
      <c r="Q63" s="244">
        <f t="shared" si="46"/>
        <v>0.27653404691414257</v>
      </c>
      <c r="R63" s="142"/>
      <c r="S63" s="290"/>
      <c r="T63" s="290"/>
      <c r="U63" s="290"/>
      <c r="V63" s="290"/>
      <c r="W63" s="290"/>
      <c r="X63" s="290"/>
      <c r="Y63" s="290"/>
      <c r="Z63" s="290"/>
    </row>
    <row r="64" spans="1:26" ht="13.5" customHeight="1">
      <c r="A64" s="246" t="s">
        <v>416</v>
      </c>
      <c r="B64" s="251" t="s">
        <v>374</v>
      </c>
      <c r="C64" s="241">
        <f t="shared" ref="C64:C65" si="55">D64+G64</f>
        <v>5782</v>
      </c>
      <c r="D64" s="241">
        <f t="shared" ref="D64:D65" si="56">E64+F64</f>
        <v>5782</v>
      </c>
      <c r="E64" s="241">
        <f>'2023'!E53+'2022'!E48</f>
        <v>5782</v>
      </c>
      <c r="F64" s="241"/>
      <c r="G64" s="241"/>
      <c r="H64" s="241"/>
      <c r="I64" s="241"/>
      <c r="J64" s="186">
        <f t="shared" ref="J64:J65" si="57">K64+N64</f>
        <v>2428.5219999999999</v>
      </c>
      <c r="K64" s="76">
        <f t="shared" ref="K64:K65" si="58">L64+M64</f>
        <v>2428.5219999999999</v>
      </c>
      <c r="L64" s="186">
        <f>'2022'!L48+'2023'!L53</f>
        <v>2428.5219999999999</v>
      </c>
      <c r="M64" s="241"/>
      <c r="N64" s="241"/>
      <c r="O64" s="241"/>
      <c r="P64" s="241"/>
      <c r="Q64" s="244">
        <f t="shared" si="46"/>
        <v>0.420014181943964</v>
      </c>
      <c r="R64" s="142"/>
      <c r="S64" s="290"/>
      <c r="T64" s="290"/>
      <c r="U64" s="290"/>
      <c r="V64" s="290"/>
      <c r="W64" s="290"/>
      <c r="X64" s="290"/>
      <c r="Y64" s="290"/>
      <c r="Z64" s="290"/>
    </row>
    <row r="65" spans="1:26" ht="13.5" customHeight="1">
      <c r="A65" s="246" t="s">
        <v>511</v>
      </c>
      <c r="B65" s="251" t="s">
        <v>429</v>
      </c>
      <c r="C65" s="241">
        <f t="shared" si="55"/>
        <v>3000</v>
      </c>
      <c r="D65" s="241">
        <f t="shared" si="56"/>
        <v>3000</v>
      </c>
      <c r="E65" s="241">
        <f>'2023'!E54</f>
        <v>3000</v>
      </c>
      <c r="F65" s="241"/>
      <c r="G65" s="241"/>
      <c r="H65" s="241"/>
      <c r="I65" s="241"/>
      <c r="J65" s="241">
        <f t="shared" si="57"/>
        <v>0</v>
      </c>
      <c r="K65" s="241">
        <f t="shared" si="58"/>
        <v>0</v>
      </c>
      <c r="L65" s="241">
        <f>'2023'!L54</f>
        <v>0</v>
      </c>
      <c r="M65" s="241"/>
      <c r="N65" s="241"/>
      <c r="O65" s="241"/>
      <c r="P65" s="241"/>
      <c r="Q65" s="244">
        <f t="shared" si="46"/>
        <v>0</v>
      </c>
      <c r="R65" s="142"/>
      <c r="S65" s="290"/>
      <c r="T65" s="290"/>
      <c r="U65" s="290"/>
      <c r="V65" s="290"/>
      <c r="W65" s="290"/>
      <c r="X65" s="290"/>
      <c r="Y65" s="290"/>
      <c r="Z65" s="290"/>
    </row>
    <row r="66" spans="1:26" ht="13.5" customHeight="1">
      <c r="A66" s="197" t="s">
        <v>90</v>
      </c>
      <c r="B66" s="266" t="s">
        <v>417</v>
      </c>
      <c r="C66" s="177">
        <f t="shared" ref="C66:F66" si="59">C67</f>
        <v>8600</v>
      </c>
      <c r="D66" s="177">
        <f t="shared" si="59"/>
        <v>8600</v>
      </c>
      <c r="E66" s="177">
        <f t="shared" si="59"/>
        <v>8600</v>
      </c>
      <c r="F66" s="177">
        <f t="shared" si="59"/>
        <v>0</v>
      </c>
      <c r="G66" s="186">
        <f t="shared" ref="G66:G67" si="60">H66+I66</f>
        <v>0</v>
      </c>
      <c r="H66" s="177">
        <f t="shared" ref="H66:P66" si="61">H67</f>
        <v>0</v>
      </c>
      <c r="I66" s="177">
        <f t="shared" si="61"/>
        <v>0</v>
      </c>
      <c r="J66" s="177">
        <f t="shared" si="61"/>
        <v>8205.4179999999997</v>
      </c>
      <c r="K66" s="177">
        <f t="shared" si="61"/>
        <v>8205.4179999999997</v>
      </c>
      <c r="L66" s="177">
        <f t="shared" si="61"/>
        <v>8205.4179999999997</v>
      </c>
      <c r="M66" s="177">
        <f t="shared" si="61"/>
        <v>0</v>
      </c>
      <c r="N66" s="177">
        <f t="shared" si="61"/>
        <v>0</v>
      </c>
      <c r="O66" s="177">
        <f t="shared" si="61"/>
        <v>0</v>
      </c>
      <c r="P66" s="177">
        <f t="shared" si="61"/>
        <v>0</v>
      </c>
      <c r="Q66" s="183">
        <f t="shared" si="46"/>
        <v>0.95411837209302319</v>
      </c>
      <c r="R66" s="142"/>
      <c r="S66" s="290"/>
      <c r="T66" s="290"/>
      <c r="U66" s="290"/>
      <c r="V66" s="290"/>
      <c r="W66" s="290"/>
      <c r="X66" s="290"/>
      <c r="Y66" s="290"/>
      <c r="Z66" s="290"/>
    </row>
    <row r="67" spans="1:26" ht="13.5" customHeight="1">
      <c r="A67" s="137">
        <v>1</v>
      </c>
      <c r="B67" s="251" t="s">
        <v>372</v>
      </c>
      <c r="C67" s="186">
        <f>D67+G67</f>
        <v>8600</v>
      </c>
      <c r="D67" s="76">
        <f>E67+F67</f>
        <v>8600</v>
      </c>
      <c r="E67" s="186">
        <f>'2022'!E50</f>
        <v>8600</v>
      </c>
      <c r="F67" s="186"/>
      <c r="G67" s="186">
        <f t="shared" si="60"/>
        <v>0</v>
      </c>
      <c r="H67" s="186"/>
      <c r="I67" s="186"/>
      <c r="J67" s="201">
        <f>K67+N67</f>
        <v>8205.4179999999997</v>
      </c>
      <c r="K67" s="76">
        <f>L67+M67</f>
        <v>8205.4179999999997</v>
      </c>
      <c r="L67" s="186">
        <f>'2022'!L50</f>
        <v>8205.4179999999997</v>
      </c>
      <c r="M67" s="186"/>
      <c r="N67" s="186"/>
      <c r="O67" s="186"/>
      <c r="P67" s="186"/>
      <c r="Q67" s="183">
        <f t="shared" si="46"/>
        <v>0.95411837209302319</v>
      </c>
      <c r="R67" s="142"/>
      <c r="S67" s="290"/>
      <c r="T67" s="290"/>
      <c r="U67" s="290"/>
      <c r="V67" s="290"/>
      <c r="W67" s="290"/>
      <c r="X67" s="290"/>
      <c r="Y67" s="290"/>
      <c r="Z67" s="290"/>
    </row>
    <row r="68" spans="1:26" ht="13.5" customHeight="1">
      <c r="A68" s="255" t="s">
        <v>98</v>
      </c>
      <c r="B68" s="256" t="s">
        <v>418</v>
      </c>
      <c r="C68" s="235">
        <f t="shared" ref="C68:P68" si="62">C69+C73</f>
        <v>6343</v>
      </c>
      <c r="D68" s="235">
        <f t="shared" si="62"/>
        <v>6177</v>
      </c>
      <c r="E68" s="235">
        <f t="shared" si="62"/>
        <v>0</v>
      </c>
      <c r="F68" s="235">
        <f t="shared" si="62"/>
        <v>6177</v>
      </c>
      <c r="G68" s="235">
        <f t="shared" si="62"/>
        <v>166</v>
      </c>
      <c r="H68" s="235">
        <f t="shared" si="62"/>
        <v>0</v>
      </c>
      <c r="I68" s="235">
        <f t="shared" si="62"/>
        <v>166</v>
      </c>
      <c r="J68" s="235">
        <f t="shared" si="62"/>
        <v>175.42400000000001</v>
      </c>
      <c r="K68" s="235">
        <f t="shared" si="62"/>
        <v>175.42400000000001</v>
      </c>
      <c r="L68" s="235">
        <f t="shared" si="62"/>
        <v>0</v>
      </c>
      <c r="M68" s="235">
        <f t="shared" si="62"/>
        <v>175.42400000000001</v>
      </c>
      <c r="N68" s="235">
        <f t="shared" si="62"/>
        <v>0</v>
      </c>
      <c r="O68" s="235">
        <f t="shared" si="62"/>
        <v>0</v>
      </c>
      <c r="P68" s="235">
        <f t="shared" si="62"/>
        <v>0</v>
      </c>
      <c r="Q68" s="244">
        <f t="shared" si="46"/>
        <v>2.7656314046980924E-2</v>
      </c>
      <c r="R68" s="257"/>
      <c r="S68" s="295"/>
      <c r="T68" s="290"/>
      <c r="U68" s="290"/>
      <c r="V68" s="290"/>
      <c r="W68" s="290"/>
      <c r="X68" s="290"/>
      <c r="Y68" s="290"/>
      <c r="Z68" s="290"/>
    </row>
    <row r="69" spans="1:26" ht="13.5" customHeight="1">
      <c r="A69" s="233">
        <v>1</v>
      </c>
      <c r="B69" s="266" t="s">
        <v>419</v>
      </c>
      <c r="C69" s="235">
        <f t="shared" ref="C69:P69" si="63">SUM(C70:C72)</f>
        <v>2776</v>
      </c>
      <c r="D69" s="235">
        <f t="shared" si="63"/>
        <v>2776</v>
      </c>
      <c r="E69" s="235">
        <f t="shared" si="63"/>
        <v>0</v>
      </c>
      <c r="F69" s="235">
        <f t="shared" si="63"/>
        <v>2776</v>
      </c>
      <c r="G69" s="235">
        <f t="shared" si="63"/>
        <v>0</v>
      </c>
      <c r="H69" s="235">
        <f t="shared" si="63"/>
        <v>0</v>
      </c>
      <c r="I69" s="235">
        <f t="shared" si="63"/>
        <v>0</v>
      </c>
      <c r="J69" s="235">
        <f t="shared" si="63"/>
        <v>175.42400000000001</v>
      </c>
      <c r="K69" s="235">
        <f t="shared" si="63"/>
        <v>175.42400000000001</v>
      </c>
      <c r="L69" s="235">
        <f t="shared" si="63"/>
        <v>0</v>
      </c>
      <c r="M69" s="235">
        <f t="shared" si="63"/>
        <v>175.42400000000001</v>
      </c>
      <c r="N69" s="235">
        <f t="shared" si="63"/>
        <v>0</v>
      </c>
      <c r="O69" s="235">
        <f t="shared" si="63"/>
        <v>0</v>
      </c>
      <c r="P69" s="235">
        <f t="shared" si="63"/>
        <v>0</v>
      </c>
      <c r="Q69" s="244">
        <f t="shared" si="46"/>
        <v>6.3193083573487033E-2</v>
      </c>
      <c r="R69" s="257"/>
      <c r="S69" s="290"/>
      <c r="T69" s="290"/>
      <c r="U69" s="290"/>
      <c r="V69" s="290"/>
      <c r="W69" s="290"/>
      <c r="X69" s="290"/>
      <c r="Y69" s="290"/>
      <c r="Z69" s="290"/>
    </row>
    <row r="70" spans="1:26" ht="13.5" customHeight="1">
      <c r="A70" s="142" t="s">
        <v>156</v>
      </c>
      <c r="B70" s="251" t="s">
        <v>397</v>
      </c>
      <c r="C70" s="241">
        <f t="shared" ref="C70:C72" si="64">D70+G70</f>
        <v>1579</v>
      </c>
      <c r="D70" s="241">
        <f t="shared" ref="D70:D72" si="65">E70+F70</f>
        <v>1579</v>
      </c>
      <c r="E70" s="235"/>
      <c r="F70" s="241">
        <f>'2023'!F57+'2022'!F53</f>
        <v>1579</v>
      </c>
      <c r="G70" s="235"/>
      <c r="H70" s="235"/>
      <c r="I70" s="235"/>
      <c r="J70" s="241">
        <f t="shared" ref="J70:J72" si="66">K70+N70</f>
        <v>175.42400000000001</v>
      </c>
      <c r="K70" s="241">
        <f t="shared" ref="K70:K72" si="67">L70+M70</f>
        <v>175.42400000000001</v>
      </c>
      <c r="L70" s="235"/>
      <c r="M70" s="241">
        <f>'2023'!M57+'2022'!M53</f>
        <v>175.42400000000001</v>
      </c>
      <c r="N70" s="235"/>
      <c r="O70" s="235"/>
      <c r="P70" s="235"/>
      <c r="Q70" s="244">
        <f t="shared" si="46"/>
        <v>0.11109816339455351</v>
      </c>
      <c r="R70" s="142"/>
      <c r="S70" s="290"/>
      <c r="T70" s="290"/>
      <c r="U70" s="290"/>
      <c r="V70" s="290"/>
      <c r="W70" s="290"/>
      <c r="X70" s="290"/>
      <c r="Y70" s="290"/>
      <c r="Z70" s="290"/>
    </row>
    <row r="71" spans="1:26" ht="13.5" customHeight="1">
      <c r="A71" s="142" t="s">
        <v>162</v>
      </c>
      <c r="B71" s="251" t="s">
        <v>420</v>
      </c>
      <c r="C71" s="241">
        <f t="shared" si="64"/>
        <v>528</v>
      </c>
      <c r="D71" s="241">
        <f t="shared" si="65"/>
        <v>528</v>
      </c>
      <c r="E71" s="235"/>
      <c r="F71" s="241">
        <f>'2023'!F58+'2022'!F54</f>
        <v>528</v>
      </c>
      <c r="G71" s="235"/>
      <c r="H71" s="235"/>
      <c r="I71" s="235"/>
      <c r="J71" s="241">
        <f t="shared" si="66"/>
        <v>0</v>
      </c>
      <c r="K71" s="241">
        <f t="shared" si="67"/>
        <v>0</v>
      </c>
      <c r="L71" s="235"/>
      <c r="M71" s="241">
        <f>'2023'!M58+'2022'!M54</f>
        <v>0</v>
      </c>
      <c r="N71" s="235"/>
      <c r="O71" s="235"/>
      <c r="P71" s="235"/>
      <c r="Q71" s="244">
        <f t="shared" si="46"/>
        <v>0</v>
      </c>
      <c r="R71" s="142"/>
      <c r="S71" s="290"/>
      <c r="T71" s="290"/>
      <c r="U71" s="290"/>
      <c r="V71" s="290"/>
      <c r="W71" s="290"/>
      <c r="X71" s="290"/>
      <c r="Y71" s="290"/>
      <c r="Z71" s="290"/>
    </row>
    <row r="72" spans="1:26" ht="13.5" customHeight="1">
      <c r="A72" s="142" t="s">
        <v>166</v>
      </c>
      <c r="B72" s="251" t="s">
        <v>398</v>
      </c>
      <c r="C72" s="241">
        <f t="shared" si="64"/>
        <v>669</v>
      </c>
      <c r="D72" s="241">
        <f t="shared" si="65"/>
        <v>669</v>
      </c>
      <c r="E72" s="235"/>
      <c r="F72" s="241">
        <f>'2023'!F59+'2022'!F55</f>
        <v>669</v>
      </c>
      <c r="G72" s="235"/>
      <c r="H72" s="235"/>
      <c r="I72" s="235"/>
      <c r="J72" s="241">
        <f t="shared" si="66"/>
        <v>0</v>
      </c>
      <c r="K72" s="241">
        <f t="shared" si="67"/>
        <v>0</v>
      </c>
      <c r="L72" s="235"/>
      <c r="M72" s="241">
        <f>'2023'!M59+'2022'!M55</f>
        <v>0</v>
      </c>
      <c r="N72" s="235"/>
      <c r="O72" s="235"/>
      <c r="P72" s="235"/>
      <c r="Q72" s="244">
        <f t="shared" si="46"/>
        <v>0</v>
      </c>
      <c r="R72" s="142"/>
      <c r="S72" s="290"/>
      <c r="T72" s="290"/>
      <c r="U72" s="290"/>
      <c r="V72" s="290"/>
      <c r="W72" s="290"/>
      <c r="X72" s="290"/>
      <c r="Y72" s="290"/>
      <c r="Z72" s="290"/>
    </row>
    <row r="73" spans="1:26" ht="13.5" customHeight="1">
      <c r="A73" s="233">
        <v>2</v>
      </c>
      <c r="B73" s="266" t="s">
        <v>421</v>
      </c>
      <c r="C73" s="235">
        <f t="shared" ref="C73:P73" si="68">C74+C77</f>
        <v>3567</v>
      </c>
      <c r="D73" s="235">
        <f t="shared" si="68"/>
        <v>3401</v>
      </c>
      <c r="E73" s="235">
        <f t="shared" si="68"/>
        <v>0</v>
      </c>
      <c r="F73" s="235">
        <f t="shared" si="68"/>
        <v>3401</v>
      </c>
      <c r="G73" s="235">
        <f t="shared" si="68"/>
        <v>166</v>
      </c>
      <c r="H73" s="235">
        <f t="shared" si="68"/>
        <v>0</v>
      </c>
      <c r="I73" s="235">
        <f t="shared" si="68"/>
        <v>166</v>
      </c>
      <c r="J73" s="235">
        <f t="shared" si="68"/>
        <v>0</v>
      </c>
      <c r="K73" s="235">
        <f t="shared" si="68"/>
        <v>0</v>
      </c>
      <c r="L73" s="235">
        <f t="shared" si="68"/>
        <v>0</v>
      </c>
      <c r="M73" s="235">
        <f t="shared" si="68"/>
        <v>0</v>
      </c>
      <c r="N73" s="235">
        <f t="shared" si="68"/>
        <v>0</v>
      </c>
      <c r="O73" s="235">
        <f t="shared" si="68"/>
        <v>0</v>
      </c>
      <c r="P73" s="235">
        <f t="shared" si="68"/>
        <v>0</v>
      </c>
      <c r="Q73" s="244">
        <f t="shared" si="46"/>
        <v>0</v>
      </c>
      <c r="R73" s="257"/>
      <c r="S73" s="290"/>
      <c r="T73" s="290"/>
      <c r="U73" s="290"/>
      <c r="V73" s="290"/>
      <c r="W73" s="290"/>
      <c r="X73" s="290"/>
      <c r="Y73" s="290"/>
      <c r="Z73" s="290"/>
    </row>
    <row r="74" spans="1:26" ht="13.5" customHeight="1">
      <c r="A74" s="233">
        <v>2.1</v>
      </c>
      <c r="B74" s="266" t="s">
        <v>512</v>
      </c>
      <c r="C74" s="235">
        <f t="shared" ref="C74:P74" si="69">C75+C76</f>
        <v>927.3</v>
      </c>
      <c r="D74" s="235">
        <f t="shared" si="69"/>
        <v>894.3</v>
      </c>
      <c r="E74" s="235">
        <f t="shared" si="69"/>
        <v>0</v>
      </c>
      <c r="F74" s="235">
        <f t="shared" si="69"/>
        <v>894.3</v>
      </c>
      <c r="G74" s="235">
        <f t="shared" si="69"/>
        <v>33</v>
      </c>
      <c r="H74" s="235">
        <f t="shared" si="69"/>
        <v>0</v>
      </c>
      <c r="I74" s="235">
        <f t="shared" si="69"/>
        <v>33</v>
      </c>
      <c r="J74" s="235">
        <f t="shared" si="69"/>
        <v>0</v>
      </c>
      <c r="K74" s="235">
        <f t="shared" si="69"/>
        <v>0</v>
      </c>
      <c r="L74" s="235">
        <f t="shared" si="69"/>
        <v>0</v>
      </c>
      <c r="M74" s="235">
        <f t="shared" si="69"/>
        <v>0</v>
      </c>
      <c r="N74" s="235">
        <f t="shared" si="69"/>
        <v>0</v>
      </c>
      <c r="O74" s="235">
        <f t="shared" si="69"/>
        <v>0</v>
      </c>
      <c r="P74" s="235">
        <f t="shared" si="69"/>
        <v>0</v>
      </c>
      <c r="Q74" s="244">
        <f t="shared" si="46"/>
        <v>0</v>
      </c>
      <c r="R74" s="257"/>
      <c r="S74" s="295"/>
      <c r="T74" s="290"/>
      <c r="U74" s="290"/>
      <c r="V74" s="290"/>
      <c r="W74" s="290"/>
      <c r="X74" s="290"/>
      <c r="Y74" s="290"/>
      <c r="Z74" s="290"/>
    </row>
    <row r="75" spans="1:26" ht="13.5" customHeight="1">
      <c r="A75" s="260" t="s">
        <v>513</v>
      </c>
      <c r="B75" s="261" t="s">
        <v>384</v>
      </c>
      <c r="C75" s="186">
        <f t="shared" ref="C75:C76" si="70">D75+G75</f>
        <v>720</v>
      </c>
      <c r="D75" s="76">
        <f t="shared" ref="D75:D76" si="71">E75+F75</f>
        <v>720</v>
      </c>
      <c r="E75" s="76"/>
      <c r="F75" s="186">
        <f>'2022'!F57</f>
        <v>720</v>
      </c>
      <c r="G75" s="186">
        <f t="shared" ref="G75:G76" si="72">H75+I75</f>
        <v>0</v>
      </c>
      <c r="H75" s="186"/>
      <c r="I75" s="186"/>
      <c r="J75" s="186">
        <f>K75+N75</f>
        <v>0</v>
      </c>
      <c r="K75" s="76"/>
      <c r="L75" s="76"/>
      <c r="M75" s="186"/>
      <c r="N75" s="186"/>
      <c r="O75" s="186"/>
      <c r="P75" s="186"/>
      <c r="Q75" s="244">
        <f t="shared" si="46"/>
        <v>0</v>
      </c>
      <c r="R75" s="257"/>
      <c r="S75" s="290"/>
      <c r="T75" s="290"/>
      <c r="U75" s="290"/>
      <c r="V75" s="290"/>
      <c r="W75" s="290"/>
      <c r="X75" s="290"/>
      <c r="Y75" s="290"/>
      <c r="Z75" s="290"/>
    </row>
    <row r="76" spans="1:26" ht="13.5" customHeight="1">
      <c r="A76" s="260" t="s">
        <v>514</v>
      </c>
      <c r="B76" s="261" t="s">
        <v>380</v>
      </c>
      <c r="C76" s="186">
        <f t="shared" si="70"/>
        <v>207.3</v>
      </c>
      <c r="D76" s="76">
        <f t="shared" si="71"/>
        <v>174.3</v>
      </c>
      <c r="E76" s="177"/>
      <c r="F76" s="186">
        <f>'2022'!F58</f>
        <v>174.3</v>
      </c>
      <c r="G76" s="186">
        <f t="shared" si="72"/>
        <v>33</v>
      </c>
      <c r="H76" s="186"/>
      <c r="I76" s="186">
        <f>'2022'!I58</f>
        <v>33</v>
      </c>
      <c r="J76" s="177"/>
      <c r="K76" s="177"/>
      <c r="L76" s="177"/>
      <c r="M76" s="177"/>
      <c r="N76" s="177"/>
      <c r="O76" s="177"/>
      <c r="P76" s="177"/>
      <c r="Q76" s="244">
        <f t="shared" si="46"/>
        <v>0</v>
      </c>
      <c r="R76" s="257"/>
      <c r="S76" s="290"/>
      <c r="T76" s="290"/>
      <c r="U76" s="290"/>
      <c r="V76" s="290"/>
      <c r="W76" s="290"/>
      <c r="X76" s="290"/>
      <c r="Y76" s="290"/>
      <c r="Z76" s="290"/>
    </row>
    <row r="77" spans="1:26" ht="13.5" customHeight="1">
      <c r="A77" s="301" t="s">
        <v>184</v>
      </c>
      <c r="B77" s="286" t="s">
        <v>481</v>
      </c>
      <c r="C77" s="177">
        <f t="shared" ref="C77:P77" si="73">SUM(C78:C87)</f>
        <v>2639.7</v>
      </c>
      <c r="D77" s="177">
        <f t="shared" si="73"/>
        <v>2506.6999999999998</v>
      </c>
      <c r="E77" s="177">
        <f t="shared" si="73"/>
        <v>0</v>
      </c>
      <c r="F77" s="177">
        <f t="shared" si="73"/>
        <v>2506.6999999999998</v>
      </c>
      <c r="G77" s="177">
        <f t="shared" si="73"/>
        <v>133</v>
      </c>
      <c r="H77" s="177">
        <f t="shared" si="73"/>
        <v>0</v>
      </c>
      <c r="I77" s="177">
        <f t="shared" si="73"/>
        <v>133</v>
      </c>
      <c r="J77" s="177">
        <f t="shared" si="73"/>
        <v>0</v>
      </c>
      <c r="K77" s="177">
        <f t="shared" si="73"/>
        <v>0</v>
      </c>
      <c r="L77" s="177">
        <f t="shared" si="73"/>
        <v>0</v>
      </c>
      <c r="M77" s="177">
        <f t="shared" si="73"/>
        <v>0</v>
      </c>
      <c r="N77" s="177">
        <f t="shared" si="73"/>
        <v>0</v>
      </c>
      <c r="O77" s="177">
        <f t="shared" si="73"/>
        <v>0</v>
      </c>
      <c r="P77" s="177">
        <f t="shared" si="73"/>
        <v>0</v>
      </c>
      <c r="Q77" s="244">
        <f t="shared" si="46"/>
        <v>0</v>
      </c>
      <c r="R77" s="257"/>
      <c r="S77" s="290"/>
      <c r="T77" s="290"/>
      <c r="U77" s="290"/>
      <c r="V77" s="290"/>
      <c r="W77" s="290"/>
      <c r="X77" s="290"/>
      <c r="Y77" s="290"/>
      <c r="Z77" s="290"/>
    </row>
    <row r="78" spans="1:26" ht="13.5" customHeight="1">
      <c r="A78" s="260" t="s">
        <v>515</v>
      </c>
      <c r="B78" s="261" t="s">
        <v>267</v>
      </c>
      <c r="C78" s="241">
        <f t="shared" ref="C78:C87" si="74">D78+G78</f>
        <v>513</v>
      </c>
      <c r="D78" s="241">
        <f t="shared" ref="D78:D87" si="75">F78+E78</f>
        <v>410</v>
      </c>
      <c r="E78" s="262"/>
      <c r="F78" s="241">
        <f>'2023'!F61</f>
        <v>410</v>
      </c>
      <c r="G78" s="241">
        <f t="shared" ref="G78:G85" si="76">H78+I78</f>
        <v>103</v>
      </c>
      <c r="H78" s="241"/>
      <c r="I78" s="241">
        <f>'2023'!I61</f>
        <v>103</v>
      </c>
      <c r="J78" s="241">
        <f t="shared" ref="J78:J87" si="77">K78+N78</f>
        <v>0</v>
      </c>
      <c r="K78" s="241">
        <f t="shared" ref="K78:K87" si="78">M78+L78</f>
        <v>0</v>
      </c>
      <c r="L78" s="262"/>
      <c r="M78" s="241">
        <f>'2023'!M61</f>
        <v>0</v>
      </c>
      <c r="N78" s="241">
        <f>'2023'!N61</f>
        <v>0</v>
      </c>
      <c r="O78" s="241">
        <f>'2023'!O61</f>
        <v>0</v>
      </c>
      <c r="P78" s="241">
        <f>'2023'!P61</f>
        <v>0</v>
      </c>
      <c r="Q78" s="244">
        <f t="shared" si="46"/>
        <v>0</v>
      </c>
      <c r="R78" s="142"/>
      <c r="S78" s="290"/>
      <c r="T78" s="290"/>
      <c r="U78" s="290"/>
      <c r="V78" s="290"/>
      <c r="W78" s="290"/>
      <c r="X78" s="290"/>
      <c r="Y78" s="290"/>
      <c r="Z78" s="290"/>
    </row>
    <row r="79" spans="1:26" ht="13.5" customHeight="1">
      <c r="A79" s="260" t="s">
        <v>516</v>
      </c>
      <c r="B79" s="261" t="s">
        <v>425</v>
      </c>
      <c r="C79" s="241">
        <f t="shared" si="74"/>
        <v>133</v>
      </c>
      <c r="D79" s="241">
        <f t="shared" si="75"/>
        <v>133</v>
      </c>
      <c r="E79" s="262"/>
      <c r="F79" s="241">
        <f>'2023'!F62</f>
        <v>133</v>
      </c>
      <c r="G79" s="241">
        <f t="shared" si="76"/>
        <v>0</v>
      </c>
      <c r="H79" s="241"/>
      <c r="I79" s="241"/>
      <c r="J79" s="241">
        <f t="shared" si="77"/>
        <v>0</v>
      </c>
      <c r="K79" s="241">
        <f t="shared" si="78"/>
        <v>0</v>
      </c>
      <c r="L79" s="262"/>
      <c r="M79" s="241">
        <f>'2023'!M62</f>
        <v>0</v>
      </c>
      <c r="N79" s="241">
        <f>'2023'!N62</f>
        <v>0</v>
      </c>
      <c r="O79" s="241">
        <f>'2023'!O62</f>
        <v>0</v>
      </c>
      <c r="P79" s="241">
        <f>'2023'!P62</f>
        <v>0</v>
      </c>
      <c r="Q79" s="244">
        <f t="shared" si="46"/>
        <v>0</v>
      </c>
      <c r="R79" s="142"/>
      <c r="S79" s="290"/>
      <c r="T79" s="290"/>
      <c r="U79" s="290"/>
      <c r="V79" s="290"/>
      <c r="W79" s="290"/>
      <c r="X79" s="290"/>
      <c r="Y79" s="290"/>
      <c r="Z79" s="290"/>
    </row>
    <row r="80" spans="1:26" ht="13.5" customHeight="1">
      <c r="A80" s="260" t="s">
        <v>517</v>
      </c>
      <c r="B80" s="261" t="s">
        <v>404</v>
      </c>
      <c r="C80" s="241">
        <f t="shared" si="74"/>
        <v>266</v>
      </c>
      <c r="D80" s="241">
        <f t="shared" si="75"/>
        <v>266</v>
      </c>
      <c r="E80" s="262"/>
      <c r="F80" s="241">
        <f>'2023'!F63</f>
        <v>266</v>
      </c>
      <c r="G80" s="241">
        <f t="shared" si="76"/>
        <v>0</v>
      </c>
      <c r="H80" s="241"/>
      <c r="I80" s="241"/>
      <c r="J80" s="241">
        <f t="shared" si="77"/>
        <v>0</v>
      </c>
      <c r="K80" s="241">
        <f t="shared" si="78"/>
        <v>0</v>
      </c>
      <c r="L80" s="262"/>
      <c r="M80" s="241">
        <f>'2023'!M63</f>
        <v>0</v>
      </c>
      <c r="N80" s="241">
        <f>'2023'!N63</f>
        <v>0</v>
      </c>
      <c r="O80" s="241">
        <f>'2023'!O63</f>
        <v>0</v>
      </c>
      <c r="P80" s="241">
        <f>'2023'!P63</f>
        <v>0</v>
      </c>
      <c r="Q80" s="244">
        <f t="shared" si="46"/>
        <v>0</v>
      </c>
      <c r="R80" s="142"/>
      <c r="S80" s="290"/>
      <c r="T80" s="290"/>
      <c r="U80" s="290"/>
      <c r="V80" s="290"/>
      <c r="W80" s="290"/>
      <c r="X80" s="290"/>
      <c r="Y80" s="290"/>
      <c r="Z80" s="290"/>
    </row>
    <row r="81" spans="1:26" ht="13.5" customHeight="1">
      <c r="A81" s="260" t="s">
        <v>518</v>
      </c>
      <c r="B81" s="261" t="s">
        <v>393</v>
      </c>
      <c r="C81" s="241">
        <f t="shared" si="74"/>
        <v>246</v>
      </c>
      <c r="D81" s="241">
        <f t="shared" si="75"/>
        <v>240</v>
      </c>
      <c r="E81" s="262"/>
      <c r="F81" s="241">
        <f>'2023'!F64+'2022'!F60</f>
        <v>240</v>
      </c>
      <c r="G81" s="241">
        <f t="shared" si="76"/>
        <v>6</v>
      </c>
      <c r="H81" s="241"/>
      <c r="I81" s="241">
        <f>'2022'!I60</f>
        <v>6</v>
      </c>
      <c r="J81" s="241">
        <f t="shared" si="77"/>
        <v>0</v>
      </c>
      <c r="K81" s="241">
        <f t="shared" si="78"/>
        <v>0</v>
      </c>
      <c r="L81" s="262"/>
      <c r="M81" s="241">
        <f>'2023'!M64+'2022'!M60</f>
        <v>0</v>
      </c>
      <c r="N81" s="241">
        <f>'2023'!N64+'2022'!N60</f>
        <v>0</v>
      </c>
      <c r="O81" s="241">
        <f>'2023'!O64+'2022'!O60</f>
        <v>0</v>
      </c>
      <c r="P81" s="241">
        <f>'2023'!P64+'2022'!P60</f>
        <v>0</v>
      </c>
      <c r="Q81" s="244">
        <f t="shared" si="46"/>
        <v>0</v>
      </c>
      <c r="R81" s="142"/>
      <c r="S81" s="290"/>
      <c r="T81" s="290"/>
      <c r="U81" s="290"/>
      <c r="V81" s="290"/>
      <c r="W81" s="290"/>
      <c r="X81" s="290"/>
      <c r="Y81" s="290"/>
      <c r="Z81" s="290"/>
    </row>
    <row r="82" spans="1:26" ht="13.5" customHeight="1">
      <c r="A82" s="260" t="s">
        <v>519</v>
      </c>
      <c r="B82" s="261" t="s">
        <v>403</v>
      </c>
      <c r="C82" s="241">
        <f t="shared" si="74"/>
        <v>400</v>
      </c>
      <c r="D82" s="241">
        <f t="shared" si="75"/>
        <v>400</v>
      </c>
      <c r="E82" s="262"/>
      <c r="F82" s="241">
        <f>'2023'!F65</f>
        <v>400</v>
      </c>
      <c r="G82" s="241">
        <f t="shared" si="76"/>
        <v>0</v>
      </c>
      <c r="H82" s="241"/>
      <c r="I82" s="241"/>
      <c r="J82" s="241">
        <f t="shared" si="77"/>
        <v>0</v>
      </c>
      <c r="K82" s="241">
        <f t="shared" si="78"/>
        <v>0</v>
      </c>
      <c r="L82" s="262"/>
      <c r="M82" s="241">
        <f>'2023'!M65</f>
        <v>0</v>
      </c>
      <c r="N82" s="241">
        <f>'2023'!N65</f>
        <v>0</v>
      </c>
      <c r="O82" s="241">
        <f>'2023'!O65</f>
        <v>0</v>
      </c>
      <c r="P82" s="241">
        <f>'2023'!P65</f>
        <v>0</v>
      </c>
      <c r="Q82" s="244">
        <f t="shared" si="46"/>
        <v>0</v>
      </c>
      <c r="R82" s="142"/>
      <c r="S82" s="290"/>
      <c r="T82" s="290"/>
      <c r="U82" s="290"/>
      <c r="V82" s="290"/>
      <c r="W82" s="290"/>
      <c r="X82" s="290"/>
      <c r="Y82" s="290"/>
      <c r="Z82" s="290"/>
    </row>
    <row r="83" spans="1:26" ht="13.5" customHeight="1">
      <c r="A83" s="260" t="s">
        <v>520</v>
      </c>
      <c r="B83" s="261" t="s">
        <v>420</v>
      </c>
      <c r="C83" s="241">
        <f t="shared" si="74"/>
        <v>266</v>
      </c>
      <c r="D83" s="241">
        <f t="shared" si="75"/>
        <v>266</v>
      </c>
      <c r="E83" s="262"/>
      <c r="F83" s="241">
        <f>'2023'!F66</f>
        <v>266</v>
      </c>
      <c r="G83" s="241">
        <f t="shared" si="76"/>
        <v>0</v>
      </c>
      <c r="H83" s="241"/>
      <c r="I83" s="241"/>
      <c r="J83" s="241">
        <f t="shared" si="77"/>
        <v>0</v>
      </c>
      <c r="K83" s="241">
        <f t="shared" si="78"/>
        <v>0</v>
      </c>
      <c r="L83" s="262"/>
      <c r="M83" s="241">
        <f>'2023'!M66</f>
        <v>0</v>
      </c>
      <c r="N83" s="241">
        <f>'2023'!N66</f>
        <v>0</v>
      </c>
      <c r="O83" s="241">
        <f>'2023'!O66</f>
        <v>0</v>
      </c>
      <c r="P83" s="241">
        <f>'2023'!P66</f>
        <v>0</v>
      </c>
      <c r="Q83" s="244">
        <f t="shared" si="46"/>
        <v>0</v>
      </c>
      <c r="R83" s="142"/>
      <c r="S83" s="290"/>
      <c r="T83" s="290"/>
      <c r="U83" s="290"/>
      <c r="V83" s="290"/>
      <c r="W83" s="290"/>
      <c r="X83" s="290"/>
      <c r="Y83" s="290"/>
      <c r="Z83" s="290"/>
    </row>
    <row r="84" spans="1:26" ht="13.5" customHeight="1">
      <c r="A84" s="260" t="s">
        <v>521</v>
      </c>
      <c r="B84" s="261" t="s">
        <v>406</v>
      </c>
      <c r="C84" s="241">
        <f t="shared" si="74"/>
        <v>133</v>
      </c>
      <c r="D84" s="241">
        <f t="shared" si="75"/>
        <v>133</v>
      </c>
      <c r="E84" s="262"/>
      <c r="F84" s="241">
        <f>'2023'!F67</f>
        <v>133</v>
      </c>
      <c r="G84" s="241">
        <f t="shared" si="76"/>
        <v>0</v>
      </c>
      <c r="H84" s="241"/>
      <c r="I84" s="241"/>
      <c r="J84" s="241">
        <f t="shared" si="77"/>
        <v>0</v>
      </c>
      <c r="K84" s="241">
        <f t="shared" si="78"/>
        <v>0</v>
      </c>
      <c r="L84" s="262"/>
      <c r="M84" s="241">
        <f>'2023'!M67</f>
        <v>0</v>
      </c>
      <c r="N84" s="241">
        <f>'2023'!N67</f>
        <v>0</v>
      </c>
      <c r="O84" s="241">
        <f>'2023'!O67</f>
        <v>0</v>
      </c>
      <c r="P84" s="241">
        <f>'2023'!P67</f>
        <v>0</v>
      </c>
      <c r="Q84" s="244">
        <f t="shared" si="46"/>
        <v>0</v>
      </c>
      <c r="R84" s="142"/>
      <c r="S84" s="290"/>
      <c r="T84" s="290"/>
      <c r="U84" s="290"/>
      <c r="V84" s="290"/>
      <c r="W84" s="290"/>
      <c r="X84" s="290"/>
      <c r="Y84" s="290"/>
      <c r="Z84" s="290"/>
    </row>
    <row r="85" spans="1:26" ht="13.5" customHeight="1">
      <c r="A85" s="260" t="s">
        <v>522</v>
      </c>
      <c r="B85" s="261" t="s">
        <v>397</v>
      </c>
      <c r="C85" s="241">
        <f t="shared" si="74"/>
        <v>140</v>
      </c>
      <c r="D85" s="241">
        <f t="shared" si="75"/>
        <v>140</v>
      </c>
      <c r="E85" s="262"/>
      <c r="F85" s="241">
        <f>'2023'!F68</f>
        <v>140</v>
      </c>
      <c r="G85" s="241">
        <f t="shared" si="76"/>
        <v>0</v>
      </c>
      <c r="H85" s="241"/>
      <c r="I85" s="241"/>
      <c r="J85" s="241">
        <f t="shared" si="77"/>
        <v>0</v>
      </c>
      <c r="K85" s="241">
        <f t="shared" si="78"/>
        <v>0</v>
      </c>
      <c r="L85" s="262"/>
      <c r="M85" s="241">
        <f>'2023'!M68</f>
        <v>0</v>
      </c>
      <c r="N85" s="241">
        <f>'2023'!N68</f>
        <v>0</v>
      </c>
      <c r="O85" s="241">
        <f>'2023'!O68</f>
        <v>0</v>
      </c>
      <c r="P85" s="241">
        <f>'2023'!P68</f>
        <v>0</v>
      </c>
      <c r="Q85" s="244">
        <f t="shared" si="46"/>
        <v>0</v>
      </c>
      <c r="R85" s="142"/>
      <c r="S85" s="290"/>
      <c r="T85" s="290"/>
      <c r="U85" s="290"/>
      <c r="V85" s="290"/>
      <c r="W85" s="290"/>
      <c r="X85" s="290"/>
      <c r="Y85" s="290"/>
      <c r="Z85" s="290"/>
    </row>
    <row r="86" spans="1:26" ht="13.5" customHeight="1">
      <c r="A86" s="260" t="s">
        <v>523</v>
      </c>
      <c r="B86" s="261" t="s">
        <v>478</v>
      </c>
      <c r="C86" s="241">
        <f t="shared" si="74"/>
        <v>284.7</v>
      </c>
      <c r="D86" s="241">
        <f t="shared" si="75"/>
        <v>260.7</v>
      </c>
      <c r="E86" s="262"/>
      <c r="F86" s="241">
        <f>'2023'!F69+'2022'!F59</f>
        <v>260.7</v>
      </c>
      <c r="G86" s="241">
        <f>'2023'!G69+'2022'!G59</f>
        <v>24</v>
      </c>
      <c r="H86" s="241">
        <f>'2023'!H69+'2022'!H59</f>
        <v>0</v>
      </c>
      <c r="I86" s="241">
        <f>'2023'!I69+'2022'!I59</f>
        <v>24</v>
      </c>
      <c r="J86" s="241">
        <f t="shared" si="77"/>
        <v>0</v>
      </c>
      <c r="K86" s="241">
        <f t="shared" si="78"/>
        <v>0</v>
      </c>
      <c r="L86" s="262"/>
      <c r="M86" s="241">
        <f>'2023'!M69</f>
        <v>0</v>
      </c>
      <c r="N86" s="241">
        <f>'2023'!N69</f>
        <v>0</v>
      </c>
      <c r="O86" s="241">
        <f>'2023'!O69</f>
        <v>0</v>
      </c>
      <c r="P86" s="241">
        <f>'2023'!P69</f>
        <v>0</v>
      </c>
      <c r="Q86" s="244">
        <f t="shared" si="46"/>
        <v>0</v>
      </c>
      <c r="R86" s="142"/>
      <c r="S86" s="290"/>
      <c r="T86" s="290"/>
      <c r="U86" s="290"/>
      <c r="V86" s="290"/>
      <c r="W86" s="290"/>
      <c r="X86" s="290"/>
      <c r="Y86" s="290"/>
      <c r="Z86" s="290"/>
    </row>
    <row r="87" spans="1:26" ht="13.5" customHeight="1">
      <c r="A87" s="260" t="s">
        <v>524</v>
      </c>
      <c r="B87" s="261" t="s">
        <v>398</v>
      </c>
      <c r="C87" s="241">
        <f t="shared" si="74"/>
        <v>258</v>
      </c>
      <c r="D87" s="241">
        <f t="shared" si="75"/>
        <v>258</v>
      </c>
      <c r="E87" s="262"/>
      <c r="F87" s="241">
        <f>'2023'!F70</f>
        <v>258</v>
      </c>
      <c r="G87" s="241">
        <f>H87+I87</f>
        <v>0</v>
      </c>
      <c r="H87" s="241"/>
      <c r="I87" s="241"/>
      <c r="J87" s="241">
        <f t="shared" si="77"/>
        <v>0</v>
      </c>
      <c r="K87" s="241">
        <f t="shared" si="78"/>
        <v>0</v>
      </c>
      <c r="L87" s="262"/>
      <c r="M87" s="241">
        <f>'2023'!M70</f>
        <v>0</v>
      </c>
      <c r="N87" s="241">
        <f>'2023'!N70</f>
        <v>0</v>
      </c>
      <c r="O87" s="241">
        <f>'2023'!O70</f>
        <v>0</v>
      </c>
      <c r="P87" s="241">
        <f>'2023'!P70</f>
        <v>0</v>
      </c>
      <c r="Q87" s="244">
        <f t="shared" si="46"/>
        <v>0</v>
      </c>
      <c r="R87" s="142"/>
      <c r="S87" s="290"/>
      <c r="T87" s="290"/>
      <c r="U87" s="290"/>
      <c r="V87" s="290"/>
      <c r="W87" s="290"/>
      <c r="X87" s="290"/>
      <c r="Y87" s="290"/>
      <c r="Z87" s="290"/>
    </row>
    <row r="88" spans="1:26" ht="13.5" customHeight="1">
      <c r="A88" s="233" t="s">
        <v>105</v>
      </c>
      <c r="B88" s="266" t="s">
        <v>422</v>
      </c>
      <c r="C88" s="235">
        <f t="shared" ref="C88:P88" si="79">C89+C100</f>
        <v>20722</v>
      </c>
      <c r="D88" s="235">
        <f t="shared" si="79"/>
        <v>20722</v>
      </c>
      <c r="E88" s="235">
        <f t="shared" si="79"/>
        <v>18805</v>
      </c>
      <c r="F88" s="235">
        <f t="shared" si="79"/>
        <v>1917</v>
      </c>
      <c r="G88" s="235">
        <f t="shared" si="79"/>
        <v>0</v>
      </c>
      <c r="H88" s="235">
        <f t="shared" si="79"/>
        <v>0</v>
      </c>
      <c r="I88" s="235">
        <f t="shared" si="79"/>
        <v>0</v>
      </c>
      <c r="J88" s="235">
        <f t="shared" si="79"/>
        <v>15320.379305999999</v>
      </c>
      <c r="K88" s="235">
        <f t="shared" si="79"/>
        <v>15320.379305999999</v>
      </c>
      <c r="L88" s="235">
        <f t="shared" si="79"/>
        <v>14802.013999999999</v>
      </c>
      <c r="M88" s="235">
        <f t="shared" si="79"/>
        <v>518.36530600000003</v>
      </c>
      <c r="N88" s="235">
        <f t="shared" si="79"/>
        <v>0</v>
      </c>
      <c r="O88" s="235">
        <f t="shared" si="79"/>
        <v>0</v>
      </c>
      <c r="P88" s="235">
        <f t="shared" si="79"/>
        <v>0</v>
      </c>
      <c r="Q88" s="244">
        <f t="shared" si="46"/>
        <v>0.73932918183573004</v>
      </c>
      <c r="R88" s="264"/>
      <c r="S88" s="295"/>
      <c r="T88" s="295"/>
      <c r="U88" s="290"/>
      <c r="V88" s="290"/>
      <c r="W88" s="290"/>
      <c r="X88" s="290"/>
      <c r="Y88" s="290"/>
      <c r="Z88" s="290"/>
    </row>
    <row r="89" spans="1:26" ht="13.5" customHeight="1">
      <c r="A89" s="233">
        <v>1</v>
      </c>
      <c r="B89" s="266" t="s">
        <v>423</v>
      </c>
      <c r="C89" s="235">
        <f t="shared" ref="C89:P89" si="80">C90+C92</f>
        <v>18805</v>
      </c>
      <c r="D89" s="235">
        <f t="shared" si="80"/>
        <v>18805</v>
      </c>
      <c r="E89" s="235">
        <f t="shared" si="80"/>
        <v>18805</v>
      </c>
      <c r="F89" s="235">
        <f t="shared" si="80"/>
        <v>0</v>
      </c>
      <c r="G89" s="235">
        <f t="shared" si="80"/>
        <v>0</v>
      </c>
      <c r="H89" s="235">
        <f t="shared" si="80"/>
        <v>0</v>
      </c>
      <c r="I89" s="235">
        <f t="shared" si="80"/>
        <v>0</v>
      </c>
      <c r="J89" s="235">
        <f t="shared" si="80"/>
        <v>14802.013999999999</v>
      </c>
      <c r="K89" s="235">
        <f t="shared" si="80"/>
        <v>14802.013999999999</v>
      </c>
      <c r="L89" s="235">
        <f t="shared" si="80"/>
        <v>14802.013999999999</v>
      </c>
      <c r="M89" s="235">
        <f t="shared" si="80"/>
        <v>0</v>
      </c>
      <c r="N89" s="235">
        <f t="shared" si="80"/>
        <v>0</v>
      </c>
      <c r="O89" s="235">
        <f t="shared" si="80"/>
        <v>0</v>
      </c>
      <c r="P89" s="235">
        <f t="shared" si="80"/>
        <v>0</v>
      </c>
      <c r="Q89" s="244">
        <f t="shared" si="46"/>
        <v>0.78713182664185055</v>
      </c>
      <c r="R89" s="264"/>
      <c r="S89" s="295"/>
      <c r="T89" s="290"/>
      <c r="U89" s="290"/>
      <c r="V89" s="290"/>
      <c r="W89" s="290"/>
      <c r="X89" s="290"/>
      <c r="Y89" s="290"/>
      <c r="Z89" s="290"/>
    </row>
    <row r="90" spans="1:26" ht="13.5" customHeight="1">
      <c r="A90" s="233" t="s">
        <v>156</v>
      </c>
      <c r="B90" s="266" t="s">
        <v>480</v>
      </c>
      <c r="C90" s="235">
        <f t="shared" ref="C90:P90" si="81">C91</f>
        <v>9700</v>
      </c>
      <c r="D90" s="235">
        <f t="shared" si="81"/>
        <v>9700</v>
      </c>
      <c r="E90" s="235">
        <f t="shared" si="81"/>
        <v>9700</v>
      </c>
      <c r="F90" s="235">
        <f t="shared" si="81"/>
        <v>0</v>
      </c>
      <c r="G90" s="235">
        <f t="shared" si="81"/>
        <v>0</v>
      </c>
      <c r="H90" s="235">
        <f t="shared" si="81"/>
        <v>0</v>
      </c>
      <c r="I90" s="235">
        <f t="shared" si="81"/>
        <v>0</v>
      </c>
      <c r="J90" s="235">
        <f t="shared" si="81"/>
        <v>9259.3469999999998</v>
      </c>
      <c r="K90" s="235">
        <f t="shared" si="81"/>
        <v>9259.3469999999998</v>
      </c>
      <c r="L90" s="235">
        <f t="shared" si="81"/>
        <v>9259.3469999999998</v>
      </c>
      <c r="M90" s="235">
        <f t="shared" si="81"/>
        <v>0</v>
      </c>
      <c r="N90" s="235">
        <f t="shared" si="81"/>
        <v>0</v>
      </c>
      <c r="O90" s="235">
        <f t="shared" si="81"/>
        <v>0</v>
      </c>
      <c r="P90" s="235">
        <f t="shared" si="81"/>
        <v>0</v>
      </c>
      <c r="Q90" s="235"/>
      <c r="R90" s="264"/>
      <c r="S90" s="290"/>
      <c r="T90" s="290"/>
      <c r="U90" s="290"/>
      <c r="V90" s="290"/>
      <c r="W90" s="290"/>
      <c r="X90" s="290"/>
      <c r="Y90" s="290"/>
      <c r="Z90" s="290"/>
    </row>
    <row r="91" spans="1:26" ht="13.5" customHeight="1">
      <c r="A91" s="246" t="s">
        <v>337</v>
      </c>
      <c r="B91" s="251" t="s">
        <v>372</v>
      </c>
      <c r="C91" s="241">
        <f>D91+G91</f>
        <v>9700</v>
      </c>
      <c r="D91" s="241">
        <f>E91+F91</f>
        <v>9700</v>
      </c>
      <c r="E91" s="241">
        <f>'2022'!E63+'2023'!E74</f>
        <v>9700</v>
      </c>
      <c r="F91" s="241"/>
      <c r="G91" s="241">
        <f>H91+I91</f>
        <v>0</v>
      </c>
      <c r="H91" s="241"/>
      <c r="I91" s="241"/>
      <c r="J91" s="241">
        <f>K91+N91</f>
        <v>9259.3469999999998</v>
      </c>
      <c r="K91" s="241">
        <f>L91+M91</f>
        <v>9259.3469999999998</v>
      </c>
      <c r="L91" s="241">
        <f>'2023'!L74+'2022'!L63</f>
        <v>9259.3469999999998</v>
      </c>
      <c r="M91" s="241"/>
      <c r="N91" s="241">
        <f>O91+P91</f>
        <v>0</v>
      </c>
      <c r="O91" s="241"/>
      <c r="P91" s="241"/>
      <c r="Q91" s="267">
        <f t="shared" ref="Q91:Q100" si="82">J91/C91</f>
        <v>0.95457185567010305</v>
      </c>
      <c r="R91" s="264"/>
      <c r="S91" s="290"/>
      <c r="T91" s="290"/>
      <c r="U91" s="290"/>
      <c r="V91" s="290"/>
      <c r="W91" s="290"/>
      <c r="X91" s="290"/>
      <c r="Y91" s="290"/>
      <c r="Z91" s="290"/>
    </row>
    <row r="92" spans="1:26" ht="13.5" customHeight="1">
      <c r="A92" s="233" t="s">
        <v>162</v>
      </c>
      <c r="B92" s="266" t="s">
        <v>481</v>
      </c>
      <c r="C92" s="235">
        <f t="shared" ref="C92:P92" si="83">SUM(C93:C99)</f>
        <v>9105</v>
      </c>
      <c r="D92" s="235">
        <f t="shared" si="83"/>
        <v>9105</v>
      </c>
      <c r="E92" s="235">
        <f t="shared" si="83"/>
        <v>9105</v>
      </c>
      <c r="F92" s="235">
        <f t="shared" si="83"/>
        <v>0</v>
      </c>
      <c r="G92" s="235">
        <f t="shared" si="83"/>
        <v>0</v>
      </c>
      <c r="H92" s="235">
        <f t="shared" si="83"/>
        <v>0</v>
      </c>
      <c r="I92" s="235">
        <f t="shared" si="83"/>
        <v>0</v>
      </c>
      <c r="J92" s="235">
        <f t="shared" si="83"/>
        <v>5542.6669999999995</v>
      </c>
      <c r="K92" s="235">
        <f t="shared" si="83"/>
        <v>5542.6669999999995</v>
      </c>
      <c r="L92" s="235">
        <f t="shared" si="83"/>
        <v>5542.6669999999995</v>
      </c>
      <c r="M92" s="235">
        <f t="shared" si="83"/>
        <v>0</v>
      </c>
      <c r="N92" s="235">
        <f t="shared" si="83"/>
        <v>0</v>
      </c>
      <c r="O92" s="235">
        <f t="shared" si="83"/>
        <v>0</v>
      </c>
      <c r="P92" s="235">
        <f t="shared" si="83"/>
        <v>0</v>
      </c>
      <c r="Q92" s="267">
        <f t="shared" si="82"/>
        <v>0.60874980779791321</v>
      </c>
      <c r="R92" s="269"/>
      <c r="S92" s="295"/>
      <c r="T92" s="290"/>
      <c r="U92" s="290"/>
      <c r="V92" s="290"/>
      <c r="W92" s="290"/>
      <c r="X92" s="290"/>
      <c r="Y92" s="290"/>
      <c r="Z92" s="290"/>
    </row>
    <row r="93" spans="1:26" ht="13.5" customHeight="1">
      <c r="A93" s="246" t="s">
        <v>156</v>
      </c>
      <c r="B93" s="251" t="s">
        <v>267</v>
      </c>
      <c r="C93" s="241">
        <f t="shared" ref="C93:C99" si="84">D93+G93</f>
        <v>2500</v>
      </c>
      <c r="D93" s="241">
        <f t="shared" ref="D93:D99" si="85">E93+F93</f>
        <v>2500</v>
      </c>
      <c r="E93" s="241">
        <f>'2023'!E76+'2022'!E64</f>
        <v>2500</v>
      </c>
      <c r="F93" s="241"/>
      <c r="G93" s="241"/>
      <c r="H93" s="241"/>
      <c r="I93" s="241"/>
      <c r="J93" s="241">
        <f t="shared" ref="J93:J99" si="86">K93+N93</f>
        <v>2381</v>
      </c>
      <c r="K93" s="241">
        <f t="shared" ref="K93:K99" si="87">L93+M93</f>
        <v>2381</v>
      </c>
      <c r="L93" s="241">
        <f>'2023'!L76+'2022'!L64</f>
        <v>2381</v>
      </c>
      <c r="M93" s="241"/>
      <c r="N93" s="241"/>
      <c r="O93" s="241"/>
      <c r="P93" s="241"/>
      <c r="Q93" s="267">
        <f t="shared" si="82"/>
        <v>0.95240000000000002</v>
      </c>
      <c r="R93" s="271"/>
      <c r="S93" s="290"/>
      <c r="T93" s="290"/>
      <c r="U93" s="290"/>
      <c r="V93" s="290"/>
      <c r="W93" s="290"/>
      <c r="X93" s="290"/>
      <c r="Y93" s="290"/>
      <c r="Z93" s="290"/>
    </row>
    <row r="94" spans="1:26" ht="13.5" customHeight="1">
      <c r="A94" s="246" t="s">
        <v>162</v>
      </c>
      <c r="B94" s="251" t="s">
        <v>403</v>
      </c>
      <c r="C94" s="241">
        <f t="shared" si="84"/>
        <v>1520</v>
      </c>
      <c r="D94" s="241">
        <f t="shared" si="85"/>
        <v>1520</v>
      </c>
      <c r="E94" s="241">
        <f>'2023'!E77+'2022'!E65</f>
        <v>1520</v>
      </c>
      <c r="F94" s="241"/>
      <c r="G94" s="241"/>
      <c r="H94" s="241"/>
      <c r="I94" s="241"/>
      <c r="J94" s="241">
        <f t="shared" si="86"/>
        <v>779</v>
      </c>
      <c r="K94" s="241">
        <f t="shared" si="87"/>
        <v>779</v>
      </c>
      <c r="L94" s="241">
        <f>'2023'!L77+'2022'!L65</f>
        <v>779</v>
      </c>
      <c r="M94" s="241"/>
      <c r="N94" s="241"/>
      <c r="O94" s="241"/>
      <c r="P94" s="241"/>
      <c r="Q94" s="267">
        <f t="shared" si="82"/>
        <v>0.51249999999999996</v>
      </c>
      <c r="R94" s="271"/>
      <c r="S94" s="290"/>
      <c r="T94" s="290"/>
      <c r="U94" s="290"/>
      <c r="V94" s="290"/>
      <c r="W94" s="290"/>
      <c r="X94" s="290"/>
      <c r="Y94" s="290"/>
      <c r="Z94" s="290"/>
    </row>
    <row r="95" spans="1:26" ht="13.5" customHeight="1">
      <c r="A95" s="246" t="s">
        <v>166</v>
      </c>
      <c r="B95" s="251" t="s">
        <v>425</v>
      </c>
      <c r="C95" s="241">
        <f t="shared" si="84"/>
        <v>1145</v>
      </c>
      <c r="D95" s="241">
        <f t="shared" si="85"/>
        <v>1145</v>
      </c>
      <c r="E95" s="241">
        <f>'2023'!E78</f>
        <v>1145</v>
      </c>
      <c r="F95" s="241"/>
      <c r="G95" s="241"/>
      <c r="H95" s="241"/>
      <c r="I95" s="241"/>
      <c r="J95" s="241">
        <f t="shared" si="86"/>
        <v>532.66700000000003</v>
      </c>
      <c r="K95" s="241">
        <f t="shared" si="87"/>
        <v>532.66700000000003</v>
      </c>
      <c r="L95" s="241">
        <f>'2023'!L78</f>
        <v>532.66700000000003</v>
      </c>
      <c r="M95" s="241"/>
      <c r="N95" s="241"/>
      <c r="O95" s="241"/>
      <c r="P95" s="241"/>
      <c r="Q95" s="267">
        <f t="shared" si="82"/>
        <v>0.4652113537117904</v>
      </c>
      <c r="R95" s="271"/>
      <c r="S95" s="290"/>
      <c r="T95" s="290"/>
      <c r="U95" s="290"/>
      <c r="V95" s="290"/>
      <c r="W95" s="290"/>
      <c r="X95" s="290"/>
      <c r="Y95" s="290"/>
      <c r="Z95" s="290"/>
    </row>
    <row r="96" spans="1:26" ht="13.5" customHeight="1">
      <c r="A96" s="246" t="s">
        <v>170</v>
      </c>
      <c r="B96" s="251" t="s">
        <v>482</v>
      </c>
      <c r="C96" s="241">
        <f t="shared" si="84"/>
        <v>945</v>
      </c>
      <c r="D96" s="241">
        <f t="shared" si="85"/>
        <v>945</v>
      </c>
      <c r="E96" s="241">
        <f>'2023'!E79</f>
        <v>945</v>
      </c>
      <c r="F96" s="241"/>
      <c r="G96" s="241"/>
      <c r="H96" s="241"/>
      <c r="I96" s="241"/>
      <c r="J96" s="241">
        <f t="shared" si="86"/>
        <v>945</v>
      </c>
      <c r="K96" s="241">
        <f t="shared" si="87"/>
        <v>945</v>
      </c>
      <c r="L96" s="241">
        <f>'2023'!L79</f>
        <v>945</v>
      </c>
      <c r="M96" s="241"/>
      <c r="N96" s="241"/>
      <c r="O96" s="241"/>
      <c r="P96" s="241"/>
      <c r="Q96" s="267">
        <f t="shared" si="82"/>
        <v>1</v>
      </c>
      <c r="R96" s="271"/>
      <c r="S96" s="290"/>
      <c r="T96" s="290"/>
      <c r="U96" s="290"/>
      <c r="V96" s="290"/>
      <c r="W96" s="290"/>
      <c r="X96" s="290"/>
      <c r="Y96" s="290"/>
      <c r="Z96" s="290"/>
    </row>
    <row r="97" spans="1:26" ht="13.5" customHeight="1">
      <c r="A97" s="246" t="s">
        <v>174</v>
      </c>
      <c r="B97" s="251" t="s">
        <v>406</v>
      </c>
      <c r="C97" s="241">
        <f t="shared" si="84"/>
        <v>850</v>
      </c>
      <c r="D97" s="241">
        <f t="shared" si="85"/>
        <v>850</v>
      </c>
      <c r="E97" s="241">
        <f>'2023'!E80</f>
        <v>850</v>
      </c>
      <c r="F97" s="241"/>
      <c r="G97" s="241"/>
      <c r="H97" s="241"/>
      <c r="I97" s="241"/>
      <c r="J97" s="241">
        <f t="shared" si="86"/>
        <v>0</v>
      </c>
      <c r="K97" s="241">
        <f t="shared" si="87"/>
        <v>0</v>
      </c>
      <c r="L97" s="241"/>
      <c r="M97" s="241"/>
      <c r="N97" s="241"/>
      <c r="O97" s="241"/>
      <c r="P97" s="241"/>
      <c r="Q97" s="267">
        <f t="shared" si="82"/>
        <v>0</v>
      </c>
      <c r="R97" s="271"/>
      <c r="S97" s="290"/>
      <c r="T97" s="290"/>
      <c r="U97" s="290"/>
      <c r="V97" s="290"/>
      <c r="W97" s="290"/>
      <c r="X97" s="290"/>
      <c r="Y97" s="290"/>
      <c r="Z97" s="290"/>
    </row>
    <row r="98" spans="1:26" ht="13.5" customHeight="1">
      <c r="A98" s="246" t="s">
        <v>483</v>
      </c>
      <c r="B98" s="251" t="s">
        <v>397</v>
      </c>
      <c r="C98" s="241">
        <f t="shared" si="84"/>
        <v>1000</v>
      </c>
      <c r="D98" s="241">
        <f t="shared" si="85"/>
        <v>1000</v>
      </c>
      <c r="E98" s="241">
        <f>'2023'!E81</f>
        <v>1000</v>
      </c>
      <c r="F98" s="241"/>
      <c r="G98" s="241"/>
      <c r="H98" s="241"/>
      <c r="I98" s="241"/>
      <c r="J98" s="241">
        <f t="shared" si="86"/>
        <v>0</v>
      </c>
      <c r="K98" s="241">
        <f t="shared" si="87"/>
        <v>0</v>
      </c>
      <c r="L98" s="241"/>
      <c r="M98" s="241"/>
      <c r="N98" s="241"/>
      <c r="O98" s="241"/>
      <c r="P98" s="241"/>
      <c r="Q98" s="267">
        <f t="shared" si="82"/>
        <v>0</v>
      </c>
      <c r="R98" s="271"/>
      <c r="S98" s="290"/>
      <c r="T98" s="290"/>
      <c r="U98" s="290"/>
      <c r="V98" s="290"/>
      <c r="W98" s="290"/>
      <c r="X98" s="290"/>
      <c r="Y98" s="290"/>
      <c r="Z98" s="290"/>
    </row>
    <row r="99" spans="1:26" ht="13.5" customHeight="1">
      <c r="A99" s="246" t="s">
        <v>484</v>
      </c>
      <c r="B99" s="251" t="s">
        <v>262</v>
      </c>
      <c r="C99" s="241">
        <f t="shared" si="84"/>
        <v>1145</v>
      </c>
      <c r="D99" s="241">
        <f t="shared" si="85"/>
        <v>1145</v>
      </c>
      <c r="E99" s="241">
        <f>'2023'!E82</f>
        <v>1145</v>
      </c>
      <c r="F99" s="241"/>
      <c r="G99" s="241"/>
      <c r="H99" s="241"/>
      <c r="I99" s="241"/>
      <c r="J99" s="241">
        <f t="shared" si="86"/>
        <v>905</v>
      </c>
      <c r="K99" s="241">
        <f t="shared" si="87"/>
        <v>905</v>
      </c>
      <c r="L99" s="241">
        <f>'2023'!L82</f>
        <v>905</v>
      </c>
      <c r="M99" s="241"/>
      <c r="N99" s="241"/>
      <c r="O99" s="241"/>
      <c r="P99" s="241"/>
      <c r="Q99" s="267">
        <f t="shared" si="82"/>
        <v>0.79039301310043664</v>
      </c>
      <c r="R99" s="271"/>
      <c r="S99" s="290"/>
      <c r="T99" s="290"/>
      <c r="U99" s="290"/>
      <c r="V99" s="290"/>
      <c r="W99" s="290"/>
      <c r="X99" s="290"/>
      <c r="Y99" s="290"/>
      <c r="Z99" s="290"/>
    </row>
    <row r="100" spans="1:26" ht="13.5" customHeight="1">
      <c r="A100" s="233">
        <v>2</v>
      </c>
      <c r="B100" s="266" t="s">
        <v>424</v>
      </c>
      <c r="C100" s="235">
        <f t="shared" ref="C100:P100" si="88">SUM(C101:C110)</f>
        <v>1917</v>
      </c>
      <c r="D100" s="235">
        <f t="shared" si="88"/>
        <v>1917</v>
      </c>
      <c r="E100" s="235">
        <f t="shared" si="88"/>
        <v>0</v>
      </c>
      <c r="F100" s="235">
        <f t="shared" si="88"/>
        <v>1917</v>
      </c>
      <c r="G100" s="235">
        <f t="shared" si="88"/>
        <v>0</v>
      </c>
      <c r="H100" s="235">
        <f t="shared" si="88"/>
        <v>0</v>
      </c>
      <c r="I100" s="235">
        <f t="shared" si="88"/>
        <v>0</v>
      </c>
      <c r="J100" s="235">
        <f t="shared" si="88"/>
        <v>518.36530600000003</v>
      </c>
      <c r="K100" s="235">
        <f t="shared" si="88"/>
        <v>518.36530600000003</v>
      </c>
      <c r="L100" s="235">
        <f t="shared" si="88"/>
        <v>0</v>
      </c>
      <c r="M100" s="235">
        <f t="shared" si="88"/>
        <v>518.36530600000003</v>
      </c>
      <c r="N100" s="235">
        <f t="shared" si="88"/>
        <v>0</v>
      </c>
      <c r="O100" s="235">
        <f t="shared" si="88"/>
        <v>0</v>
      </c>
      <c r="P100" s="235">
        <f t="shared" si="88"/>
        <v>0</v>
      </c>
      <c r="Q100" s="267">
        <f t="shared" si="82"/>
        <v>0.27040443714136675</v>
      </c>
      <c r="R100" s="272"/>
      <c r="S100" s="290"/>
      <c r="T100" s="290"/>
      <c r="U100" s="290"/>
      <c r="V100" s="290"/>
      <c r="W100" s="290"/>
      <c r="X100" s="290"/>
      <c r="Y100" s="290"/>
      <c r="Z100" s="290"/>
    </row>
    <row r="101" spans="1:26" ht="13.5" customHeight="1">
      <c r="A101" s="250" t="s">
        <v>180</v>
      </c>
      <c r="B101" s="251" t="s">
        <v>425</v>
      </c>
      <c r="C101" s="241">
        <f t="shared" ref="C101:C110" si="89">D101+G101</f>
        <v>110</v>
      </c>
      <c r="D101" s="241">
        <f t="shared" ref="D101:D110" si="90">E101+F101</f>
        <v>110</v>
      </c>
      <c r="E101" s="235"/>
      <c r="F101" s="241">
        <f>'2022'!F67</f>
        <v>110</v>
      </c>
      <c r="G101" s="235"/>
      <c r="H101" s="235"/>
      <c r="I101" s="235"/>
      <c r="J101" s="241">
        <f t="shared" ref="J101:J110" si="91">K101+N101</f>
        <v>97.858305999999999</v>
      </c>
      <c r="K101" s="241">
        <f t="shared" ref="K101:K110" si="92">L101+M101</f>
        <v>97.858305999999999</v>
      </c>
      <c r="L101" s="235"/>
      <c r="M101" s="241">
        <f>'2022'!M67</f>
        <v>97.858305999999999</v>
      </c>
      <c r="N101" s="235"/>
      <c r="O101" s="235"/>
      <c r="P101" s="235"/>
      <c r="Q101" s="267"/>
      <c r="R101" s="272"/>
      <c r="S101" s="290"/>
      <c r="T101" s="290"/>
      <c r="U101" s="290"/>
      <c r="V101" s="290"/>
      <c r="W101" s="290"/>
      <c r="X101" s="290"/>
      <c r="Y101" s="290"/>
      <c r="Z101" s="290"/>
    </row>
    <row r="102" spans="1:26" ht="13.5" customHeight="1">
      <c r="A102" s="250" t="s">
        <v>184</v>
      </c>
      <c r="B102" s="251" t="s">
        <v>478</v>
      </c>
      <c r="C102" s="241">
        <f t="shared" si="89"/>
        <v>110</v>
      </c>
      <c r="D102" s="241">
        <f t="shared" si="90"/>
        <v>110</v>
      </c>
      <c r="E102" s="235"/>
      <c r="F102" s="241">
        <f>'2022'!F70</f>
        <v>110</v>
      </c>
      <c r="G102" s="235"/>
      <c r="H102" s="235"/>
      <c r="I102" s="235"/>
      <c r="J102" s="241">
        <f t="shared" si="91"/>
        <v>90.507000000000005</v>
      </c>
      <c r="K102" s="241">
        <f t="shared" si="92"/>
        <v>90.507000000000005</v>
      </c>
      <c r="L102" s="235"/>
      <c r="M102" s="241">
        <f>'2022'!M70</f>
        <v>90.507000000000005</v>
      </c>
      <c r="N102" s="235"/>
      <c r="O102" s="235"/>
      <c r="P102" s="235"/>
      <c r="Q102" s="267"/>
      <c r="R102" s="272"/>
      <c r="S102" s="290"/>
      <c r="T102" s="290"/>
      <c r="U102" s="290"/>
      <c r="V102" s="290"/>
      <c r="W102" s="290"/>
      <c r="X102" s="290"/>
      <c r="Y102" s="290"/>
      <c r="Z102" s="290"/>
    </row>
    <row r="103" spans="1:26" ht="13.5" customHeight="1">
      <c r="A103" s="250" t="s">
        <v>188</v>
      </c>
      <c r="B103" s="251" t="s">
        <v>267</v>
      </c>
      <c r="C103" s="241">
        <f t="shared" si="89"/>
        <v>157</v>
      </c>
      <c r="D103" s="241">
        <f t="shared" si="90"/>
        <v>157</v>
      </c>
      <c r="E103" s="241"/>
      <c r="F103" s="241">
        <f>'2023'!F84</f>
        <v>157</v>
      </c>
      <c r="G103" s="241"/>
      <c r="H103" s="241"/>
      <c r="I103" s="241"/>
      <c r="J103" s="241">
        <f t="shared" si="91"/>
        <v>141</v>
      </c>
      <c r="K103" s="241">
        <f t="shared" si="92"/>
        <v>141</v>
      </c>
      <c r="L103" s="241"/>
      <c r="M103" s="241">
        <f>'2023'!M84</f>
        <v>141</v>
      </c>
      <c r="N103" s="241"/>
      <c r="O103" s="241"/>
      <c r="P103" s="241"/>
      <c r="Q103" s="267">
        <f t="shared" ref="Q103:Q134" si="93">J103/C103</f>
        <v>0.89808917197452232</v>
      </c>
      <c r="R103" s="271"/>
      <c r="S103" s="290"/>
      <c r="T103" s="290"/>
      <c r="U103" s="290"/>
      <c r="V103" s="290"/>
      <c r="W103" s="290"/>
      <c r="X103" s="290"/>
      <c r="Y103" s="290"/>
      <c r="Z103" s="290"/>
    </row>
    <row r="104" spans="1:26" ht="13.5" customHeight="1">
      <c r="A104" s="250" t="s">
        <v>193</v>
      </c>
      <c r="B104" s="251" t="s">
        <v>403</v>
      </c>
      <c r="C104" s="241">
        <f t="shared" si="89"/>
        <v>330</v>
      </c>
      <c r="D104" s="241">
        <f t="shared" si="90"/>
        <v>330</v>
      </c>
      <c r="E104" s="241"/>
      <c r="F104" s="241">
        <f>'2023'!F85+'2022'!F69</f>
        <v>330</v>
      </c>
      <c r="G104" s="241"/>
      <c r="H104" s="241"/>
      <c r="I104" s="241"/>
      <c r="J104" s="241">
        <f t="shared" si="91"/>
        <v>189</v>
      </c>
      <c r="K104" s="241">
        <f t="shared" si="92"/>
        <v>189</v>
      </c>
      <c r="L104" s="241"/>
      <c r="M104" s="241">
        <f>'2022'!M69+'2023'!M85</f>
        <v>189</v>
      </c>
      <c r="N104" s="241"/>
      <c r="O104" s="241"/>
      <c r="P104" s="241"/>
      <c r="Q104" s="267">
        <f t="shared" si="93"/>
        <v>0.57272727272727275</v>
      </c>
      <c r="R104" s="271"/>
      <c r="S104" s="290"/>
      <c r="T104" s="290"/>
      <c r="U104" s="290"/>
      <c r="V104" s="290"/>
      <c r="W104" s="290"/>
      <c r="X104" s="290"/>
      <c r="Y104" s="290"/>
      <c r="Z104" s="290"/>
    </row>
    <row r="105" spans="1:26" ht="13.5" customHeight="1">
      <c r="A105" s="250" t="s">
        <v>197</v>
      </c>
      <c r="B105" s="251" t="s">
        <v>482</v>
      </c>
      <c r="C105" s="241">
        <f t="shared" si="89"/>
        <v>220</v>
      </c>
      <c r="D105" s="241">
        <f t="shared" si="90"/>
        <v>220</v>
      </c>
      <c r="E105" s="241"/>
      <c r="F105" s="241">
        <f>'2023'!F86</f>
        <v>220</v>
      </c>
      <c r="G105" s="241"/>
      <c r="H105" s="241"/>
      <c r="I105" s="241"/>
      <c r="J105" s="241">
        <f t="shared" si="91"/>
        <v>0</v>
      </c>
      <c r="K105" s="241">
        <f t="shared" si="92"/>
        <v>0</v>
      </c>
      <c r="L105" s="241"/>
      <c r="M105" s="241">
        <f>'2023'!M86</f>
        <v>0</v>
      </c>
      <c r="N105" s="241"/>
      <c r="O105" s="241"/>
      <c r="P105" s="241"/>
      <c r="Q105" s="267">
        <f t="shared" si="93"/>
        <v>0</v>
      </c>
      <c r="R105" s="271"/>
      <c r="S105" s="290"/>
      <c r="T105" s="290"/>
      <c r="U105" s="290"/>
      <c r="V105" s="290"/>
      <c r="W105" s="290"/>
      <c r="X105" s="290"/>
      <c r="Y105" s="290"/>
      <c r="Z105" s="290"/>
    </row>
    <row r="106" spans="1:26" ht="13.5" customHeight="1">
      <c r="A106" s="250" t="s">
        <v>200</v>
      </c>
      <c r="B106" s="251" t="s">
        <v>393</v>
      </c>
      <c r="C106" s="241">
        <f t="shared" si="89"/>
        <v>220</v>
      </c>
      <c r="D106" s="241">
        <f t="shared" si="90"/>
        <v>220</v>
      </c>
      <c r="E106" s="241"/>
      <c r="F106" s="241">
        <f>'2023'!F87+'2022'!F68</f>
        <v>220</v>
      </c>
      <c r="G106" s="241"/>
      <c r="H106" s="241"/>
      <c r="I106" s="241"/>
      <c r="J106" s="241">
        <f t="shared" si="91"/>
        <v>0</v>
      </c>
      <c r="K106" s="241">
        <f t="shared" si="92"/>
        <v>0</v>
      </c>
      <c r="L106" s="241"/>
      <c r="M106" s="241">
        <f>'2023'!M87+'2022'!M68</f>
        <v>0</v>
      </c>
      <c r="N106" s="241"/>
      <c r="O106" s="241"/>
      <c r="P106" s="241"/>
      <c r="Q106" s="267">
        <f t="shared" si="93"/>
        <v>0</v>
      </c>
      <c r="R106" s="271"/>
      <c r="S106" s="290"/>
      <c r="T106" s="290"/>
      <c r="U106" s="290"/>
      <c r="V106" s="290"/>
      <c r="W106" s="290"/>
      <c r="X106" s="290"/>
      <c r="Y106" s="290"/>
      <c r="Z106" s="290"/>
    </row>
    <row r="107" spans="1:26" ht="13.5" customHeight="1">
      <c r="A107" s="250" t="s">
        <v>475</v>
      </c>
      <c r="B107" s="251" t="s">
        <v>420</v>
      </c>
      <c r="C107" s="241">
        <f t="shared" si="89"/>
        <v>110</v>
      </c>
      <c r="D107" s="241">
        <f t="shared" si="90"/>
        <v>110</v>
      </c>
      <c r="E107" s="241"/>
      <c r="F107" s="241">
        <f>'2023'!F88</f>
        <v>110</v>
      </c>
      <c r="G107" s="241"/>
      <c r="H107" s="241"/>
      <c r="I107" s="241"/>
      <c r="J107" s="241">
        <f t="shared" si="91"/>
        <v>0</v>
      </c>
      <c r="K107" s="241">
        <f t="shared" si="92"/>
        <v>0</v>
      </c>
      <c r="L107" s="241"/>
      <c r="M107" s="241">
        <f>'2023'!M88</f>
        <v>0</v>
      </c>
      <c r="N107" s="241"/>
      <c r="O107" s="241"/>
      <c r="P107" s="241"/>
      <c r="Q107" s="267">
        <f t="shared" si="93"/>
        <v>0</v>
      </c>
      <c r="R107" s="271"/>
      <c r="S107" s="290"/>
      <c r="T107" s="290"/>
      <c r="U107" s="290"/>
      <c r="V107" s="290"/>
      <c r="W107" s="290"/>
      <c r="X107" s="290"/>
      <c r="Y107" s="290"/>
      <c r="Z107" s="290"/>
    </row>
    <row r="108" spans="1:26" ht="13.5" customHeight="1">
      <c r="A108" s="250" t="s">
        <v>476</v>
      </c>
      <c r="B108" s="251" t="s">
        <v>406</v>
      </c>
      <c r="C108" s="241">
        <f t="shared" si="89"/>
        <v>110</v>
      </c>
      <c r="D108" s="241">
        <f t="shared" si="90"/>
        <v>110</v>
      </c>
      <c r="E108" s="241"/>
      <c r="F108" s="241">
        <v>110</v>
      </c>
      <c r="G108" s="241"/>
      <c r="H108" s="241"/>
      <c r="I108" s="241"/>
      <c r="J108" s="241">
        <f t="shared" si="91"/>
        <v>0</v>
      </c>
      <c r="K108" s="241">
        <f t="shared" si="92"/>
        <v>0</v>
      </c>
      <c r="L108" s="241"/>
      <c r="M108" s="241">
        <f>'2023'!M89</f>
        <v>0</v>
      </c>
      <c r="N108" s="241"/>
      <c r="O108" s="241"/>
      <c r="P108" s="241"/>
      <c r="Q108" s="267">
        <f t="shared" si="93"/>
        <v>0</v>
      </c>
      <c r="R108" s="271"/>
      <c r="S108" s="290"/>
      <c r="T108" s="290"/>
      <c r="U108" s="290"/>
      <c r="V108" s="290"/>
      <c r="W108" s="290"/>
      <c r="X108" s="290"/>
      <c r="Y108" s="290"/>
      <c r="Z108" s="290"/>
    </row>
    <row r="109" spans="1:26" ht="13.5" customHeight="1">
      <c r="A109" s="250" t="s">
        <v>477</v>
      </c>
      <c r="B109" s="251" t="s">
        <v>397</v>
      </c>
      <c r="C109" s="241">
        <f t="shared" si="89"/>
        <v>400</v>
      </c>
      <c r="D109" s="241">
        <f t="shared" si="90"/>
        <v>400</v>
      </c>
      <c r="E109" s="241"/>
      <c r="F109" s="241">
        <v>400</v>
      </c>
      <c r="G109" s="241"/>
      <c r="H109" s="241"/>
      <c r="I109" s="241"/>
      <c r="J109" s="241">
        <f t="shared" si="91"/>
        <v>0</v>
      </c>
      <c r="K109" s="241">
        <f t="shared" si="92"/>
        <v>0</v>
      </c>
      <c r="L109" s="241"/>
      <c r="M109" s="241">
        <f>'2023'!M90</f>
        <v>0</v>
      </c>
      <c r="N109" s="241"/>
      <c r="O109" s="241"/>
      <c r="P109" s="241"/>
      <c r="Q109" s="267">
        <f t="shared" si="93"/>
        <v>0</v>
      </c>
      <c r="R109" s="271"/>
      <c r="S109" s="290"/>
      <c r="T109" s="290"/>
      <c r="U109" s="290"/>
      <c r="V109" s="290"/>
      <c r="W109" s="290"/>
      <c r="X109" s="290"/>
      <c r="Y109" s="290"/>
      <c r="Z109" s="290"/>
    </row>
    <row r="110" spans="1:26" ht="13.5" customHeight="1">
      <c r="A110" s="250" t="s">
        <v>479</v>
      </c>
      <c r="B110" s="251" t="s">
        <v>398</v>
      </c>
      <c r="C110" s="241">
        <f t="shared" si="89"/>
        <v>150</v>
      </c>
      <c r="D110" s="241">
        <f t="shared" si="90"/>
        <v>150</v>
      </c>
      <c r="E110" s="241"/>
      <c r="F110" s="241">
        <v>150</v>
      </c>
      <c r="G110" s="241"/>
      <c r="H110" s="241"/>
      <c r="I110" s="241"/>
      <c r="J110" s="241">
        <f t="shared" si="91"/>
        <v>0</v>
      </c>
      <c r="K110" s="241">
        <f t="shared" si="92"/>
        <v>0</v>
      </c>
      <c r="L110" s="241"/>
      <c r="M110" s="241">
        <f>'2023'!M91</f>
        <v>0</v>
      </c>
      <c r="N110" s="241"/>
      <c r="O110" s="241"/>
      <c r="P110" s="241"/>
      <c r="Q110" s="267">
        <f t="shared" si="93"/>
        <v>0</v>
      </c>
      <c r="R110" s="271"/>
      <c r="S110" s="290"/>
      <c r="T110" s="290"/>
      <c r="U110" s="290"/>
      <c r="V110" s="290"/>
      <c r="W110" s="290"/>
      <c r="X110" s="290"/>
      <c r="Y110" s="290"/>
      <c r="Z110" s="290"/>
    </row>
    <row r="111" spans="1:26" ht="13.5" customHeight="1">
      <c r="A111" s="233" t="s">
        <v>426</v>
      </c>
      <c r="B111" s="266" t="s">
        <v>427</v>
      </c>
      <c r="C111" s="235">
        <f t="shared" ref="C111:P111" si="94">C112+C131</f>
        <v>8195</v>
      </c>
      <c r="D111" s="235">
        <f t="shared" si="94"/>
        <v>6073</v>
      </c>
      <c r="E111" s="235">
        <f t="shared" si="94"/>
        <v>0</v>
      </c>
      <c r="F111" s="235">
        <f t="shared" si="94"/>
        <v>6073</v>
      </c>
      <c r="G111" s="235">
        <f t="shared" si="94"/>
        <v>2122</v>
      </c>
      <c r="H111" s="235">
        <f t="shared" si="94"/>
        <v>0</v>
      </c>
      <c r="I111" s="235">
        <f t="shared" si="94"/>
        <v>2122</v>
      </c>
      <c r="J111" s="235">
        <f t="shared" si="94"/>
        <v>2021.997721</v>
      </c>
      <c r="K111" s="235">
        <f t="shared" si="94"/>
        <v>1965.6429900000001</v>
      </c>
      <c r="L111" s="235">
        <f t="shared" si="94"/>
        <v>0</v>
      </c>
      <c r="M111" s="235">
        <f t="shared" si="94"/>
        <v>1965.6429900000001</v>
      </c>
      <c r="N111" s="235">
        <f t="shared" si="94"/>
        <v>56.354731000000001</v>
      </c>
      <c r="O111" s="235">
        <f t="shared" si="94"/>
        <v>0</v>
      </c>
      <c r="P111" s="235">
        <f t="shared" si="94"/>
        <v>56.354731000000001</v>
      </c>
      <c r="Q111" s="267">
        <f t="shared" si="93"/>
        <v>0.24673553642464918</v>
      </c>
      <c r="R111" s="142"/>
      <c r="S111" s="295"/>
      <c r="T111" s="290"/>
      <c r="U111" s="290"/>
      <c r="V111" s="290"/>
      <c r="W111" s="290"/>
      <c r="X111" s="290"/>
      <c r="Y111" s="290"/>
      <c r="Z111" s="290"/>
    </row>
    <row r="112" spans="1:26" ht="13.5" customHeight="1">
      <c r="A112" s="233">
        <v>1</v>
      </c>
      <c r="B112" s="266" t="s">
        <v>428</v>
      </c>
      <c r="C112" s="235">
        <f t="shared" ref="C112:P112" si="95">C113+C120</f>
        <v>7545</v>
      </c>
      <c r="D112" s="235">
        <f t="shared" si="95"/>
        <v>5423</v>
      </c>
      <c r="E112" s="235">
        <f t="shared" si="95"/>
        <v>0</v>
      </c>
      <c r="F112" s="235">
        <f t="shared" si="95"/>
        <v>5423</v>
      </c>
      <c r="G112" s="235">
        <f t="shared" si="95"/>
        <v>2122</v>
      </c>
      <c r="H112" s="235">
        <f t="shared" si="95"/>
        <v>0</v>
      </c>
      <c r="I112" s="235">
        <f t="shared" si="95"/>
        <v>2122</v>
      </c>
      <c r="J112" s="235">
        <f t="shared" si="95"/>
        <v>1644.997721</v>
      </c>
      <c r="K112" s="235">
        <f t="shared" si="95"/>
        <v>1588.6429900000001</v>
      </c>
      <c r="L112" s="235">
        <f t="shared" si="95"/>
        <v>0</v>
      </c>
      <c r="M112" s="235">
        <f t="shared" si="95"/>
        <v>1588.6429900000001</v>
      </c>
      <c r="N112" s="235">
        <f t="shared" si="95"/>
        <v>56.354731000000001</v>
      </c>
      <c r="O112" s="235">
        <f t="shared" si="95"/>
        <v>0</v>
      </c>
      <c r="P112" s="235">
        <f t="shared" si="95"/>
        <v>56.354731000000001</v>
      </c>
      <c r="Q112" s="267">
        <f t="shared" si="93"/>
        <v>0.21802488018555333</v>
      </c>
      <c r="R112" s="269"/>
      <c r="S112" s="290"/>
      <c r="T112" s="290"/>
      <c r="U112" s="290"/>
      <c r="V112" s="290"/>
      <c r="W112" s="290"/>
      <c r="X112" s="290"/>
      <c r="Y112" s="290"/>
      <c r="Z112" s="290"/>
    </row>
    <row r="113" spans="1:26" ht="13.5" customHeight="1">
      <c r="A113" s="233" t="s">
        <v>156</v>
      </c>
      <c r="B113" s="266" t="s">
        <v>480</v>
      </c>
      <c r="C113" s="235">
        <f t="shared" ref="C113:P113" si="96">SUM(C114:C119)</f>
        <v>5779</v>
      </c>
      <c r="D113" s="235">
        <f t="shared" si="96"/>
        <v>4172</v>
      </c>
      <c r="E113" s="235">
        <f t="shared" si="96"/>
        <v>0</v>
      </c>
      <c r="F113" s="235">
        <f t="shared" si="96"/>
        <v>4172</v>
      </c>
      <c r="G113" s="235">
        <f t="shared" si="96"/>
        <v>1607</v>
      </c>
      <c r="H113" s="235">
        <f t="shared" si="96"/>
        <v>0</v>
      </c>
      <c r="I113" s="235">
        <f t="shared" si="96"/>
        <v>1607</v>
      </c>
      <c r="J113" s="235">
        <f t="shared" si="96"/>
        <v>1314</v>
      </c>
      <c r="K113" s="235">
        <f t="shared" si="96"/>
        <v>1314</v>
      </c>
      <c r="L113" s="235">
        <f t="shared" si="96"/>
        <v>0</v>
      </c>
      <c r="M113" s="235">
        <f t="shared" si="96"/>
        <v>1314</v>
      </c>
      <c r="N113" s="235">
        <f t="shared" si="96"/>
        <v>0</v>
      </c>
      <c r="O113" s="235">
        <f t="shared" si="96"/>
        <v>0</v>
      </c>
      <c r="P113" s="235">
        <f t="shared" si="96"/>
        <v>0</v>
      </c>
      <c r="Q113" s="267">
        <f t="shared" si="93"/>
        <v>0.22737497836996021</v>
      </c>
      <c r="R113" s="269"/>
      <c r="S113" s="290"/>
      <c r="T113" s="290"/>
      <c r="U113" s="290"/>
      <c r="V113" s="290"/>
      <c r="W113" s="290"/>
      <c r="X113" s="290"/>
      <c r="Y113" s="290"/>
      <c r="Z113" s="290"/>
    </row>
    <row r="114" spans="1:26" ht="13.5" customHeight="1">
      <c r="A114" s="273" t="s">
        <v>337</v>
      </c>
      <c r="B114" s="261" t="s">
        <v>454</v>
      </c>
      <c r="C114" s="241">
        <f t="shared" ref="C114:C119" si="97">D114+G114</f>
        <v>65</v>
      </c>
      <c r="D114" s="241">
        <f t="shared" ref="D114:D119" si="98">F114+E114</f>
        <v>47.2</v>
      </c>
      <c r="E114" s="262"/>
      <c r="F114" s="241">
        <f>'2023'!F95</f>
        <v>47.2</v>
      </c>
      <c r="G114" s="241">
        <f t="shared" ref="G114:G119" si="99">H114+I114</f>
        <v>17.8</v>
      </c>
      <c r="H114" s="241"/>
      <c r="I114" s="241">
        <f>'2023'!I95</f>
        <v>17.8</v>
      </c>
      <c r="J114" s="241">
        <f>'2023'!J95</f>
        <v>0</v>
      </c>
      <c r="K114" s="241">
        <f>'2023'!K95</f>
        <v>0</v>
      </c>
      <c r="L114" s="241">
        <f>'2023'!L95</f>
        <v>0</v>
      </c>
      <c r="M114" s="241">
        <f>'2023'!M95</f>
        <v>0</v>
      </c>
      <c r="N114" s="241">
        <f>'2023'!N95</f>
        <v>0</v>
      </c>
      <c r="O114" s="241">
        <f>'2023'!O95</f>
        <v>0</v>
      </c>
      <c r="P114" s="241">
        <f>'2023'!P95</f>
        <v>0</v>
      </c>
      <c r="Q114" s="267">
        <f t="shared" si="93"/>
        <v>0</v>
      </c>
      <c r="R114" s="142"/>
      <c r="S114" s="290"/>
      <c r="T114" s="290"/>
      <c r="U114" s="290"/>
      <c r="V114" s="290"/>
      <c r="W114" s="290"/>
      <c r="X114" s="290"/>
      <c r="Y114" s="290"/>
      <c r="Z114" s="290"/>
    </row>
    <row r="115" spans="1:26" ht="13.5" customHeight="1">
      <c r="A115" s="273" t="s">
        <v>341</v>
      </c>
      <c r="B115" s="261" t="s">
        <v>429</v>
      </c>
      <c r="C115" s="241">
        <f t="shared" si="97"/>
        <v>3321.924</v>
      </c>
      <c r="D115" s="241">
        <f t="shared" si="98"/>
        <v>2427.5</v>
      </c>
      <c r="E115" s="262"/>
      <c r="F115" s="241">
        <f>'2023'!F96+'2022'!F73</f>
        <v>2427.5</v>
      </c>
      <c r="G115" s="241">
        <f t="shared" si="99"/>
        <v>894.42399999999998</v>
      </c>
      <c r="H115" s="241"/>
      <c r="I115" s="241">
        <f>'2023'!I96+'2022'!I73</f>
        <v>894.42399999999998</v>
      </c>
      <c r="J115" s="241">
        <f>K115+N115</f>
        <v>1314</v>
      </c>
      <c r="K115" s="241">
        <f>M115+L115</f>
        <v>1314</v>
      </c>
      <c r="L115" s="262"/>
      <c r="M115" s="241">
        <f>'2022'!M73+'2023'!M96</f>
        <v>1314</v>
      </c>
      <c r="N115" s="241">
        <f>O115+P115</f>
        <v>0</v>
      </c>
      <c r="O115" s="241"/>
      <c r="P115" s="241">
        <f>'2023'!P96+'2022'!P73</f>
        <v>0</v>
      </c>
      <c r="Q115" s="267">
        <f t="shared" si="93"/>
        <v>0.39555390189540762</v>
      </c>
      <c r="R115" s="142"/>
      <c r="S115" s="290"/>
      <c r="T115" s="290"/>
      <c r="U115" s="290"/>
      <c r="V115" s="290"/>
      <c r="W115" s="290"/>
      <c r="X115" s="290"/>
      <c r="Y115" s="290"/>
      <c r="Z115" s="290"/>
    </row>
    <row r="116" spans="1:26" ht="13.5" customHeight="1">
      <c r="A116" s="273" t="s">
        <v>346</v>
      </c>
      <c r="B116" s="261" t="s">
        <v>485</v>
      </c>
      <c r="C116" s="241">
        <f t="shared" si="97"/>
        <v>624.18100000000004</v>
      </c>
      <c r="D116" s="241">
        <f t="shared" si="98"/>
        <v>444</v>
      </c>
      <c r="E116" s="262"/>
      <c r="F116" s="241">
        <f>'2023'!F97</f>
        <v>444</v>
      </c>
      <c r="G116" s="241">
        <f t="shared" si="99"/>
        <v>180.18100000000001</v>
      </c>
      <c r="H116" s="241"/>
      <c r="I116" s="241">
        <f>'2023'!I97</f>
        <v>180.18100000000001</v>
      </c>
      <c r="J116" s="241">
        <f>'2023'!J97</f>
        <v>0</v>
      </c>
      <c r="K116" s="241">
        <f>'2023'!K97</f>
        <v>0</v>
      </c>
      <c r="L116" s="241">
        <f>'2023'!L97</f>
        <v>0</v>
      </c>
      <c r="M116" s="241">
        <f>'2023'!M97</f>
        <v>0</v>
      </c>
      <c r="N116" s="241">
        <f>'2023'!N97</f>
        <v>0</v>
      </c>
      <c r="O116" s="241">
        <f>'2023'!O97</f>
        <v>0</v>
      </c>
      <c r="P116" s="241">
        <f>'2023'!P97</f>
        <v>0</v>
      </c>
      <c r="Q116" s="267">
        <f t="shared" si="93"/>
        <v>0</v>
      </c>
      <c r="R116" s="142"/>
      <c r="S116" s="290"/>
      <c r="T116" s="290"/>
      <c r="U116" s="290"/>
      <c r="V116" s="290"/>
      <c r="W116" s="290"/>
      <c r="X116" s="290"/>
      <c r="Y116" s="290"/>
      <c r="Z116" s="290"/>
    </row>
    <row r="117" spans="1:26" ht="13.5" customHeight="1">
      <c r="A117" s="273" t="s">
        <v>350</v>
      </c>
      <c r="B117" s="261" t="s">
        <v>456</v>
      </c>
      <c r="C117" s="241">
        <f t="shared" si="97"/>
        <v>450</v>
      </c>
      <c r="D117" s="241">
        <f t="shared" si="98"/>
        <v>320</v>
      </c>
      <c r="E117" s="262"/>
      <c r="F117" s="241">
        <f>'2023'!F98</f>
        <v>320</v>
      </c>
      <c r="G117" s="241">
        <f t="shared" si="99"/>
        <v>130</v>
      </c>
      <c r="H117" s="241"/>
      <c r="I117" s="241">
        <f>'2023'!I98</f>
        <v>130</v>
      </c>
      <c r="J117" s="241">
        <f>'2023'!J98</f>
        <v>0</v>
      </c>
      <c r="K117" s="241">
        <f>'2023'!K98</f>
        <v>0</v>
      </c>
      <c r="L117" s="241">
        <f>'2023'!L98</f>
        <v>0</v>
      </c>
      <c r="M117" s="241">
        <f>'2023'!M98</f>
        <v>0</v>
      </c>
      <c r="N117" s="241">
        <f>'2023'!N98</f>
        <v>0</v>
      </c>
      <c r="O117" s="241">
        <f>'2023'!O98</f>
        <v>0</v>
      </c>
      <c r="P117" s="241">
        <f>'2023'!P98</f>
        <v>0</v>
      </c>
      <c r="Q117" s="267">
        <f t="shared" si="93"/>
        <v>0</v>
      </c>
      <c r="R117" s="142"/>
      <c r="S117" s="290"/>
      <c r="T117" s="290"/>
      <c r="U117" s="290"/>
      <c r="V117" s="290"/>
      <c r="W117" s="290"/>
      <c r="X117" s="290"/>
      <c r="Y117" s="290"/>
      <c r="Z117" s="290"/>
    </row>
    <row r="118" spans="1:26" ht="13.5" customHeight="1">
      <c r="A118" s="273" t="s">
        <v>354</v>
      </c>
      <c r="B118" s="261" t="s">
        <v>455</v>
      </c>
      <c r="C118" s="241">
        <f t="shared" si="97"/>
        <v>862.89499999999998</v>
      </c>
      <c r="D118" s="241">
        <f t="shared" si="98"/>
        <v>613.29999999999995</v>
      </c>
      <c r="E118" s="262"/>
      <c r="F118" s="241">
        <f>'2023'!F99+'2022'!F74</f>
        <v>613.29999999999995</v>
      </c>
      <c r="G118" s="241">
        <f t="shared" si="99"/>
        <v>249.595</v>
      </c>
      <c r="H118" s="241"/>
      <c r="I118" s="241">
        <f>'2023'!I99+'2022'!I74</f>
        <v>249.595</v>
      </c>
      <c r="J118" s="241">
        <f>'2023'!J99</f>
        <v>0</v>
      </c>
      <c r="K118" s="241">
        <f>'2023'!K99</f>
        <v>0</v>
      </c>
      <c r="L118" s="241">
        <f>'2023'!L99</f>
        <v>0</v>
      </c>
      <c r="M118" s="241">
        <f>'2023'!M99</f>
        <v>0</v>
      </c>
      <c r="N118" s="241">
        <f>'2023'!N99</f>
        <v>0</v>
      </c>
      <c r="O118" s="241">
        <f>'2023'!O99</f>
        <v>0</v>
      </c>
      <c r="P118" s="241">
        <f>'2023'!P99</f>
        <v>0</v>
      </c>
      <c r="Q118" s="267">
        <f t="shared" si="93"/>
        <v>0</v>
      </c>
      <c r="R118" s="142"/>
      <c r="S118" s="290"/>
      <c r="T118" s="290"/>
      <c r="U118" s="290"/>
      <c r="V118" s="290"/>
      <c r="W118" s="290"/>
      <c r="X118" s="290"/>
      <c r="Y118" s="290"/>
      <c r="Z118" s="290"/>
    </row>
    <row r="119" spans="1:26" ht="13.5" customHeight="1">
      <c r="A119" s="273" t="s">
        <v>486</v>
      </c>
      <c r="B119" s="261" t="s">
        <v>487</v>
      </c>
      <c r="C119" s="241">
        <f t="shared" si="97"/>
        <v>455</v>
      </c>
      <c r="D119" s="241">
        <f t="shared" si="98"/>
        <v>320</v>
      </c>
      <c r="E119" s="262"/>
      <c r="F119" s="241">
        <f>'2023'!F100</f>
        <v>320</v>
      </c>
      <c r="G119" s="241">
        <f t="shared" si="99"/>
        <v>135</v>
      </c>
      <c r="H119" s="241"/>
      <c r="I119" s="241">
        <f>'2023'!I100</f>
        <v>135</v>
      </c>
      <c r="J119" s="241">
        <f>'2023'!J100</f>
        <v>0</v>
      </c>
      <c r="K119" s="241">
        <f>'2023'!K100</f>
        <v>0</v>
      </c>
      <c r="L119" s="241">
        <f>'2023'!L100</f>
        <v>0</v>
      </c>
      <c r="M119" s="241">
        <f>'2023'!M100</f>
        <v>0</v>
      </c>
      <c r="N119" s="241">
        <f>'2023'!N100</f>
        <v>0</v>
      </c>
      <c r="O119" s="241">
        <f>'2023'!O100</f>
        <v>0</v>
      </c>
      <c r="P119" s="241">
        <f>'2023'!P100</f>
        <v>0</v>
      </c>
      <c r="Q119" s="267">
        <f t="shared" si="93"/>
        <v>0</v>
      </c>
      <c r="R119" s="142"/>
      <c r="S119" s="290"/>
      <c r="T119" s="290"/>
      <c r="U119" s="290"/>
      <c r="V119" s="290"/>
      <c r="W119" s="290"/>
      <c r="X119" s="290"/>
      <c r="Y119" s="290"/>
      <c r="Z119" s="290"/>
    </row>
    <row r="120" spans="1:26" ht="13.5" customHeight="1">
      <c r="A120" s="255" t="s">
        <v>162</v>
      </c>
      <c r="B120" s="266" t="s">
        <v>481</v>
      </c>
      <c r="C120" s="274">
        <f t="shared" ref="C120:P120" si="100">SUM(C121:C130)</f>
        <v>1766</v>
      </c>
      <c r="D120" s="274">
        <f t="shared" si="100"/>
        <v>1251</v>
      </c>
      <c r="E120" s="274">
        <f t="shared" si="100"/>
        <v>0</v>
      </c>
      <c r="F120" s="274">
        <f t="shared" si="100"/>
        <v>1251</v>
      </c>
      <c r="G120" s="274">
        <f t="shared" si="100"/>
        <v>515</v>
      </c>
      <c r="H120" s="274">
        <f t="shared" si="100"/>
        <v>0</v>
      </c>
      <c r="I120" s="274">
        <f t="shared" si="100"/>
        <v>515</v>
      </c>
      <c r="J120" s="274">
        <f t="shared" si="100"/>
        <v>330.99772100000001</v>
      </c>
      <c r="K120" s="274">
        <f t="shared" si="100"/>
        <v>274.64299</v>
      </c>
      <c r="L120" s="274">
        <f t="shared" si="100"/>
        <v>0</v>
      </c>
      <c r="M120" s="274">
        <f t="shared" si="100"/>
        <v>274.64299</v>
      </c>
      <c r="N120" s="274">
        <f t="shared" si="100"/>
        <v>56.354731000000001</v>
      </c>
      <c r="O120" s="274">
        <f t="shared" si="100"/>
        <v>0</v>
      </c>
      <c r="P120" s="274">
        <f t="shared" si="100"/>
        <v>56.354731000000001</v>
      </c>
      <c r="Q120" s="267">
        <f t="shared" si="93"/>
        <v>0.18742792808607023</v>
      </c>
      <c r="R120" s="257"/>
      <c r="S120" s="290"/>
      <c r="T120" s="290"/>
      <c r="U120" s="290"/>
      <c r="V120" s="290"/>
      <c r="W120" s="290"/>
      <c r="X120" s="290"/>
      <c r="Y120" s="290"/>
      <c r="Z120" s="290"/>
    </row>
    <row r="121" spans="1:26" ht="13.5" customHeight="1">
      <c r="A121" s="273" t="s">
        <v>488</v>
      </c>
      <c r="B121" s="251" t="s">
        <v>267</v>
      </c>
      <c r="C121" s="241">
        <f t="shared" ref="C121:C130" si="101">D121+G121</f>
        <v>350</v>
      </c>
      <c r="D121" s="241">
        <f t="shared" ref="D121:D130" si="102">F121+E121</f>
        <v>249</v>
      </c>
      <c r="E121" s="262"/>
      <c r="F121" s="241">
        <f>'2023'!F102</f>
        <v>249</v>
      </c>
      <c r="G121" s="241">
        <f t="shared" ref="G121:G130" si="103">H121+I121</f>
        <v>101</v>
      </c>
      <c r="H121" s="241"/>
      <c r="I121" s="241">
        <f>'2023'!I102</f>
        <v>101</v>
      </c>
      <c r="J121" s="241">
        <f t="shared" ref="J121:J130" si="104">K121+N121</f>
        <v>0</v>
      </c>
      <c r="K121" s="241">
        <f t="shared" ref="K121:K130" si="105">M121+L121</f>
        <v>0</v>
      </c>
      <c r="L121" s="262"/>
      <c r="M121" s="241">
        <f>'2023'!M102</f>
        <v>0</v>
      </c>
      <c r="N121" s="241">
        <f t="shared" ref="N121:N130" si="106">O121+P121</f>
        <v>0</v>
      </c>
      <c r="O121" s="241"/>
      <c r="P121" s="241">
        <f>'2023'!P102</f>
        <v>0</v>
      </c>
      <c r="Q121" s="267">
        <f t="shared" si="93"/>
        <v>0</v>
      </c>
      <c r="R121" s="142"/>
      <c r="S121" s="290"/>
      <c r="T121" s="290"/>
      <c r="U121" s="290"/>
      <c r="V121" s="290"/>
      <c r="W121" s="290"/>
      <c r="X121" s="290"/>
      <c r="Y121" s="290"/>
      <c r="Z121" s="290"/>
    </row>
    <row r="122" spans="1:26" ht="13.5" customHeight="1">
      <c r="A122" s="273" t="s">
        <v>489</v>
      </c>
      <c r="B122" s="251" t="s">
        <v>403</v>
      </c>
      <c r="C122" s="241">
        <f t="shared" si="101"/>
        <v>200</v>
      </c>
      <c r="D122" s="241">
        <f t="shared" si="102"/>
        <v>142</v>
      </c>
      <c r="E122" s="262"/>
      <c r="F122" s="241">
        <f>'2023'!F103</f>
        <v>142</v>
      </c>
      <c r="G122" s="241">
        <f t="shared" si="103"/>
        <v>58</v>
      </c>
      <c r="H122" s="241"/>
      <c r="I122" s="241">
        <f>'2023'!I103</f>
        <v>58</v>
      </c>
      <c r="J122" s="241">
        <f t="shared" si="104"/>
        <v>0</v>
      </c>
      <c r="K122" s="241">
        <f t="shared" si="105"/>
        <v>0</v>
      </c>
      <c r="L122" s="262"/>
      <c r="M122" s="241">
        <f>'2023'!M103</f>
        <v>0</v>
      </c>
      <c r="N122" s="241">
        <f t="shared" si="106"/>
        <v>0</v>
      </c>
      <c r="O122" s="241"/>
      <c r="P122" s="241">
        <f>'2023'!P103</f>
        <v>0</v>
      </c>
      <c r="Q122" s="267">
        <f t="shared" si="93"/>
        <v>0</v>
      </c>
      <c r="R122" s="142"/>
      <c r="S122" s="290"/>
      <c r="T122" s="290"/>
      <c r="U122" s="290"/>
      <c r="V122" s="290"/>
      <c r="W122" s="290"/>
      <c r="X122" s="290"/>
      <c r="Y122" s="290"/>
      <c r="Z122" s="290"/>
    </row>
    <row r="123" spans="1:26" ht="13.5" customHeight="1">
      <c r="A123" s="273" t="s">
        <v>490</v>
      </c>
      <c r="B123" s="251" t="s">
        <v>425</v>
      </c>
      <c r="C123" s="241">
        <f t="shared" si="101"/>
        <v>100</v>
      </c>
      <c r="D123" s="241">
        <f t="shared" si="102"/>
        <v>71</v>
      </c>
      <c r="E123" s="262"/>
      <c r="F123" s="241">
        <f>'2023'!F104</f>
        <v>71</v>
      </c>
      <c r="G123" s="241">
        <f t="shared" si="103"/>
        <v>29</v>
      </c>
      <c r="H123" s="241"/>
      <c r="I123" s="241">
        <f>'2023'!I104</f>
        <v>29</v>
      </c>
      <c r="J123" s="241">
        <f t="shared" si="104"/>
        <v>99.367000000000004</v>
      </c>
      <c r="K123" s="241">
        <f t="shared" si="105"/>
        <v>71</v>
      </c>
      <c r="L123" s="262"/>
      <c r="M123" s="241">
        <f>'2023'!M104</f>
        <v>71</v>
      </c>
      <c r="N123" s="241">
        <f t="shared" si="106"/>
        <v>28.367000000000004</v>
      </c>
      <c r="O123" s="241"/>
      <c r="P123" s="241">
        <f>'2023'!P104</f>
        <v>28.367000000000004</v>
      </c>
      <c r="Q123" s="267">
        <f t="shared" si="93"/>
        <v>0.99367000000000005</v>
      </c>
      <c r="R123" s="142"/>
      <c r="S123" s="290"/>
      <c r="T123" s="290"/>
      <c r="U123" s="290"/>
      <c r="V123" s="290"/>
      <c r="W123" s="290"/>
      <c r="X123" s="290"/>
      <c r="Y123" s="290"/>
      <c r="Z123" s="290"/>
    </row>
    <row r="124" spans="1:26" ht="13.5" customHeight="1">
      <c r="A124" s="273" t="s">
        <v>491</v>
      </c>
      <c r="B124" s="251" t="s">
        <v>482</v>
      </c>
      <c r="C124" s="241">
        <f t="shared" si="101"/>
        <v>200</v>
      </c>
      <c r="D124" s="241">
        <f t="shared" si="102"/>
        <v>142</v>
      </c>
      <c r="E124" s="262"/>
      <c r="F124" s="241">
        <f>'2023'!F105</f>
        <v>142</v>
      </c>
      <c r="G124" s="241">
        <f t="shared" si="103"/>
        <v>58</v>
      </c>
      <c r="H124" s="241"/>
      <c r="I124" s="241">
        <f>'2023'!I105</f>
        <v>58</v>
      </c>
      <c r="J124" s="241">
        <f t="shared" si="104"/>
        <v>132.64299</v>
      </c>
      <c r="K124" s="241">
        <f t="shared" si="105"/>
        <v>132.64299</v>
      </c>
      <c r="L124" s="262"/>
      <c r="M124" s="241">
        <f>'2023'!M105</f>
        <v>132.64299</v>
      </c>
      <c r="N124" s="241">
        <f t="shared" si="106"/>
        <v>0</v>
      </c>
      <c r="O124" s="241"/>
      <c r="P124" s="241">
        <f>'2023'!P105</f>
        <v>0</v>
      </c>
      <c r="Q124" s="267">
        <f t="shared" si="93"/>
        <v>0.66321494999999997</v>
      </c>
      <c r="R124" s="142"/>
      <c r="S124" s="290"/>
      <c r="T124" s="290"/>
      <c r="U124" s="290"/>
      <c r="V124" s="290"/>
      <c r="W124" s="290"/>
      <c r="X124" s="290"/>
      <c r="Y124" s="290"/>
      <c r="Z124" s="290"/>
    </row>
    <row r="125" spans="1:26" ht="13.5" customHeight="1">
      <c r="A125" s="273" t="s">
        <v>492</v>
      </c>
      <c r="B125" s="251" t="s">
        <v>393</v>
      </c>
      <c r="C125" s="241">
        <f t="shared" si="101"/>
        <v>100</v>
      </c>
      <c r="D125" s="241">
        <f t="shared" si="102"/>
        <v>71</v>
      </c>
      <c r="E125" s="262"/>
      <c r="F125" s="241">
        <f>'2023'!F106</f>
        <v>71</v>
      </c>
      <c r="G125" s="241">
        <f t="shared" si="103"/>
        <v>29</v>
      </c>
      <c r="H125" s="241"/>
      <c r="I125" s="241">
        <f>'2023'!I106</f>
        <v>29</v>
      </c>
      <c r="J125" s="241">
        <f t="shared" si="104"/>
        <v>0</v>
      </c>
      <c r="K125" s="241">
        <f t="shared" si="105"/>
        <v>0</v>
      </c>
      <c r="L125" s="262"/>
      <c r="M125" s="241">
        <f>'2023'!M106</f>
        <v>0</v>
      </c>
      <c r="N125" s="241">
        <f t="shared" si="106"/>
        <v>0</v>
      </c>
      <c r="O125" s="241"/>
      <c r="P125" s="241">
        <f>'2023'!P106</f>
        <v>0</v>
      </c>
      <c r="Q125" s="267">
        <f t="shared" si="93"/>
        <v>0</v>
      </c>
      <c r="R125" s="142"/>
      <c r="S125" s="290"/>
      <c r="T125" s="290"/>
      <c r="U125" s="290"/>
      <c r="V125" s="290"/>
      <c r="W125" s="290"/>
      <c r="X125" s="290"/>
      <c r="Y125" s="290"/>
      <c r="Z125" s="290"/>
    </row>
    <row r="126" spans="1:26" ht="13.5" customHeight="1">
      <c r="A126" s="273" t="s">
        <v>493</v>
      </c>
      <c r="B126" s="251" t="s">
        <v>420</v>
      </c>
      <c r="C126" s="241">
        <f t="shared" si="101"/>
        <v>200</v>
      </c>
      <c r="D126" s="241">
        <f t="shared" si="102"/>
        <v>142</v>
      </c>
      <c r="E126" s="262"/>
      <c r="F126" s="241">
        <f>'2023'!F107</f>
        <v>142</v>
      </c>
      <c r="G126" s="241">
        <f t="shared" si="103"/>
        <v>58</v>
      </c>
      <c r="H126" s="241"/>
      <c r="I126" s="241">
        <f>'2023'!I107</f>
        <v>58</v>
      </c>
      <c r="J126" s="241">
        <f t="shared" si="104"/>
        <v>0</v>
      </c>
      <c r="K126" s="241">
        <f t="shared" si="105"/>
        <v>0</v>
      </c>
      <c r="L126" s="262"/>
      <c r="M126" s="241">
        <f>'2023'!M107</f>
        <v>0</v>
      </c>
      <c r="N126" s="241">
        <f t="shared" si="106"/>
        <v>0</v>
      </c>
      <c r="O126" s="241"/>
      <c r="P126" s="241">
        <f>'2023'!P107</f>
        <v>0</v>
      </c>
      <c r="Q126" s="267">
        <f t="shared" si="93"/>
        <v>0</v>
      </c>
      <c r="R126" s="142"/>
      <c r="S126" s="290"/>
      <c r="T126" s="290"/>
      <c r="U126" s="290"/>
      <c r="V126" s="290"/>
      <c r="W126" s="290"/>
      <c r="X126" s="290"/>
      <c r="Y126" s="290"/>
      <c r="Z126" s="290"/>
    </row>
    <row r="127" spans="1:26" ht="13.5" customHeight="1">
      <c r="A127" s="273" t="s">
        <v>494</v>
      </c>
      <c r="B127" s="251" t="s">
        <v>406</v>
      </c>
      <c r="C127" s="241">
        <f t="shared" si="101"/>
        <v>100</v>
      </c>
      <c r="D127" s="241">
        <f t="shared" si="102"/>
        <v>71</v>
      </c>
      <c r="E127" s="262"/>
      <c r="F127" s="241">
        <f>'2023'!F108</f>
        <v>71</v>
      </c>
      <c r="G127" s="241">
        <f t="shared" si="103"/>
        <v>29</v>
      </c>
      <c r="H127" s="241"/>
      <c r="I127" s="241">
        <f>'2023'!I108</f>
        <v>29</v>
      </c>
      <c r="J127" s="241">
        <f t="shared" si="104"/>
        <v>98.987730999999997</v>
      </c>
      <c r="K127" s="241">
        <f t="shared" si="105"/>
        <v>71</v>
      </c>
      <c r="L127" s="262"/>
      <c r="M127" s="241">
        <f>'2023'!M108</f>
        <v>71</v>
      </c>
      <c r="N127" s="241">
        <f t="shared" si="106"/>
        <v>27.987731</v>
      </c>
      <c r="O127" s="241"/>
      <c r="P127" s="241">
        <f>'2023'!P108</f>
        <v>27.987731</v>
      </c>
      <c r="Q127" s="267">
        <f t="shared" si="93"/>
        <v>0.98987731000000001</v>
      </c>
      <c r="R127" s="142"/>
      <c r="S127" s="290"/>
      <c r="T127" s="290"/>
      <c r="U127" s="290"/>
      <c r="V127" s="290"/>
      <c r="W127" s="290"/>
      <c r="X127" s="290"/>
      <c r="Y127" s="290"/>
      <c r="Z127" s="290"/>
    </row>
    <row r="128" spans="1:26" ht="13.5" customHeight="1">
      <c r="A128" s="273" t="s">
        <v>495</v>
      </c>
      <c r="B128" s="251" t="s">
        <v>397</v>
      </c>
      <c r="C128" s="241">
        <f t="shared" si="101"/>
        <v>116</v>
      </c>
      <c r="D128" s="241">
        <f t="shared" si="102"/>
        <v>79</v>
      </c>
      <c r="E128" s="262"/>
      <c r="F128" s="241">
        <f>'2023'!F109</f>
        <v>79</v>
      </c>
      <c r="G128" s="241">
        <f t="shared" si="103"/>
        <v>37</v>
      </c>
      <c r="H128" s="241"/>
      <c r="I128" s="241">
        <f>'2023'!I109</f>
        <v>37</v>
      </c>
      <c r="J128" s="241">
        <f t="shared" si="104"/>
        <v>0</v>
      </c>
      <c r="K128" s="241">
        <f t="shared" si="105"/>
        <v>0</v>
      </c>
      <c r="L128" s="262"/>
      <c r="M128" s="241">
        <f>'2023'!M109</f>
        <v>0</v>
      </c>
      <c r="N128" s="241">
        <f t="shared" si="106"/>
        <v>0</v>
      </c>
      <c r="O128" s="241"/>
      <c r="P128" s="241">
        <f>'2023'!P109</f>
        <v>0</v>
      </c>
      <c r="Q128" s="267">
        <f t="shared" si="93"/>
        <v>0</v>
      </c>
      <c r="R128" s="142"/>
      <c r="S128" s="290"/>
      <c r="T128" s="290"/>
      <c r="U128" s="290"/>
      <c r="V128" s="290"/>
      <c r="W128" s="290"/>
      <c r="X128" s="290"/>
      <c r="Y128" s="290"/>
      <c r="Z128" s="290"/>
    </row>
    <row r="129" spans="1:26" ht="13.5" customHeight="1">
      <c r="A129" s="273" t="s">
        <v>496</v>
      </c>
      <c r="B129" s="251" t="s">
        <v>262</v>
      </c>
      <c r="C129" s="241">
        <f t="shared" si="101"/>
        <v>200</v>
      </c>
      <c r="D129" s="241">
        <f t="shared" si="102"/>
        <v>142</v>
      </c>
      <c r="E129" s="262"/>
      <c r="F129" s="241">
        <f>'2023'!F110</f>
        <v>142</v>
      </c>
      <c r="G129" s="241">
        <f t="shared" si="103"/>
        <v>58</v>
      </c>
      <c r="H129" s="241"/>
      <c r="I129" s="241">
        <f>'2023'!I110</f>
        <v>58</v>
      </c>
      <c r="J129" s="241">
        <f t="shared" si="104"/>
        <v>0</v>
      </c>
      <c r="K129" s="241">
        <f t="shared" si="105"/>
        <v>0</v>
      </c>
      <c r="L129" s="262"/>
      <c r="M129" s="241">
        <f>'2023'!M110</f>
        <v>0</v>
      </c>
      <c r="N129" s="241">
        <f t="shared" si="106"/>
        <v>0</v>
      </c>
      <c r="O129" s="241"/>
      <c r="P129" s="241">
        <f>'2023'!P110</f>
        <v>0</v>
      </c>
      <c r="Q129" s="267">
        <f t="shared" si="93"/>
        <v>0</v>
      </c>
      <c r="R129" s="142"/>
      <c r="S129" s="290"/>
      <c r="T129" s="290"/>
      <c r="U129" s="290"/>
      <c r="V129" s="290"/>
      <c r="W129" s="290"/>
      <c r="X129" s="290"/>
      <c r="Y129" s="290"/>
      <c r="Z129" s="290"/>
    </row>
    <row r="130" spans="1:26" ht="13.5" customHeight="1">
      <c r="A130" s="273" t="s">
        <v>497</v>
      </c>
      <c r="B130" s="261" t="s">
        <v>398</v>
      </c>
      <c r="C130" s="241">
        <f t="shared" si="101"/>
        <v>200</v>
      </c>
      <c r="D130" s="241">
        <f t="shared" si="102"/>
        <v>142</v>
      </c>
      <c r="E130" s="262"/>
      <c r="F130" s="241">
        <f>'2023'!F111</f>
        <v>142</v>
      </c>
      <c r="G130" s="241">
        <f t="shared" si="103"/>
        <v>58</v>
      </c>
      <c r="H130" s="241"/>
      <c r="I130" s="241">
        <f>'2023'!I111</f>
        <v>58</v>
      </c>
      <c r="J130" s="241">
        <f t="shared" si="104"/>
        <v>0</v>
      </c>
      <c r="K130" s="241">
        <f t="shared" si="105"/>
        <v>0</v>
      </c>
      <c r="L130" s="262"/>
      <c r="M130" s="241">
        <f>'2023'!M111</f>
        <v>0</v>
      </c>
      <c r="N130" s="241">
        <f t="shared" si="106"/>
        <v>0</v>
      </c>
      <c r="O130" s="241"/>
      <c r="P130" s="241">
        <f>'2023'!P111</f>
        <v>0</v>
      </c>
      <c r="Q130" s="267">
        <f t="shared" si="93"/>
        <v>0</v>
      </c>
      <c r="R130" s="142"/>
      <c r="S130" s="290"/>
      <c r="T130" s="290"/>
      <c r="U130" s="290"/>
      <c r="V130" s="290"/>
      <c r="W130" s="290"/>
      <c r="X130" s="290"/>
      <c r="Y130" s="290"/>
      <c r="Z130" s="290"/>
    </row>
    <row r="131" spans="1:26" ht="13.5" customHeight="1">
      <c r="A131" s="233">
        <v>2</v>
      </c>
      <c r="B131" s="266" t="s">
        <v>430</v>
      </c>
      <c r="C131" s="235">
        <f t="shared" ref="C131:P131" si="107">C132</f>
        <v>650</v>
      </c>
      <c r="D131" s="235">
        <f t="shared" si="107"/>
        <v>650</v>
      </c>
      <c r="E131" s="235">
        <f t="shared" si="107"/>
        <v>0</v>
      </c>
      <c r="F131" s="235">
        <f t="shared" si="107"/>
        <v>650</v>
      </c>
      <c r="G131" s="235">
        <f t="shared" si="107"/>
        <v>0</v>
      </c>
      <c r="H131" s="235">
        <f t="shared" si="107"/>
        <v>0</v>
      </c>
      <c r="I131" s="235">
        <f t="shared" si="107"/>
        <v>0</v>
      </c>
      <c r="J131" s="235">
        <f t="shared" si="107"/>
        <v>377</v>
      </c>
      <c r="K131" s="235">
        <f t="shared" si="107"/>
        <v>377</v>
      </c>
      <c r="L131" s="235">
        <f t="shared" si="107"/>
        <v>0</v>
      </c>
      <c r="M131" s="235">
        <f t="shared" si="107"/>
        <v>377</v>
      </c>
      <c r="N131" s="235">
        <f t="shared" si="107"/>
        <v>0</v>
      </c>
      <c r="O131" s="235">
        <f t="shared" si="107"/>
        <v>0</v>
      </c>
      <c r="P131" s="235">
        <f t="shared" si="107"/>
        <v>0</v>
      </c>
      <c r="Q131" s="267">
        <f t="shared" si="93"/>
        <v>0.57999999999999996</v>
      </c>
      <c r="R131" s="257"/>
      <c r="S131" s="290"/>
      <c r="T131" s="290"/>
      <c r="U131" s="290"/>
      <c r="V131" s="290"/>
      <c r="W131" s="290"/>
      <c r="X131" s="290"/>
      <c r="Y131" s="290"/>
      <c r="Z131" s="290"/>
    </row>
    <row r="132" spans="1:26" ht="13.5" customHeight="1">
      <c r="A132" s="260" t="s">
        <v>180</v>
      </c>
      <c r="B132" s="261" t="s">
        <v>429</v>
      </c>
      <c r="C132" s="241">
        <f>D132+G132</f>
        <v>650</v>
      </c>
      <c r="D132" s="241">
        <f>E132+F132</f>
        <v>650</v>
      </c>
      <c r="E132" s="262"/>
      <c r="F132" s="241">
        <f>'2022'!F76+'2023'!F113</f>
        <v>650</v>
      </c>
      <c r="G132" s="241">
        <f>H132+I132</f>
        <v>0</v>
      </c>
      <c r="H132" s="241"/>
      <c r="I132" s="241"/>
      <c r="J132" s="241">
        <f>K132+N132</f>
        <v>377</v>
      </c>
      <c r="K132" s="241">
        <f>L132+M132</f>
        <v>377</v>
      </c>
      <c r="L132" s="262"/>
      <c r="M132" s="241">
        <f>'2023'!M113+'2022'!M76</f>
        <v>377</v>
      </c>
      <c r="N132" s="241">
        <f>O132+P132</f>
        <v>0</v>
      </c>
      <c r="O132" s="241"/>
      <c r="P132" s="241"/>
      <c r="Q132" s="267">
        <f t="shared" si="93"/>
        <v>0.57999999999999996</v>
      </c>
      <c r="R132" s="142"/>
      <c r="S132" s="290"/>
      <c r="T132" s="290"/>
      <c r="U132" s="290"/>
      <c r="V132" s="290"/>
      <c r="W132" s="290"/>
      <c r="X132" s="290"/>
      <c r="Y132" s="290"/>
      <c r="Z132" s="290"/>
    </row>
    <row r="133" spans="1:26" ht="13.5" customHeight="1">
      <c r="A133" s="233" t="s">
        <v>431</v>
      </c>
      <c r="B133" s="266" t="s">
        <v>432</v>
      </c>
      <c r="C133" s="235">
        <f t="shared" ref="C133:P133" si="108">C134+C137</f>
        <v>3515</v>
      </c>
      <c r="D133" s="235">
        <f t="shared" si="108"/>
        <v>1725</v>
      </c>
      <c r="E133" s="235">
        <f t="shared" si="108"/>
        <v>1118</v>
      </c>
      <c r="F133" s="235">
        <f t="shared" si="108"/>
        <v>607</v>
      </c>
      <c r="G133" s="235">
        <f t="shared" si="108"/>
        <v>1790</v>
      </c>
      <c r="H133" s="235">
        <f t="shared" si="108"/>
        <v>692</v>
      </c>
      <c r="I133" s="235">
        <f t="shared" si="108"/>
        <v>1098</v>
      </c>
      <c r="J133" s="235">
        <f t="shared" si="108"/>
        <v>298.56300000000005</v>
      </c>
      <c r="K133" s="235">
        <f t="shared" si="108"/>
        <v>228.3</v>
      </c>
      <c r="L133" s="235">
        <f t="shared" si="108"/>
        <v>207</v>
      </c>
      <c r="M133" s="235">
        <f t="shared" si="108"/>
        <v>21.3</v>
      </c>
      <c r="N133" s="235">
        <f t="shared" si="108"/>
        <v>70.263000000000005</v>
      </c>
      <c r="O133" s="235">
        <f t="shared" si="108"/>
        <v>70.263000000000005</v>
      </c>
      <c r="P133" s="235">
        <f t="shared" si="108"/>
        <v>0</v>
      </c>
      <c r="Q133" s="267">
        <f t="shared" si="93"/>
        <v>8.493968705547654E-2</v>
      </c>
      <c r="R133" s="269"/>
      <c r="S133" s="290"/>
      <c r="T133" s="290"/>
      <c r="U133" s="290"/>
      <c r="V133" s="290"/>
      <c r="W133" s="290"/>
      <c r="X133" s="290"/>
      <c r="Y133" s="290"/>
      <c r="Z133" s="290"/>
    </row>
    <row r="134" spans="1:26" ht="13.5" customHeight="1">
      <c r="A134" s="233" t="s">
        <v>156</v>
      </c>
      <c r="B134" s="266" t="s">
        <v>480</v>
      </c>
      <c r="C134" s="235">
        <f t="shared" ref="C134:P134" si="109">C136+C135</f>
        <v>1537</v>
      </c>
      <c r="D134" s="235">
        <f t="shared" si="109"/>
        <v>544.5</v>
      </c>
      <c r="E134" s="235">
        <f t="shared" si="109"/>
        <v>0</v>
      </c>
      <c r="F134" s="235">
        <f t="shared" si="109"/>
        <v>544.5</v>
      </c>
      <c r="G134" s="235">
        <f t="shared" si="109"/>
        <v>992.5</v>
      </c>
      <c r="H134" s="235">
        <f t="shared" si="109"/>
        <v>0</v>
      </c>
      <c r="I134" s="235">
        <f t="shared" si="109"/>
        <v>992.5</v>
      </c>
      <c r="J134" s="235">
        <f t="shared" si="109"/>
        <v>0</v>
      </c>
      <c r="K134" s="235">
        <f t="shared" si="109"/>
        <v>0</v>
      </c>
      <c r="L134" s="235">
        <f t="shared" si="109"/>
        <v>0</v>
      </c>
      <c r="M134" s="235">
        <f t="shared" si="109"/>
        <v>0</v>
      </c>
      <c r="N134" s="235">
        <f t="shared" si="109"/>
        <v>0</v>
      </c>
      <c r="O134" s="235">
        <f t="shared" si="109"/>
        <v>0</v>
      </c>
      <c r="P134" s="235">
        <f t="shared" si="109"/>
        <v>0</v>
      </c>
      <c r="Q134" s="267">
        <f t="shared" si="93"/>
        <v>0</v>
      </c>
      <c r="R134" s="269"/>
      <c r="S134" s="290"/>
      <c r="T134" s="290"/>
      <c r="U134" s="290"/>
      <c r="V134" s="290"/>
      <c r="W134" s="290"/>
      <c r="X134" s="290"/>
      <c r="Y134" s="290"/>
      <c r="Z134" s="290"/>
    </row>
    <row r="135" spans="1:26" ht="13.5" customHeight="1">
      <c r="A135" s="246">
        <v>1</v>
      </c>
      <c r="B135" s="251" t="s">
        <v>376</v>
      </c>
      <c r="C135" s="241">
        <f>'2023'!C116</f>
        <v>90</v>
      </c>
      <c r="D135" s="241">
        <f>'2023'!D116</f>
        <v>32.5</v>
      </c>
      <c r="E135" s="241">
        <f>'2023'!E116</f>
        <v>0</v>
      </c>
      <c r="F135" s="241">
        <f>'2023'!F116</f>
        <v>32.5</v>
      </c>
      <c r="G135" s="241">
        <f>'2023'!G116</f>
        <v>57.5</v>
      </c>
      <c r="H135" s="241">
        <f>'2023'!H116</f>
        <v>0</v>
      </c>
      <c r="I135" s="241">
        <f>'2023'!I116</f>
        <v>57.5</v>
      </c>
      <c r="J135" s="241">
        <f>'2023'!J116</f>
        <v>0</v>
      </c>
      <c r="K135" s="235">
        <f>'2023'!K116</f>
        <v>0</v>
      </c>
      <c r="L135" s="235">
        <f>'2023'!L116</f>
        <v>0</v>
      </c>
      <c r="M135" s="235">
        <f>'2023'!M116</f>
        <v>0</v>
      </c>
      <c r="N135" s="235">
        <f>'2023'!N116</f>
        <v>0</v>
      </c>
      <c r="O135" s="235">
        <f>'2023'!O116</f>
        <v>0</v>
      </c>
      <c r="P135" s="235">
        <f>'2023'!P116</f>
        <v>0</v>
      </c>
      <c r="Q135" s="267"/>
      <c r="R135" s="269"/>
      <c r="S135" s="290"/>
      <c r="T135" s="290"/>
      <c r="U135" s="290"/>
      <c r="V135" s="290"/>
      <c r="W135" s="290"/>
      <c r="X135" s="290"/>
      <c r="Y135" s="290"/>
      <c r="Z135" s="290"/>
    </row>
    <row r="136" spans="1:26" ht="13.5" customHeight="1">
      <c r="A136" s="246">
        <v>2</v>
      </c>
      <c r="B136" s="261" t="s">
        <v>382</v>
      </c>
      <c r="C136" s="241">
        <f>D136+G136</f>
        <v>1447</v>
      </c>
      <c r="D136" s="241">
        <f>E136+F136</f>
        <v>512</v>
      </c>
      <c r="E136" s="262"/>
      <c r="F136" s="241">
        <f>'2023'!F117+'2022'!F78</f>
        <v>512</v>
      </c>
      <c r="G136" s="241">
        <f>H136+I136</f>
        <v>935</v>
      </c>
      <c r="H136" s="241"/>
      <c r="I136" s="241">
        <f>'2023'!I117+'2022'!I78</f>
        <v>935</v>
      </c>
      <c r="J136" s="241">
        <f>K136+N136</f>
        <v>0</v>
      </c>
      <c r="K136" s="241">
        <f>L136+M136</f>
        <v>0</v>
      </c>
      <c r="L136" s="262"/>
      <c r="M136" s="241"/>
      <c r="N136" s="241">
        <f>O136+P136</f>
        <v>0</v>
      </c>
      <c r="O136" s="241"/>
      <c r="P136" s="241"/>
      <c r="Q136" s="267">
        <f t="shared" ref="Q136:Q137" si="110">J136/C136</f>
        <v>0</v>
      </c>
      <c r="R136" s="142"/>
      <c r="S136" s="290"/>
      <c r="T136" s="290"/>
      <c r="U136" s="290"/>
      <c r="V136" s="290"/>
      <c r="W136" s="290"/>
      <c r="X136" s="290"/>
      <c r="Y136" s="290"/>
      <c r="Z136" s="290"/>
    </row>
    <row r="137" spans="1:26" ht="13.5" customHeight="1">
      <c r="A137" s="255" t="s">
        <v>162</v>
      </c>
      <c r="B137" s="266" t="s">
        <v>481</v>
      </c>
      <c r="C137" s="235">
        <f t="shared" ref="C137:P137" si="111">SUM(C138:C141)</f>
        <v>1978</v>
      </c>
      <c r="D137" s="235">
        <f t="shared" si="111"/>
        <v>1180.5</v>
      </c>
      <c r="E137" s="235">
        <f t="shared" si="111"/>
        <v>1118</v>
      </c>
      <c r="F137" s="235">
        <f t="shared" si="111"/>
        <v>62.5</v>
      </c>
      <c r="G137" s="235">
        <f t="shared" si="111"/>
        <v>797.5</v>
      </c>
      <c r="H137" s="235">
        <f t="shared" si="111"/>
        <v>692</v>
      </c>
      <c r="I137" s="235">
        <f t="shared" si="111"/>
        <v>105.5</v>
      </c>
      <c r="J137" s="235">
        <f t="shared" si="111"/>
        <v>298.56300000000005</v>
      </c>
      <c r="K137" s="235">
        <f t="shared" si="111"/>
        <v>228.3</v>
      </c>
      <c r="L137" s="235">
        <f t="shared" si="111"/>
        <v>207</v>
      </c>
      <c r="M137" s="235">
        <f t="shared" si="111"/>
        <v>21.3</v>
      </c>
      <c r="N137" s="235">
        <f t="shared" si="111"/>
        <v>70.263000000000005</v>
      </c>
      <c r="O137" s="235">
        <f t="shared" si="111"/>
        <v>70.263000000000005</v>
      </c>
      <c r="P137" s="235">
        <f t="shared" si="111"/>
        <v>0</v>
      </c>
      <c r="Q137" s="267">
        <f t="shared" si="110"/>
        <v>0.15094186046511629</v>
      </c>
      <c r="R137" s="257"/>
      <c r="S137" s="290"/>
      <c r="T137" s="290"/>
      <c r="U137" s="290"/>
      <c r="V137" s="290"/>
      <c r="W137" s="290"/>
      <c r="X137" s="290"/>
      <c r="Y137" s="290"/>
      <c r="Z137" s="290"/>
    </row>
    <row r="138" spans="1:26" ht="13.5" customHeight="1">
      <c r="A138" s="302" t="s">
        <v>488</v>
      </c>
      <c r="B138" s="261" t="s">
        <v>262</v>
      </c>
      <c r="C138" s="303">
        <f>D138+G138</f>
        <v>168</v>
      </c>
      <c r="D138" s="303">
        <f>E138+F138</f>
        <v>62.5</v>
      </c>
      <c r="E138" s="303">
        <f>'2022'!E79</f>
        <v>0</v>
      </c>
      <c r="F138" s="303">
        <f>'2022'!F79+'2023'!F119</f>
        <v>62.5</v>
      </c>
      <c r="G138" s="303">
        <f>H138+I138</f>
        <v>105.5</v>
      </c>
      <c r="H138" s="303">
        <f>'2022'!H79</f>
        <v>0</v>
      </c>
      <c r="I138" s="303">
        <f>'2022'!I79+'2023'!I119</f>
        <v>105.5</v>
      </c>
      <c r="J138" s="303">
        <f>'2022'!J79</f>
        <v>21.3</v>
      </c>
      <c r="K138" s="303">
        <f>'2022'!K79</f>
        <v>21.3</v>
      </c>
      <c r="L138" s="303">
        <f>'2022'!L79</f>
        <v>0</v>
      </c>
      <c r="M138" s="303">
        <f>'2022'!M79</f>
        <v>21.3</v>
      </c>
      <c r="N138" s="303">
        <f>'2022'!N79</f>
        <v>0</v>
      </c>
      <c r="O138" s="303">
        <f>'2022'!O79</f>
        <v>0</v>
      </c>
      <c r="P138" s="303">
        <f>'2022'!P79</f>
        <v>0</v>
      </c>
      <c r="Q138" s="267">
        <f t="shared" ref="Q138:Q139" si="112">J140/C140</f>
        <v>0.48557443082311741</v>
      </c>
      <c r="R138" s="142"/>
      <c r="S138" s="290"/>
      <c r="T138" s="290"/>
      <c r="U138" s="290"/>
      <c r="V138" s="290"/>
      <c r="W138" s="290"/>
      <c r="X138" s="290"/>
      <c r="Y138" s="290"/>
      <c r="Z138" s="290"/>
    </row>
    <row r="139" spans="1:26" ht="13.5" customHeight="1">
      <c r="A139" s="302" t="s">
        <v>489</v>
      </c>
      <c r="B139" s="261" t="s">
        <v>420</v>
      </c>
      <c r="C139" s="303">
        <f>'2022'!C80</f>
        <v>332</v>
      </c>
      <c r="D139" s="303">
        <f>'2022'!D80</f>
        <v>209</v>
      </c>
      <c r="E139" s="303">
        <f>'2022'!E80</f>
        <v>209</v>
      </c>
      <c r="F139" s="303">
        <f>'2022'!F80</f>
        <v>0</v>
      </c>
      <c r="G139" s="303">
        <f>'2022'!G80</f>
        <v>123</v>
      </c>
      <c r="H139" s="303">
        <f>'2022'!H80</f>
        <v>123</v>
      </c>
      <c r="I139" s="303">
        <f>'2022'!I80</f>
        <v>0</v>
      </c>
      <c r="J139" s="303">
        <f>'2022'!J80</f>
        <v>0</v>
      </c>
      <c r="K139" s="303">
        <f>'2022'!K80</f>
        <v>0</v>
      </c>
      <c r="L139" s="303">
        <f>'2022'!L80</f>
        <v>0</v>
      </c>
      <c r="M139" s="303">
        <f>'2022'!M80</f>
        <v>0</v>
      </c>
      <c r="N139" s="303">
        <f>'2022'!N80</f>
        <v>0</v>
      </c>
      <c r="O139" s="303">
        <f>'2022'!O80</f>
        <v>0</v>
      </c>
      <c r="P139" s="303">
        <f>'2022'!P80</f>
        <v>0</v>
      </c>
      <c r="Q139" s="267">
        <f t="shared" si="112"/>
        <v>0</v>
      </c>
      <c r="R139" s="142"/>
      <c r="S139" s="290"/>
      <c r="T139" s="290"/>
      <c r="U139" s="290"/>
      <c r="V139" s="290"/>
      <c r="W139" s="290"/>
      <c r="X139" s="290"/>
      <c r="Y139" s="290"/>
      <c r="Z139" s="290"/>
    </row>
    <row r="140" spans="1:26" ht="13.5" customHeight="1">
      <c r="A140" s="302" t="s">
        <v>490</v>
      </c>
      <c r="B140" s="261" t="s">
        <v>267</v>
      </c>
      <c r="C140" s="241">
        <f t="shared" ref="C140:C141" si="113">D140+G140</f>
        <v>571</v>
      </c>
      <c r="D140" s="241">
        <f t="shared" ref="D140:D141" si="114">E140+F140</f>
        <v>352</v>
      </c>
      <c r="E140" s="262">
        <f>'2023'!E120+'2022'!E81</f>
        <v>352</v>
      </c>
      <c r="F140" s="241"/>
      <c r="G140" s="241">
        <f t="shared" ref="G140:G141" si="115">H140+I140</f>
        <v>219</v>
      </c>
      <c r="H140" s="241">
        <f>'2023'!H120+'2022'!H81</f>
        <v>219</v>
      </c>
      <c r="I140" s="241"/>
      <c r="J140" s="241">
        <f t="shared" ref="J140:J141" si="116">K140+N140</f>
        <v>277.26300000000003</v>
      </c>
      <c r="K140" s="241">
        <f t="shared" ref="K140:K141" si="117">L140+M140</f>
        <v>207</v>
      </c>
      <c r="L140" s="303">
        <f>'2022'!L81+'2023'!L120</f>
        <v>207</v>
      </c>
      <c r="M140" s="241"/>
      <c r="N140" s="241">
        <f t="shared" ref="N140:N141" si="118">O140+P140</f>
        <v>70.263000000000005</v>
      </c>
      <c r="O140" s="303">
        <f>'2022'!O81+'2023'!O120</f>
        <v>70.263000000000005</v>
      </c>
      <c r="P140" s="241"/>
      <c r="Q140" s="267"/>
      <c r="R140" s="142"/>
      <c r="S140" s="290"/>
      <c r="T140" s="290"/>
      <c r="U140" s="290"/>
      <c r="V140" s="290"/>
      <c r="W140" s="290"/>
      <c r="X140" s="290"/>
      <c r="Y140" s="290"/>
      <c r="Z140" s="290"/>
    </row>
    <row r="141" spans="1:26" ht="13.5" customHeight="1">
      <c r="A141" s="302" t="s">
        <v>491</v>
      </c>
      <c r="B141" s="261" t="s">
        <v>403</v>
      </c>
      <c r="C141" s="241">
        <f t="shared" si="113"/>
        <v>907</v>
      </c>
      <c r="D141" s="241">
        <f t="shared" si="114"/>
        <v>557</v>
      </c>
      <c r="E141" s="262">
        <f>'2023'!E121+'2022'!E82</f>
        <v>557</v>
      </c>
      <c r="F141" s="241"/>
      <c r="G141" s="241">
        <f t="shared" si="115"/>
        <v>350</v>
      </c>
      <c r="H141" s="241">
        <f>'2023'!H121+'2022'!H82</f>
        <v>350</v>
      </c>
      <c r="I141" s="241"/>
      <c r="J141" s="241">
        <f t="shared" si="116"/>
        <v>0</v>
      </c>
      <c r="K141" s="241">
        <f t="shared" si="117"/>
        <v>0</v>
      </c>
      <c r="L141" s="303">
        <f>'2022'!L82+'2023'!L121</f>
        <v>0</v>
      </c>
      <c r="M141" s="241"/>
      <c r="N141" s="241">
        <f t="shared" si="118"/>
        <v>0</v>
      </c>
      <c r="O141" s="303">
        <f>'2022'!O82+'2023'!O121</f>
        <v>0</v>
      </c>
      <c r="P141" s="241"/>
      <c r="Q141" s="267"/>
      <c r="R141" s="142"/>
      <c r="S141" s="290"/>
      <c r="T141" s="290"/>
      <c r="U141" s="290"/>
      <c r="V141" s="290"/>
      <c r="W141" s="290"/>
      <c r="X141" s="290"/>
      <c r="Y141" s="290"/>
      <c r="Z141" s="290"/>
    </row>
    <row r="142" spans="1:26" ht="13.5" customHeight="1">
      <c r="A142" s="233" t="s">
        <v>433</v>
      </c>
      <c r="B142" s="266" t="s">
        <v>434</v>
      </c>
      <c r="C142" s="235">
        <f t="shared" ref="C142:P142" si="119">C143</f>
        <v>1216</v>
      </c>
      <c r="D142" s="235">
        <f t="shared" si="119"/>
        <v>538</v>
      </c>
      <c r="E142" s="235">
        <f t="shared" si="119"/>
        <v>0</v>
      </c>
      <c r="F142" s="235">
        <f t="shared" si="119"/>
        <v>538</v>
      </c>
      <c r="G142" s="235">
        <f t="shared" si="119"/>
        <v>678</v>
      </c>
      <c r="H142" s="235">
        <f t="shared" si="119"/>
        <v>0</v>
      </c>
      <c r="I142" s="235">
        <f t="shared" si="119"/>
        <v>678</v>
      </c>
      <c r="J142" s="235">
        <f t="shared" si="119"/>
        <v>854</v>
      </c>
      <c r="K142" s="235">
        <f t="shared" si="119"/>
        <v>538</v>
      </c>
      <c r="L142" s="235">
        <f t="shared" si="119"/>
        <v>0</v>
      </c>
      <c r="M142" s="235">
        <f t="shared" si="119"/>
        <v>538</v>
      </c>
      <c r="N142" s="235">
        <f t="shared" si="119"/>
        <v>316</v>
      </c>
      <c r="O142" s="235">
        <f t="shared" si="119"/>
        <v>0</v>
      </c>
      <c r="P142" s="235">
        <f t="shared" si="119"/>
        <v>316</v>
      </c>
      <c r="Q142" s="267">
        <f t="shared" ref="Q142:Q157" si="120">J142/C142</f>
        <v>0.70230263157894735</v>
      </c>
      <c r="R142" s="269"/>
      <c r="S142" s="304"/>
      <c r="T142" s="290"/>
      <c r="U142" s="290"/>
      <c r="V142" s="290"/>
      <c r="W142" s="290"/>
      <c r="X142" s="290"/>
      <c r="Y142" s="290"/>
      <c r="Z142" s="290"/>
    </row>
    <row r="143" spans="1:26" ht="13.5" customHeight="1">
      <c r="A143" s="260">
        <v>1</v>
      </c>
      <c r="B143" s="261" t="s">
        <v>435</v>
      </c>
      <c r="C143" s="241">
        <f>D143+G143</f>
        <v>1216</v>
      </c>
      <c r="D143" s="241">
        <f>E143+F143</f>
        <v>538</v>
      </c>
      <c r="E143" s="262"/>
      <c r="F143" s="241">
        <f>'2023'!F123+'2022'!F84</f>
        <v>538</v>
      </c>
      <c r="G143" s="241">
        <f>H143+I143</f>
        <v>678</v>
      </c>
      <c r="H143" s="241"/>
      <c r="I143" s="241">
        <f>'2023'!I123+'2022'!I84</f>
        <v>678</v>
      </c>
      <c r="J143" s="241">
        <f>K143+N143</f>
        <v>854</v>
      </c>
      <c r="K143" s="241">
        <f>L143+M143</f>
        <v>538</v>
      </c>
      <c r="L143" s="262"/>
      <c r="M143" s="241">
        <f>'2022'!M84+'2023'!M123</f>
        <v>538</v>
      </c>
      <c r="N143" s="241">
        <f>O143+P143</f>
        <v>316</v>
      </c>
      <c r="O143" s="241"/>
      <c r="P143" s="241">
        <f>'2022'!P84+'2023'!P123</f>
        <v>316</v>
      </c>
      <c r="Q143" s="267">
        <f t="shared" si="120"/>
        <v>0.70230263157894735</v>
      </c>
      <c r="R143" s="142"/>
      <c r="S143" s="290"/>
      <c r="T143" s="290"/>
      <c r="U143" s="290"/>
      <c r="V143" s="290"/>
      <c r="W143" s="290"/>
      <c r="X143" s="290"/>
      <c r="Y143" s="290"/>
      <c r="Z143" s="290"/>
    </row>
    <row r="144" spans="1:26" ht="13.5" customHeight="1">
      <c r="A144" s="255" t="s">
        <v>436</v>
      </c>
      <c r="B144" s="286" t="s">
        <v>437</v>
      </c>
      <c r="C144" s="235">
        <f t="shared" ref="C144:P144" si="121">C145</f>
        <v>1627</v>
      </c>
      <c r="D144" s="235">
        <f t="shared" si="121"/>
        <v>1627</v>
      </c>
      <c r="E144" s="235">
        <f t="shared" si="121"/>
        <v>0</v>
      </c>
      <c r="F144" s="235">
        <f t="shared" si="121"/>
        <v>1627</v>
      </c>
      <c r="G144" s="235">
        <f t="shared" si="121"/>
        <v>0</v>
      </c>
      <c r="H144" s="235">
        <f t="shared" si="121"/>
        <v>0</v>
      </c>
      <c r="I144" s="235">
        <f t="shared" si="121"/>
        <v>0</v>
      </c>
      <c r="J144" s="235">
        <f t="shared" si="121"/>
        <v>514</v>
      </c>
      <c r="K144" s="235">
        <f t="shared" si="121"/>
        <v>514</v>
      </c>
      <c r="L144" s="235">
        <f t="shared" si="121"/>
        <v>0</v>
      </c>
      <c r="M144" s="235">
        <f t="shared" si="121"/>
        <v>514</v>
      </c>
      <c r="N144" s="235">
        <f t="shared" si="121"/>
        <v>0</v>
      </c>
      <c r="O144" s="235">
        <f t="shared" si="121"/>
        <v>0</v>
      </c>
      <c r="P144" s="235">
        <f t="shared" si="121"/>
        <v>0</v>
      </c>
      <c r="Q144" s="267">
        <f t="shared" si="120"/>
        <v>0.31591886908420408</v>
      </c>
      <c r="R144" s="269"/>
      <c r="S144" s="290"/>
      <c r="T144" s="290"/>
      <c r="U144" s="290"/>
      <c r="V144" s="290"/>
      <c r="W144" s="290"/>
      <c r="X144" s="290"/>
      <c r="Y144" s="290"/>
      <c r="Z144" s="290"/>
    </row>
    <row r="145" spans="1:26" ht="13.5" customHeight="1">
      <c r="A145" s="260">
        <v>1</v>
      </c>
      <c r="B145" s="261" t="s">
        <v>438</v>
      </c>
      <c r="C145" s="241">
        <f>D145+G145</f>
        <v>1627</v>
      </c>
      <c r="D145" s="241">
        <f>E145+F145</f>
        <v>1627</v>
      </c>
      <c r="E145" s="262"/>
      <c r="F145" s="241">
        <f>'2023'!F125+'2022'!F86</f>
        <v>1627</v>
      </c>
      <c r="G145" s="241">
        <f>H145+I145</f>
        <v>0</v>
      </c>
      <c r="H145" s="241"/>
      <c r="I145" s="241"/>
      <c r="J145" s="241">
        <f>K145+N145</f>
        <v>514</v>
      </c>
      <c r="K145" s="241">
        <f>L145+M145</f>
        <v>514</v>
      </c>
      <c r="L145" s="262"/>
      <c r="M145" s="241">
        <f>'2022'!M86+'2023'!M125</f>
        <v>514</v>
      </c>
      <c r="N145" s="241">
        <f>O145+P145</f>
        <v>0</v>
      </c>
      <c r="O145" s="241"/>
      <c r="P145" s="241"/>
      <c r="Q145" s="267">
        <f t="shared" si="120"/>
        <v>0.31591886908420408</v>
      </c>
      <c r="R145" s="142"/>
      <c r="S145" s="290"/>
      <c r="T145" s="290"/>
      <c r="U145" s="290"/>
      <c r="V145" s="290"/>
      <c r="W145" s="290"/>
      <c r="X145" s="290"/>
      <c r="Y145" s="290"/>
      <c r="Z145" s="290"/>
    </row>
    <row r="146" spans="1:26" ht="13.5" customHeight="1">
      <c r="A146" s="233" t="s">
        <v>439</v>
      </c>
      <c r="B146" s="266" t="s">
        <v>440</v>
      </c>
      <c r="C146" s="235">
        <f t="shared" ref="C146:P146" si="122">C147+C149</f>
        <v>7574</v>
      </c>
      <c r="D146" s="235">
        <f t="shared" si="122"/>
        <v>7522</v>
      </c>
      <c r="E146" s="235">
        <f t="shared" si="122"/>
        <v>0</v>
      </c>
      <c r="F146" s="235">
        <f t="shared" si="122"/>
        <v>7522</v>
      </c>
      <c r="G146" s="235">
        <f t="shared" si="122"/>
        <v>52</v>
      </c>
      <c r="H146" s="235">
        <f t="shared" si="122"/>
        <v>0</v>
      </c>
      <c r="I146" s="235">
        <f t="shared" si="122"/>
        <v>52</v>
      </c>
      <c r="J146" s="235">
        <f t="shared" si="122"/>
        <v>52</v>
      </c>
      <c r="K146" s="235">
        <f t="shared" si="122"/>
        <v>52</v>
      </c>
      <c r="L146" s="235">
        <f t="shared" si="122"/>
        <v>0</v>
      </c>
      <c r="M146" s="235">
        <f t="shared" si="122"/>
        <v>52</v>
      </c>
      <c r="N146" s="235">
        <f t="shared" si="122"/>
        <v>0</v>
      </c>
      <c r="O146" s="235">
        <f t="shared" si="122"/>
        <v>0</v>
      </c>
      <c r="P146" s="235">
        <f t="shared" si="122"/>
        <v>0</v>
      </c>
      <c r="Q146" s="267">
        <f t="shared" si="120"/>
        <v>6.8655928175336677E-3</v>
      </c>
      <c r="R146" s="142"/>
      <c r="S146" s="290"/>
      <c r="T146" s="290"/>
      <c r="U146" s="290"/>
      <c r="V146" s="290"/>
      <c r="W146" s="290"/>
      <c r="X146" s="290"/>
      <c r="Y146" s="290"/>
      <c r="Z146" s="290"/>
    </row>
    <row r="147" spans="1:26" ht="13.5" customHeight="1">
      <c r="A147" s="233">
        <v>1</v>
      </c>
      <c r="B147" s="266" t="s">
        <v>441</v>
      </c>
      <c r="C147" s="235">
        <f t="shared" ref="C147:P147" si="123">C148</f>
        <v>7194</v>
      </c>
      <c r="D147" s="235">
        <f t="shared" si="123"/>
        <v>7142</v>
      </c>
      <c r="E147" s="235">
        <f t="shared" si="123"/>
        <v>0</v>
      </c>
      <c r="F147" s="235">
        <f t="shared" si="123"/>
        <v>7142</v>
      </c>
      <c r="G147" s="235">
        <f t="shared" si="123"/>
        <v>52</v>
      </c>
      <c r="H147" s="235">
        <f t="shared" si="123"/>
        <v>0</v>
      </c>
      <c r="I147" s="235">
        <f t="shared" si="123"/>
        <v>52</v>
      </c>
      <c r="J147" s="235">
        <f t="shared" si="123"/>
        <v>0</v>
      </c>
      <c r="K147" s="235">
        <f t="shared" si="123"/>
        <v>0</v>
      </c>
      <c r="L147" s="235">
        <f t="shared" si="123"/>
        <v>0</v>
      </c>
      <c r="M147" s="235">
        <f t="shared" si="123"/>
        <v>0</v>
      </c>
      <c r="N147" s="235">
        <f t="shared" si="123"/>
        <v>0</v>
      </c>
      <c r="O147" s="235">
        <f t="shared" si="123"/>
        <v>0</v>
      </c>
      <c r="P147" s="235">
        <f t="shared" si="123"/>
        <v>0</v>
      </c>
      <c r="Q147" s="267">
        <f t="shared" si="120"/>
        <v>0</v>
      </c>
      <c r="R147" s="257"/>
      <c r="S147" s="290"/>
      <c r="T147" s="290"/>
      <c r="U147" s="290"/>
      <c r="V147" s="290"/>
      <c r="W147" s="290"/>
      <c r="X147" s="290"/>
      <c r="Y147" s="290"/>
      <c r="Z147" s="290"/>
    </row>
    <row r="148" spans="1:26" ht="13.5" customHeight="1">
      <c r="A148" s="260" t="s">
        <v>156</v>
      </c>
      <c r="B148" s="261" t="s">
        <v>429</v>
      </c>
      <c r="C148" s="241">
        <f>D148+G148</f>
        <v>7194</v>
      </c>
      <c r="D148" s="241">
        <f>E148+F148</f>
        <v>7142</v>
      </c>
      <c r="E148" s="262"/>
      <c r="F148" s="241">
        <f>'2023'!F128+'2022'!F89</f>
        <v>7142</v>
      </c>
      <c r="G148" s="241">
        <f>H148+I148</f>
        <v>52</v>
      </c>
      <c r="H148" s="241"/>
      <c r="I148" s="241">
        <f>'2023'!I128+'2022'!I89</f>
        <v>52</v>
      </c>
      <c r="J148" s="241">
        <f>K148+N148</f>
        <v>0</v>
      </c>
      <c r="K148" s="241">
        <f>L148+M148</f>
        <v>0</v>
      </c>
      <c r="L148" s="262"/>
      <c r="M148" s="241"/>
      <c r="N148" s="241">
        <f>O148+P148</f>
        <v>0</v>
      </c>
      <c r="O148" s="241"/>
      <c r="P148" s="241"/>
      <c r="Q148" s="267">
        <f t="shared" si="120"/>
        <v>0</v>
      </c>
      <c r="R148" s="142"/>
      <c r="S148" s="290"/>
      <c r="T148" s="290"/>
      <c r="U148" s="290"/>
      <c r="V148" s="290"/>
      <c r="W148" s="290"/>
      <c r="X148" s="290"/>
      <c r="Y148" s="290"/>
      <c r="Z148" s="290"/>
    </row>
    <row r="149" spans="1:26" ht="13.5" customHeight="1">
      <c r="A149" s="233">
        <v>2</v>
      </c>
      <c r="B149" s="266" t="s">
        <v>442</v>
      </c>
      <c r="C149" s="235">
        <f t="shared" ref="C149:P149" si="124">C150</f>
        <v>380</v>
      </c>
      <c r="D149" s="235">
        <f t="shared" si="124"/>
        <v>380</v>
      </c>
      <c r="E149" s="235">
        <f t="shared" si="124"/>
        <v>0</v>
      </c>
      <c r="F149" s="235">
        <f t="shared" si="124"/>
        <v>380</v>
      </c>
      <c r="G149" s="235">
        <f t="shared" si="124"/>
        <v>0</v>
      </c>
      <c r="H149" s="235">
        <f t="shared" si="124"/>
        <v>0</v>
      </c>
      <c r="I149" s="235">
        <f t="shared" si="124"/>
        <v>0</v>
      </c>
      <c r="J149" s="235">
        <f t="shared" si="124"/>
        <v>52</v>
      </c>
      <c r="K149" s="235">
        <f t="shared" si="124"/>
        <v>52</v>
      </c>
      <c r="L149" s="235">
        <f t="shared" si="124"/>
        <v>0</v>
      </c>
      <c r="M149" s="235">
        <f t="shared" si="124"/>
        <v>52</v>
      </c>
      <c r="N149" s="235">
        <f t="shared" si="124"/>
        <v>0</v>
      </c>
      <c r="O149" s="235">
        <f t="shared" si="124"/>
        <v>0</v>
      </c>
      <c r="P149" s="235">
        <f t="shared" si="124"/>
        <v>0</v>
      </c>
      <c r="Q149" s="267">
        <f t="shared" si="120"/>
        <v>0.1368421052631579</v>
      </c>
      <c r="R149" s="257"/>
      <c r="S149" s="290"/>
      <c r="T149" s="290"/>
      <c r="U149" s="290"/>
      <c r="V149" s="290"/>
      <c r="W149" s="290"/>
      <c r="X149" s="290"/>
      <c r="Y149" s="290"/>
      <c r="Z149" s="290"/>
    </row>
    <row r="150" spans="1:26" ht="13.5" customHeight="1">
      <c r="A150" s="260" t="s">
        <v>180</v>
      </c>
      <c r="B150" s="261" t="s">
        <v>429</v>
      </c>
      <c r="C150" s="241">
        <f>D150+G150</f>
        <v>380</v>
      </c>
      <c r="D150" s="241">
        <f>E150+F150</f>
        <v>380</v>
      </c>
      <c r="E150" s="262"/>
      <c r="F150" s="241">
        <f>'2023'!F130+'2022'!F91</f>
        <v>380</v>
      </c>
      <c r="G150" s="241">
        <f>H150+I150</f>
        <v>0</v>
      </c>
      <c r="H150" s="241"/>
      <c r="I150" s="241"/>
      <c r="J150" s="241">
        <f>K150+N150</f>
        <v>52</v>
      </c>
      <c r="K150" s="241">
        <f>L150+M150</f>
        <v>52</v>
      </c>
      <c r="L150" s="262"/>
      <c r="M150" s="241">
        <f>'2022'!M91</f>
        <v>52</v>
      </c>
      <c r="N150" s="241">
        <f>O150+P150</f>
        <v>0</v>
      </c>
      <c r="O150" s="241"/>
      <c r="P150" s="241"/>
      <c r="Q150" s="267">
        <f t="shared" si="120"/>
        <v>0.1368421052631579</v>
      </c>
      <c r="R150" s="142"/>
      <c r="S150" s="290"/>
      <c r="T150" s="290"/>
      <c r="U150" s="290"/>
      <c r="V150" s="290"/>
      <c r="W150" s="290"/>
      <c r="X150" s="290"/>
      <c r="Y150" s="290"/>
      <c r="Z150" s="290"/>
    </row>
    <row r="151" spans="1:26" ht="13.5" customHeight="1">
      <c r="A151" s="233" t="s">
        <v>39</v>
      </c>
      <c r="B151" s="266" t="s">
        <v>443</v>
      </c>
      <c r="C151" s="235">
        <f t="shared" ref="C151:P151" si="125">C152+C154+C156</f>
        <v>637</v>
      </c>
      <c r="D151" s="235">
        <f t="shared" si="125"/>
        <v>534</v>
      </c>
      <c r="E151" s="235">
        <f t="shared" si="125"/>
        <v>21</v>
      </c>
      <c r="F151" s="235">
        <f t="shared" si="125"/>
        <v>513</v>
      </c>
      <c r="G151" s="235">
        <f t="shared" si="125"/>
        <v>103</v>
      </c>
      <c r="H151" s="235">
        <f t="shared" si="125"/>
        <v>0</v>
      </c>
      <c r="I151" s="235">
        <f t="shared" si="125"/>
        <v>103</v>
      </c>
      <c r="J151" s="235">
        <f t="shared" si="125"/>
        <v>148</v>
      </c>
      <c r="K151" s="235">
        <f t="shared" si="125"/>
        <v>118</v>
      </c>
      <c r="L151" s="235">
        <f t="shared" si="125"/>
        <v>21</v>
      </c>
      <c r="M151" s="235">
        <f t="shared" si="125"/>
        <v>97</v>
      </c>
      <c r="N151" s="235">
        <f t="shared" si="125"/>
        <v>30</v>
      </c>
      <c r="O151" s="235">
        <f t="shared" si="125"/>
        <v>0</v>
      </c>
      <c r="P151" s="235">
        <f t="shared" si="125"/>
        <v>30</v>
      </c>
      <c r="Q151" s="267">
        <f t="shared" si="120"/>
        <v>0.23233908948194662</v>
      </c>
      <c r="R151" s="257"/>
      <c r="S151" s="290"/>
      <c r="T151" s="290"/>
      <c r="U151" s="290"/>
      <c r="V151" s="290"/>
      <c r="W151" s="290"/>
      <c r="X151" s="290"/>
      <c r="Y151" s="290"/>
      <c r="Z151" s="290"/>
    </row>
    <row r="152" spans="1:26" ht="13.5" customHeight="1">
      <c r="A152" s="233">
        <v>1</v>
      </c>
      <c r="B152" s="266" t="s">
        <v>444</v>
      </c>
      <c r="C152" s="235">
        <f t="shared" ref="C152:P152" si="126">C153</f>
        <v>551</v>
      </c>
      <c r="D152" s="235">
        <f t="shared" si="126"/>
        <v>448</v>
      </c>
      <c r="E152" s="235">
        <f t="shared" si="126"/>
        <v>0</v>
      </c>
      <c r="F152" s="235">
        <f t="shared" si="126"/>
        <v>448</v>
      </c>
      <c r="G152" s="235">
        <f t="shared" si="126"/>
        <v>103</v>
      </c>
      <c r="H152" s="235">
        <f t="shared" si="126"/>
        <v>0</v>
      </c>
      <c r="I152" s="235">
        <f t="shared" si="126"/>
        <v>103</v>
      </c>
      <c r="J152" s="235">
        <f t="shared" si="126"/>
        <v>121</v>
      </c>
      <c r="K152" s="235">
        <f t="shared" si="126"/>
        <v>91</v>
      </c>
      <c r="L152" s="235">
        <f t="shared" si="126"/>
        <v>0</v>
      </c>
      <c r="M152" s="235">
        <f t="shared" si="126"/>
        <v>91</v>
      </c>
      <c r="N152" s="235">
        <f t="shared" si="126"/>
        <v>30</v>
      </c>
      <c r="O152" s="235">
        <f t="shared" si="126"/>
        <v>0</v>
      </c>
      <c r="P152" s="235">
        <f t="shared" si="126"/>
        <v>30</v>
      </c>
      <c r="Q152" s="267">
        <f t="shared" si="120"/>
        <v>0.21960072595281308</v>
      </c>
      <c r="R152" s="257"/>
      <c r="S152" s="290"/>
      <c r="T152" s="290"/>
      <c r="U152" s="290"/>
      <c r="V152" s="290"/>
      <c r="W152" s="290"/>
      <c r="X152" s="290"/>
      <c r="Y152" s="290"/>
      <c r="Z152" s="290"/>
    </row>
    <row r="153" spans="1:26" ht="13.5" customHeight="1">
      <c r="A153" s="260" t="s">
        <v>156</v>
      </c>
      <c r="B153" s="261" t="s">
        <v>429</v>
      </c>
      <c r="C153" s="241">
        <f>D153+G153</f>
        <v>551</v>
      </c>
      <c r="D153" s="241">
        <f>E153+F153</f>
        <v>448</v>
      </c>
      <c r="E153" s="262"/>
      <c r="F153" s="241">
        <f>'2023'!F133+'2022'!F94</f>
        <v>448</v>
      </c>
      <c r="G153" s="241">
        <f>H153+I153</f>
        <v>103</v>
      </c>
      <c r="H153" s="241"/>
      <c r="I153" s="241">
        <f>'2023'!I133+'2022'!I94</f>
        <v>103</v>
      </c>
      <c r="J153" s="241">
        <f>K153+N153</f>
        <v>121</v>
      </c>
      <c r="K153" s="241">
        <f>L153+M153</f>
        <v>91</v>
      </c>
      <c r="L153" s="262"/>
      <c r="M153" s="241">
        <f>'2022'!M94+'2023'!M133</f>
        <v>91</v>
      </c>
      <c r="N153" s="241">
        <f>O153+P153</f>
        <v>30</v>
      </c>
      <c r="O153" s="241"/>
      <c r="P153" s="241">
        <f>'2023'!P133+'2022'!P94</f>
        <v>30</v>
      </c>
      <c r="Q153" s="267">
        <f t="shared" si="120"/>
        <v>0.21960072595281308</v>
      </c>
      <c r="R153" s="142"/>
      <c r="S153" s="290"/>
      <c r="T153" s="290"/>
      <c r="U153" s="290"/>
      <c r="V153" s="290"/>
      <c r="W153" s="290"/>
      <c r="X153" s="290"/>
      <c r="Y153" s="290"/>
      <c r="Z153" s="290"/>
    </row>
    <row r="154" spans="1:26" ht="13.5" customHeight="1">
      <c r="A154" s="233">
        <v>2</v>
      </c>
      <c r="B154" s="266" t="s">
        <v>445</v>
      </c>
      <c r="C154" s="235">
        <f t="shared" ref="C154:P154" si="127">C155</f>
        <v>43</v>
      </c>
      <c r="D154" s="235">
        <f t="shared" si="127"/>
        <v>43</v>
      </c>
      <c r="E154" s="235">
        <f t="shared" si="127"/>
        <v>21</v>
      </c>
      <c r="F154" s="235">
        <f t="shared" si="127"/>
        <v>22</v>
      </c>
      <c r="G154" s="235">
        <f t="shared" si="127"/>
        <v>0</v>
      </c>
      <c r="H154" s="235">
        <f t="shared" si="127"/>
        <v>0</v>
      </c>
      <c r="I154" s="235">
        <f t="shared" si="127"/>
        <v>0</v>
      </c>
      <c r="J154" s="235">
        <f t="shared" si="127"/>
        <v>23</v>
      </c>
      <c r="K154" s="235">
        <f t="shared" si="127"/>
        <v>23</v>
      </c>
      <c r="L154" s="235">
        <f t="shared" si="127"/>
        <v>21</v>
      </c>
      <c r="M154" s="235">
        <f t="shared" si="127"/>
        <v>2</v>
      </c>
      <c r="N154" s="235">
        <f t="shared" si="127"/>
        <v>0</v>
      </c>
      <c r="O154" s="235">
        <f t="shared" si="127"/>
        <v>0</v>
      </c>
      <c r="P154" s="235">
        <f t="shared" si="127"/>
        <v>0</v>
      </c>
      <c r="Q154" s="267">
        <f t="shared" si="120"/>
        <v>0.53488372093023251</v>
      </c>
      <c r="R154" s="269"/>
      <c r="S154" s="290"/>
      <c r="T154" s="290"/>
      <c r="U154" s="290"/>
      <c r="V154" s="290"/>
      <c r="W154" s="290"/>
      <c r="X154" s="290"/>
      <c r="Y154" s="290"/>
      <c r="Z154" s="290"/>
    </row>
    <row r="155" spans="1:26" ht="13.5" customHeight="1">
      <c r="A155" s="260" t="s">
        <v>180</v>
      </c>
      <c r="B155" s="261" t="s">
        <v>429</v>
      </c>
      <c r="C155" s="241">
        <f>D155+G155</f>
        <v>43</v>
      </c>
      <c r="D155" s="241">
        <f>E155+F155</f>
        <v>43</v>
      </c>
      <c r="E155" s="262">
        <f>'2022'!E96</f>
        <v>21</v>
      </c>
      <c r="F155" s="241">
        <f>'2023'!F135+'2022'!F96</f>
        <v>22</v>
      </c>
      <c r="G155" s="241">
        <f>H155+I155</f>
        <v>0</v>
      </c>
      <c r="H155" s="241"/>
      <c r="I155" s="241"/>
      <c r="J155" s="241">
        <f>K155+N155</f>
        <v>23</v>
      </c>
      <c r="K155" s="241">
        <f>L155+M155</f>
        <v>23</v>
      </c>
      <c r="L155" s="262">
        <f>'2023'!L135+'2022'!L96</f>
        <v>21</v>
      </c>
      <c r="M155" s="262">
        <f>'2023'!M135+'2022'!M96</f>
        <v>2</v>
      </c>
      <c r="N155" s="241">
        <f>O155+P155</f>
        <v>0</v>
      </c>
      <c r="O155" s="241"/>
      <c r="P155" s="241"/>
      <c r="Q155" s="267">
        <f t="shared" si="120"/>
        <v>0.53488372093023251</v>
      </c>
      <c r="R155" s="142"/>
      <c r="S155" s="290"/>
      <c r="T155" s="290"/>
      <c r="U155" s="290"/>
      <c r="V155" s="290"/>
      <c r="W155" s="290"/>
      <c r="X155" s="290"/>
      <c r="Y155" s="290"/>
      <c r="Z155" s="290"/>
    </row>
    <row r="156" spans="1:26" ht="13.5" customHeight="1">
      <c r="A156" s="233">
        <v>3</v>
      </c>
      <c r="B156" s="266" t="s">
        <v>446</v>
      </c>
      <c r="C156" s="235">
        <f t="shared" ref="C156:D156" si="128">C157</f>
        <v>43</v>
      </c>
      <c r="D156" s="235">
        <f t="shared" si="128"/>
        <v>43</v>
      </c>
      <c r="E156" s="235"/>
      <c r="F156" s="235">
        <f t="shared" ref="F156:P156" si="129">F157</f>
        <v>43</v>
      </c>
      <c r="G156" s="235">
        <f t="shared" si="129"/>
        <v>0</v>
      </c>
      <c r="H156" s="235">
        <f t="shared" si="129"/>
        <v>0</v>
      </c>
      <c r="I156" s="235">
        <f t="shared" si="129"/>
        <v>0</v>
      </c>
      <c r="J156" s="235">
        <f t="shared" si="129"/>
        <v>4</v>
      </c>
      <c r="K156" s="235">
        <f t="shared" si="129"/>
        <v>4</v>
      </c>
      <c r="L156" s="235">
        <f t="shared" si="129"/>
        <v>0</v>
      </c>
      <c r="M156" s="235">
        <f t="shared" si="129"/>
        <v>4</v>
      </c>
      <c r="N156" s="235">
        <f t="shared" si="129"/>
        <v>0</v>
      </c>
      <c r="O156" s="235">
        <f t="shared" si="129"/>
        <v>0</v>
      </c>
      <c r="P156" s="235">
        <f t="shared" si="129"/>
        <v>0</v>
      </c>
      <c r="Q156" s="267">
        <f t="shared" si="120"/>
        <v>9.3023255813953487E-2</v>
      </c>
      <c r="R156" s="257"/>
      <c r="S156" s="290"/>
      <c r="T156" s="290"/>
      <c r="U156" s="290"/>
      <c r="V156" s="290"/>
      <c r="W156" s="290"/>
      <c r="X156" s="290"/>
      <c r="Y156" s="290"/>
      <c r="Z156" s="290"/>
    </row>
    <row r="157" spans="1:26" ht="13.5" customHeight="1">
      <c r="A157" s="260" t="s">
        <v>207</v>
      </c>
      <c r="B157" s="261" t="s">
        <v>429</v>
      </c>
      <c r="C157" s="241">
        <f>D157+G157</f>
        <v>43</v>
      </c>
      <c r="D157" s="241">
        <f>E157+F157</f>
        <v>43</v>
      </c>
      <c r="E157" s="262"/>
      <c r="F157" s="241">
        <f>'2023'!F137+'2022'!F98</f>
        <v>43</v>
      </c>
      <c r="G157" s="241">
        <f>H157+I157</f>
        <v>0</v>
      </c>
      <c r="H157" s="241"/>
      <c r="I157" s="241"/>
      <c r="J157" s="241">
        <f>K157+N157</f>
        <v>4</v>
      </c>
      <c r="K157" s="241">
        <f>L157+M157</f>
        <v>4</v>
      </c>
      <c r="L157" s="262"/>
      <c r="M157" s="241">
        <f>'2022'!M98+'2023'!M137</f>
        <v>4</v>
      </c>
      <c r="N157" s="241">
        <f>O157+P157</f>
        <v>0</v>
      </c>
      <c r="O157" s="241"/>
      <c r="P157" s="241"/>
      <c r="Q157" s="267">
        <f t="shared" si="120"/>
        <v>9.3023255813953487E-2</v>
      </c>
      <c r="R157" s="142"/>
      <c r="S157" s="290"/>
      <c r="T157" s="290"/>
      <c r="U157" s="290"/>
      <c r="V157" s="290"/>
      <c r="W157" s="290"/>
      <c r="X157" s="290"/>
      <c r="Y157" s="290"/>
      <c r="Z157" s="290"/>
    </row>
    <row r="158" spans="1:26" ht="13.5" customHeight="1">
      <c r="A158" s="290"/>
      <c r="B158" s="290"/>
      <c r="C158" s="290"/>
      <c r="D158" s="290"/>
      <c r="E158" s="290"/>
      <c r="F158" s="290"/>
      <c r="G158" s="290"/>
      <c r="H158" s="290"/>
      <c r="I158" s="290"/>
      <c r="J158" s="290"/>
      <c r="K158" s="290"/>
      <c r="L158" s="290"/>
      <c r="M158" s="290"/>
      <c r="N158" s="290"/>
      <c r="O158" s="290"/>
      <c r="P158" s="290"/>
      <c r="Q158" s="290"/>
      <c r="R158" s="290"/>
      <c r="S158" s="290"/>
      <c r="T158" s="290"/>
      <c r="U158" s="290"/>
      <c r="V158" s="290"/>
      <c r="W158" s="290"/>
      <c r="X158" s="290"/>
      <c r="Y158" s="290"/>
      <c r="Z158" s="290"/>
    </row>
    <row r="159" spans="1:26" ht="13.5" customHeight="1">
      <c r="A159" s="290"/>
      <c r="B159" s="290"/>
      <c r="C159" s="290"/>
      <c r="D159" s="290"/>
      <c r="E159" s="290"/>
      <c r="F159" s="290"/>
      <c r="G159" s="290"/>
      <c r="H159" s="290"/>
      <c r="I159" s="290"/>
      <c r="J159" s="290"/>
      <c r="K159" s="290"/>
      <c r="L159" s="290"/>
      <c r="M159" s="290"/>
      <c r="N159" s="290"/>
      <c r="O159" s="290"/>
      <c r="P159" s="290"/>
      <c r="Q159" s="290"/>
      <c r="R159" s="290"/>
      <c r="S159" s="290"/>
      <c r="T159" s="290"/>
      <c r="U159" s="290"/>
      <c r="V159" s="290"/>
      <c r="W159" s="290"/>
      <c r="X159" s="290"/>
      <c r="Y159" s="290"/>
      <c r="Z159" s="290"/>
    </row>
    <row r="160" spans="1:26" ht="13.5" customHeight="1">
      <c r="A160" s="290"/>
      <c r="B160" s="290"/>
      <c r="C160" s="290"/>
      <c r="D160" s="290"/>
      <c r="E160" s="290"/>
      <c r="F160" s="290"/>
      <c r="G160" s="290"/>
      <c r="H160" s="290"/>
      <c r="I160" s="290"/>
      <c r="J160" s="290"/>
      <c r="K160" s="290"/>
      <c r="L160" s="290"/>
      <c r="M160" s="290"/>
      <c r="N160" s="290"/>
      <c r="O160" s="290"/>
      <c r="P160" s="290"/>
      <c r="Q160" s="290"/>
      <c r="R160" s="290"/>
      <c r="S160" s="290"/>
      <c r="T160" s="290"/>
      <c r="U160" s="290"/>
      <c r="V160" s="290"/>
      <c r="W160" s="290"/>
      <c r="X160" s="290"/>
      <c r="Y160" s="290"/>
      <c r="Z160" s="290"/>
    </row>
    <row r="161" spans="1:26" ht="13.5" customHeight="1">
      <c r="A161" s="290"/>
      <c r="B161" s="290"/>
      <c r="C161" s="290"/>
      <c r="D161" s="290"/>
      <c r="E161" s="290"/>
      <c r="F161" s="290"/>
      <c r="G161" s="290"/>
      <c r="H161" s="290"/>
      <c r="I161" s="290"/>
      <c r="J161" s="290"/>
      <c r="K161" s="290"/>
      <c r="L161" s="290"/>
      <c r="M161" s="290"/>
      <c r="N161" s="290"/>
      <c r="O161" s="290"/>
      <c r="P161" s="290"/>
      <c r="Q161" s="290"/>
      <c r="R161" s="290"/>
      <c r="S161" s="290"/>
      <c r="T161" s="290"/>
      <c r="U161" s="290"/>
      <c r="V161" s="290"/>
      <c r="W161" s="290"/>
      <c r="X161" s="290"/>
      <c r="Y161" s="290"/>
      <c r="Z161" s="290"/>
    </row>
    <row r="162" spans="1:26" ht="13.5" customHeight="1">
      <c r="A162" s="290"/>
      <c r="B162" s="290"/>
      <c r="C162" s="290"/>
      <c r="D162" s="290"/>
      <c r="E162" s="290"/>
      <c r="F162" s="290"/>
      <c r="G162" s="290"/>
      <c r="H162" s="290"/>
      <c r="I162" s="290"/>
      <c r="J162" s="290"/>
      <c r="K162" s="290"/>
      <c r="L162" s="290"/>
      <c r="M162" s="290"/>
      <c r="N162" s="290"/>
      <c r="O162" s="290"/>
      <c r="P162" s="290"/>
      <c r="Q162" s="290"/>
      <c r="R162" s="290"/>
      <c r="S162" s="290"/>
      <c r="T162" s="290"/>
      <c r="U162" s="290"/>
      <c r="V162" s="290"/>
      <c r="W162" s="290"/>
      <c r="X162" s="290"/>
      <c r="Y162" s="290"/>
      <c r="Z162" s="290"/>
    </row>
    <row r="163" spans="1:26" ht="13.5" customHeight="1">
      <c r="A163" s="290"/>
      <c r="B163" s="290"/>
      <c r="C163" s="290"/>
      <c r="D163" s="290"/>
      <c r="E163" s="290"/>
      <c r="F163" s="290"/>
      <c r="G163" s="290"/>
      <c r="H163" s="290"/>
      <c r="I163" s="290"/>
      <c r="J163" s="290"/>
      <c r="K163" s="290"/>
      <c r="L163" s="290"/>
      <c r="M163" s="290"/>
      <c r="N163" s="290"/>
      <c r="O163" s="290"/>
      <c r="P163" s="290"/>
      <c r="Q163" s="290"/>
      <c r="R163" s="290"/>
      <c r="S163" s="290"/>
      <c r="T163" s="290"/>
      <c r="U163" s="290"/>
      <c r="V163" s="290"/>
      <c r="W163" s="290"/>
      <c r="X163" s="290"/>
      <c r="Y163" s="290"/>
      <c r="Z163" s="290"/>
    </row>
    <row r="164" spans="1:26" ht="13.5" customHeight="1">
      <c r="A164" s="290"/>
      <c r="B164" s="290"/>
      <c r="C164" s="290"/>
      <c r="D164" s="290"/>
      <c r="E164" s="290"/>
      <c r="F164" s="290"/>
      <c r="G164" s="290"/>
      <c r="H164" s="290"/>
      <c r="I164" s="290"/>
      <c r="J164" s="290"/>
      <c r="K164" s="290"/>
      <c r="L164" s="290"/>
      <c r="M164" s="290"/>
      <c r="N164" s="290"/>
      <c r="O164" s="290"/>
      <c r="P164" s="290"/>
      <c r="Q164" s="290"/>
      <c r="R164" s="290"/>
      <c r="S164" s="290"/>
      <c r="T164" s="290"/>
      <c r="U164" s="290"/>
      <c r="V164" s="290"/>
      <c r="W164" s="290"/>
      <c r="X164" s="290"/>
      <c r="Y164" s="290"/>
      <c r="Z164" s="290"/>
    </row>
    <row r="165" spans="1:26" ht="13.5" customHeight="1">
      <c r="A165" s="290"/>
      <c r="B165" s="290"/>
      <c r="C165" s="290"/>
      <c r="D165" s="290"/>
      <c r="E165" s="290"/>
      <c r="F165" s="290"/>
      <c r="G165" s="290"/>
      <c r="H165" s="290"/>
      <c r="I165" s="290"/>
      <c r="J165" s="290"/>
      <c r="K165" s="290"/>
      <c r="L165" s="290"/>
      <c r="M165" s="290"/>
      <c r="N165" s="290"/>
      <c r="O165" s="290"/>
      <c r="P165" s="290"/>
      <c r="Q165" s="290"/>
      <c r="R165" s="290"/>
      <c r="S165" s="290"/>
      <c r="T165" s="290"/>
      <c r="U165" s="290"/>
      <c r="V165" s="290"/>
      <c r="W165" s="290"/>
      <c r="X165" s="290"/>
      <c r="Y165" s="290"/>
      <c r="Z165" s="290"/>
    </row>
    <row r="166" spans="1:26" ht="13.5" customHeight="1">
      <c r="A166" s="290"/>
      <c r="B166" s="290"/>
      <c r="C166" s="290"/>
      <c r="D166" s="290"/>
      <c r="E166" s="290"/>
      <c r="F166" s="290"/>
      <c r="G166" s="290"/>
      <c r="H166" s="290"/>
      <c r="I166" s="290"/>
      <c r="J166" s="290"/>
      <c r="K166" s="290"/>
      <c r="L166" s="290"/>
      <c r="M166" s="290"/>
      <c r="N166" s="290"/>
      <c r="O166" s="290"/>
      <c r="P166" s="290"/>
      <c r="Q166" s="290"/>
      <c r="R166" s="290"/>
      <c r="S166" s="290"/>
      <c r="T166" s="290"/>
      <c r="U166" s="290"/>
      <c r="V166" s="290"/>
      <c r="W166" s="290"/>
      <c r="X166" s="290"/>
      <c r="Y166" s="290"/>
      <c r="Z166" s="290"/>
    </row>
    <row r="167" spans="1:26" ht="13.5" customHeight="1">
      <c r="A167" s="290"/>
      <c r="B167" s="290"/>
      <c r="C167" s="290"/>
      <c r="D167" s="290"/>
      <c r="E167" s="290"/>
      <c r="F167" s="290"/>
      <c r="G167" s="290"/>
      <c r="H167" s="290"/>
      <c r="I167" s="290"/>
      <c r="J167" s="290"/>
      <c r="K167" s="290"/>
      <c r="L167" s="290"/>
      <c r="M167" s="290"/>
      <c r="N167" s="290"/>
      <c r="O167" s="290"/>
      <c r="P167" s="290"/>
      <c r="Q167" s="290"/>
      <c r="R167" s="290"/>
      <c r="S167" s="290"/>
      <c r="T167" s="290"/>
      <c r="U167" s="290"/>
      <c r="V167" s="290"/>
      <c r="W167" s="290"/>
      <c r="X167" s="290"/>
      <c r="Y167" s="290"/>
      <c r="Z167" s="290"/>
    </row>
    <row r="168" spans="1:26" ht="13.5" customHeight="1">
      <c r="A168" s="290"/>
      <c r="B168" s="290"/>
      <c r="C168" s="290"/>
      <c r="D168" s="290"/>
      <c r="E168" s="290"/>
      <c r="F168" s="290"/>
      <c r="G168" s="290"/>
      <c r="H168" s="290"/>
      <c r="I168" s="290"/>
      <c r="J168" s="290"/>
      <c r="K168" s="290"/>
      <c r="L168" s="290"/>
      <c r="M168" s="290"/>
      <c r="N168" s="290"/>
      <c r="O168" s="290"/>
      <c r="P168" s="290"/>
      <c r="Q168" s="290"/>
      <c r="R168" s="290"/>
      <c r="S168" s="290"/>
      <c r="T168" s="290"/>
      <c r="U168" s="290"/>
      <c r="V168" s="290"/>
      <c r="W168" s="290"/>
      <c r="X168" s="290"/>
      <c r="Y168" s="290"/>
      <c r="Z168" s="290"/>
    </row>
    <row r="169" spans="1:26" ht="13.5" customHeight="1">
      <c r="A169" s="290"/>
      <c r="B169" s="290"/>
      <c r="C169" s="290"/>
      <c r="D169" s="290"/>
      <c r="E169" s="290"/>
      <c r="F169" s="290"/>
      <c r="G169" s="290"/>
      <c r="H169" s="290"/>
      <c r="I169" s="290"/>
      <c r="J169" s="290"/>
      <c r="K169" s="290"/>
      <c r="L169" s="290"/>
      <c r="M169" s="290"/>
      <c r="N169" s="290"/>
      <c r="O169" s="290"/>
      <c r="P169" s="290"/>
      <c r="Q169" s="290"/>
      <c r="R169" s="290"/>
      <c r="S169" s="290"/>
      <c r="T169" s="290"/>
      <c r="U169" s="290"/>
      <c r="V169" s="290"/>
      <c r="W169" s="290"/>
      <c r="X169" s="290"/>
      <c r="Y169" s="290"/>
      <c r="Z169" s="290"/>
    </row>
    <row r="170" spans="1:26" ht="13.5" customHeight="1">
      <c r="A170" s="290"/>
      <c r="B170" s="290"/>
      <c r="C170" s="290"/>
      <c r="D170" s="290"/>
      <c r="E170" s="290"/>
      <c r="F170" s="290"/>
      <c r="G170" s="290"/>
      <c r="H170" s="290"/>
      <c r="I170" s="290"/>
      <c r="J170" s="290"/>
      <c r="K170" s="290"/>
      <c r="L170" s="290"/>
      <c r="M170" s="290"/>
      <c r="N170" s="290"/>
      <c r="O170" s="290"/>
      <c r="P170" s="290"/>
      <c r="Q170" s="290"/>
      <c r="R170" s="290"/>
      <c r="S170" s="290"/>
      <c r="T170" s="290"/>
      <c r="U170" s="290"/>
      <c r="V170" s="290"/>
      <c r="W170" s="290"/>
      <c r="X170" s="290"/>
      <c r="Y170" s="290"/>
      <c r="Z170" s="290"/>
    </row>
    <row r="171" spans="1:26" ht="13.5" customHeight="1">
      <c r="A171" s="290"/>
      <c r="B171" s="290"/>
      <c r="C171" s="290"/>
      <c r="D171" s="290"/>
      <c r="E171" s="290"/>
      <c r="F171" s="290"/>
      <c r="G171" s="290"/>
      <c r="H171" s="290"/>
      <c r="I171" s="290"/>
      <c r="J171" s="290"/>
      <c r="K171" s="290"/>
      <c r="L171" s="290"/>
      <c r="M171" s="290"/>
      <c r="N171" s="290"/>
      <c r="O171" s="290"/>
      <c r="P171" s="290"/>
      <c r="Q171" s="290"/>
      <c r="R171" s="290"/>
      <c r="S171" s="290"/>
      <c r="T171" s="290"/>
      <c r="U171" s="290"/>
      <c r="V171" s="290"/>
      <c r="W171" s="290"/>
      <c r="X171" s="290"/>
      <c r="Y171" s="290"/>
      <c r="Z171" s="290"/>
    </row>
    <row r="172" spans="1:26" ht="13.5" customHeight="1">
      <c r="A172" s="290"/>
      <c r="B172" s="290"/>
      <c r="C172" s="290"/>
      <c r="D172" s="290"/>
      <c r="E172" s="290"/>
      <c r="F172" s="290"/>
      <c r="G172" s="290"/>
      <c r="H172" s="290"/>
      <c r="I172" s="290"/>
      <c r="J172" s="290"/>
      <c r="K172" s="290"/>
      <c r="L172" s="290"/>
      <c r="M172" s="290"/>
      <c r="N172" s="290"/>
      <c r="O172" s="290"/>
      <c r="P172" s="290"/>
      <c r="Q172" s="290"/>
      <c r="R172" s="290"/>
      <c r="S172" s="290"/>
      <c r="T172" s="290"/>
      <c r="U172" s="290"/>
      <c r="V172" s="290"/>
      <c r="W172" s="290"/>
      <c r="X172" s="290"/>
      <c r="Y172" s="290"/>
      <c r="Z172" s="290"/>
    </row>
    <row r="173" spans="1:26" ht="13.5" customHeight="1">
      <c r="A173" s="290"/>
      <c r="B173" s="290"/>
      <c r="C173" s="290"/>
      <c r="D173" s="290"/>
      <c r="E173" s="290"/>
      <c r="F173" s="290"/>
      <c r="G173" s="290"/>
      <c r="H173" s="290"/>
      <c r="I173" s="290"/>
      <c r="J173" s="290"/>
      <c r="K173" s="290"/>
      <c r="L173" s="290"/>
      <c r="M173" s="290"/>
      <c r="N173" s="290"/>
      <c r="O173" s="290"/>
      <c r="P173" s="290"/>
      <c r="Q173" s="290"/>
      <c r="R173" s="290"/>
      <c r="S173" s="290"/>
      <c r="T173" s="290"/>
      <c r="U173" s="290"/>
      <c r="V173" s="290"/>
      <c r="W173" s="290"/>
      <c r="X173" s="290"/>
      <c r="Y173" s="290"/>
      <c r="Z173" s="290"/>
    </row>
    <row r="174" spans="1:26" ht="13.5" customHeight="1">
      <c r="A174" s="290"/>
      <c r="B174" s="290"/>
      <c r="C174" s="290"/>
      <c r="D174" s="290"/>
      <c r="E174" s="290"/>
      <c r="F174" s="290"/>
      <c r="G174" s="290"/>
      <c r="H174" s="290"/>
      <c r="I174" s="290"/>
      <c r="J174" s="290"/>
      <c r="K174" s="290"/>
      <c r="L174" s="290"/>
      <c r="M174" s="290"/>
      <c r="N174" s="290"/>
      <c r="O174" s="290"/>
      <c r="P174" s="290"/>
      <c r="Q174" s="290"/>
      <c r="R174" s="290"/>
      <c r="S174" s="290"/>
      <c r="T174" s="290"/>
      <c r="U174" s="290"/>
      <c r="V174" s="290"/>
      <c r="W174" s="290"/>
      <c r="X174" s="290"/>
      <c r="Y174" s="290"/>
      <c r="Z174" s="290"/>
    </row>
    <row r="175" spans="1:26" ht="13.5" customHeight="1">
      <c r="A175" s="290"/>
      <c r="B175" s="290"/>
      <c r="C175" s="290"/>
      <c r="D175" s="290"/>
      <c r="E175" s="290"/>
      <c r="F175" s="290"/>
      <c r="G175" s="290"/>
      <c r="H175" s="290"/>
      <c r="I175" s="290"/>
      <c r="J175" s="290"/>
      <c r="K175" s="290"/>
      <c r="L175" s="290"/>
      <c r="M175" s="290"/>
      <c r="N175" s="290"/>
      <c r="O175" s="290"/>
      <c r="P175" s="290"/>
      <c r="Q175" s="290"/>
      <c r="R175" s="290"/>
      <c r="S175" s="290"/>
      <c r="T175" s="290"/>
      <c r="U175" s="290"/>
      <c r="V175" s="290"/>
      <c r="W175" s="290"/>
      <c r="X175" s="290"/>
      <c r="Y175" s="290"/>
      <c r="Z175" s="290"/>
    </row>
    <row r="176" spans="1:26" ht="13.5" customHeight="1">
      <c r="A176" s="290"/>
      <c r="B176" s="290"/>
      <c r="C176" s="290"/>
      <c r="D176" s="290"/>
      <c r="E176" s="290"/>
      <c r="F176" s="290"/>
      <c r="G176" s="290"/>
      <c r="H176" s="290"/>
      <c r="I176" s="290"/>
      <c r="J176" s="290"/>
      <c r="K176" s="290"/>
      <c r="L176" s="290"/>
      <c r="M176" s="290"/>
      <c r="N176" s="290"/>
      <c r="O176" s="290"/>
      <c r="P176" s="290"/>
      <c r="Q176" s="290"/>
      <c r="R176" s="290"/>
      <c r="S176" s="290"/>
      <c r="T176" s="290"/>
      <c r="U176" s="290"/>
      <c r="V176" s="290"/>
      <c r="W176" s="290"/>
      <c r="X176" s="290"/>
      <c r="Y176" s="290"/>
      <c r="Z176" s="290"/>
    </row>
    <row r="177" spans="1:26" ht="13.5" customHeight="1">
      <c r="A177" s="290"/>
      <c r="B177" s="290"/>
      <c r="C177" s="290"/>
      <c r="D177" s="290"/>
      <c r="E177" s="290"/>
      <c r="F177" s="290"/>
      <c r="G177" s="290"/>
      <c r="H177" s="290"/>
      <c r="I177" s="290"/>
      <c r="J177" s="290"/>
      <c r="K177" s="290"/>
      <c r="L177" s="290"/>
      <c r="M177" s="290"/>
      <c r="N177" s="290"/>
      <c r="O177" s="290"/>
      <c r="P177" s="290"/>
      <c r="Q177" s="290"/>
      <c r="R177" s="290"/>
      <c r="S177" s="290"/>
      <c r="T177" s="290"/>
      <c r="U177" s="290"/>
      <c r="V177" s="290"/>
      <c r="W177" s="290"/>
      <c r="X177" s="290"/>
      <c r="Y177" s="290"/>
      <c r="Z177" s="290"/>
    </row>
    <row r="178" spans="1:26" ht="13.5" customHeight="1">
      <c r="A178" s="290"/>
      <c r="B178" s="290"/>
      <c r="C178" s="290"/>
      <c r="D178" s="290"/>
      <c r="E178" s="290"/>
      <c r="F178" s="290"/>
      <c r="G178" s="290"/>
      <c r="H178" s="290"/>
      <c r="I178" s="290"/>
      <c r="J178" s="290"/>
      <c r="K178" s="290"/>
      <c r="L178" s="290"/>
      <c r="M178" s="290"/>
      <c r="N178" s="290"/>
      <c r="O178" s="290"/>
      <c r="P178" s="290"/>
      <c r="Q178" s="290"/>
      <c r="R178" s="290"/>
      <c r="S178" s="290"/>
      <c r="T178" s="290"/>
      <c r="U178" s="290"/>
      <c r="V178" s="290"/>
      <c r="W178" s="290"/>
      <c r="X178" s="290"/>
      <c r="Y178" s="290"/>
      <c r="Z178" s="290"/>
    </row>
    <row r="179" spans="1:26" ht="13.5" customHeight="1">
      <c r="A179" s="290"/>
      <c r="B179" s="290"/>
      <c r="C179" s="290"/>
      <c r="D179" s="290"/>
      <c r="E179" s="290"/>
      <c r="F179" s="290"/>
      <c r="G179" s="290"/>
      <c r="H179" s="290"/>
      <c r="I179" s="290"/>
      <c r="J179" s="290"/>
      <c r="K179" s="290"/>
      <c r="L179" s="290"/>
      <c r="M179" s="290"/>
      <c r="N179" s="290"/>
      <c r="O179" s="290"/>
      <c r="P179" s="290"/>
      <c r="Q179" s="290"/>
      <c r="R179" s="290"/>
      <c r="S179" s="290"/>
      <c r="T179" s="290"/>
      <c r="U179" s="290"/>
      <c r="V179" s="290"/>
      <c r="W179" s="290"/>
      <c r="X179" s="290"/>
      <c r="Y179" s="290"/>
      <c r="Z179" s="290"/>
    </row>
    <row r="180" spans="1:26" ht="13.5" customHeight="1">
      <c r="A180" s="290"/>
      <c r="B180" s="290"/>
      <c r="C180" s="290"/>
      <c r="D180" s="290"/>
      <c r="E180" s="290"/>
      <c r="F180" s="290"/>
      <c r="G180" s="290"/>
      <c r="H180" s="290"/>
      <c r="I180" s="290"/>
      <c r="J180" s="290"/>
      <c r="K180" s="290"/>
      <c r="L180" s="290"/>
      <c r="M180" s="290"/>
      <c r="N180" s="290"/>
      <c r="O180" s="290"/>
      <c r="P180" s="290"/>
      <c r="Q180" s="290"/>
      <c r="R180" s="290"/>
      <c r="S180" s="290"/>
      <c r="T180" s="290"/>
      <c r="U180" s="290"/>
      <c r="V180" s="290"/>
      <c r="W180" s="290"/>
      <c r="X180" s="290"/>
      <c r="Y180" s="290"/>
      <c r="Z180" s="290"/>
    </row>
    <row r="181" spans="1:26" ht="13.5" customHeight="1">
      <c r="A181" s="290"/>
      <c r="B181" s="290"/>
      <c r="C181" s="290"/>
      <c r="D181" s="290"/>
      <c r="E181" s="290"/>
      <c r="F181" s="290"/>
      <c r="G181" s="290"/>
      <c r="H181" s="290"/>
      <c r="I181" s="290"/>
      <c r="J181" s="290"/>
      <c r="K181" s="290"/>
      <c r="L181" s="290"/>
      <c r="M181" s="290"/>
      <c r="N181" s="290"/>
      <c r="O181" s="290"/>
      <c r="P181" s="290"/>
      <c r="Q181" s="290"/>
      <c r="R181" s="290"/>
      <c r="S181" s="290"/>
      <c r="T181" s="290"/>
      <c r="U181" s="290"/>
      <c r="V181" s="290"/>
      <c r="W181" s="290"/>
      <c r="X181" s="290"/>
      <c r="Y181" s="290"/>
      <c r="Z181" s="290"/>
    </row>
    <row r="182" spans="1:26" ht="13.5" customHeight="1">
      <c r="A182" s="290"/>
      <c r="B182" s="290"/>
      <c r="C182" s="290"/>
      <c r="D182" s="290"/>
      <c r="E182" s="290"/>
      <c r="F182" s="290"/>
      <c r="G182" s="290"/>
      <c r="H182" s="290"/>
      <c r="I182" s="290"/>
      <c r="J182" s="290"/>
      <c r="K182" s="290"/>
      <c r="L182" s="290"/>
      <c r="M182" s="290"/>
      <c r="N182" s="290"/>
      <c r="O182" s="290"/>
      <c r="P182" s="290"/>
      <c r="Q182" s="290"/>
      <c r="R182" s="290"/>
      <c r="S182" s="290"/>
      <c r="T182" s="290"/>
      <c r="U182" s="290"/>
      <c r="V182" s="290"/>
      <c r="W182" s="290"/>
      <c r="X182" s="290"/>
      <c r="Y182" s="290"/>
      <c r="Z182" s="290"/>
    </row>
    <row r="183" spans="1:26" ht="13.5" customHeight="1">
      <c r="A183" s="290"/>
      <c r="B183" s="290"/>
      <c r="C183" s="290"/>
      <c r="D183" s="290"/>
      <c r="E183" s="290"/>
      <c r="F183" s="290"/>
      <c r="G183" s="290"/>
      <c r="H183" s="290"/>
      <c r="I183" s="290"/>
      <c r="J183" s="290"/>
      <c r="K183" s="290"/>
      <c r="L183" s="290"/>
      <c r="M183" s="290"/>
      <c r="N183" s="290"/>
      <c r="O183" s="290"/>
      <c r="P183" s="290"/>
      <c r="Q183" s="290"/>
      <c r="R183" s="290"/>
      <c r="S183" s="290"/>
      <c r="T183" s="290"/>
      <c r="U183" s="290"/>
      <c r="V183" s="290"/>
      <c r="W183" s="290"/>
      <c r="X183" s="290"/>
      <c r="Y183" s="290"/>
      <c r="Z183" s="290"/>
    </row>
    <row r="184" spans="1:26" ht="13.5" customHeight="1">
      <c r="A184" s="290"/>
      <c r="B184" s="290"/>
      <c r="C184" s="290"/>
      <c r="D184" s="290"/>
      <c r="E184" s="290"/>
      <c r="F184" s="290"/>
      <c r="G184" s="290"/>
      <c r="H184" s="290"/>
      <c r="I184" s="290"/>
      <c r="J184" s="290"/>
      <c r="K184" s="290"/>
      <c r="L184" s="290"/>
      <c r="M184" s="290"/>
      <c r="N184" s="290"/>
      <c r="O184" s="290"/>
      <c r="P184" s="290"/>
      <c r="Q184" s="290"/>
      <c r="R184" s="290"/>
      <c r="S184" s="290"/>
      <c r="T184" s="290"/>
      <c r="U184" s="290"/>
      <c r="V184" s="290"/>
      <c r="W184" s="290"/>
      <c r="X184" s="290"/>
      <c r="Y184" s="290"/>
      <c r="Z184" s="290"/>
    </row>
    <row r="185" spans="1:26" ht="13.5" customHeight="1">
      <c r="A185" s="290"/>
      <c r="B185" s="290"/>
      <c r="C185" s="290"/>
      <c r="D185" s="290"/>
      <c r="E185" s="290"/>
      <c r="F185" s="290"/>
      <c r="G185" s="290"/>
      <c r="H185" s="290"/>
      <c r="I185" s="290"/>
      <c r="J185" s="290"/>
      <c r="K185" s="290"/>
      <c r="L185" s="290"/>
      <c r="M185" s="290"/>
      <c r="N185" s="290"/>
      <c r="O185" s="290"/>
      <c r="P185" s="290"/>
      <c r="Q185" s="290"/>
      <c r="R185" s="290"/>
      <c r="S185" s="290"/>
      <c r="T185" s="290"/>
      <c r="U185" s="290"/>
      <c r="V185" s="290"/>
      <c r="W185" s="290"/>
      <c r="X185" s="290"/>
      <c r="Y185" s="290"/>
      <c r="Z185" s="290"/>
    </row>
    <row r="186" spans="1:26" ht="13.5" customHeight="1">
      <c r="A186" s="290"/>
      <c r="B186" s="290"/>
      <c r="C186" s="290"/>
      <c r="D186" s="290"/>
      <c r="E186" s="290"/>
      <c r="F186" s="290"/>
      <c r="G186" s="290"/>
      <c r="H186" s="290"/>
      <c r="I186" s="290"/>
      <c r="J186" s="290"/>
      <c r="K186" s="290"/>
      <c r="L186" s="290"/>
      <c r="M186" s="290"/>
      <c r="N186" s="290"/>
      <c r="O186" s="290"/>
      <c r="P186" s="290"/>
      <c r="Q186" s="290"/>
      <c r="R186" s="290"/>
      <c r="S186" s="290"/>
      <c r="T186" s="290"/>
      <c r="U186" s="290"/>
      <c r="V186" s="290"/>
      <c r="W186" s="290"/>
      <c r="X186" s="290"/>
      <c r="Y186" s="290"/>
      <c r="Z186" s="290"/>
    </row>
    <row r="187" spans="1:26" ht="13.5" customHeight="1">
      <c r="A187" s="290"/>
      <c r="B187" s="290"/>
      <c r="C187" s="290"/>
      <c r="D187" s="290"/>
      <c r="E187" s="290"/>
      <c r="F187" s="290"/>
      <c r="G187" s="290"/>
      <c r="H187" s="290"/>
      <c r="I187" s="290"/>
      <c r="J187" s="290"/>
      <c r="K187" s="290"/>
      <c r="L187" s="290"/>
      <c r="M187" s="290"/>
      <c r="N187" s="290"/>
      <c r="O187" s="290"/>
      <c r="P187" s="290"/>
      <c r="Q187" s="290"/>
      <c r="R187" s="290"/>
      <c r="S187" s="290"/>
      <c r="T187" s="290"/>
      <c r="U187" s="290"/>
      <c r="V187" s="290"/>
      <c r="W187" s="290"/>
      <c r="X187" s="290"/>
      <c r="Y187" s="290"/>
      <c r="Z187" s="290"/>
    </row>
    <row r="188" spans="1:26" ht="13.5" customHeight="1">
      <c r="A188" s="290"/>
      <c r="B188" s="290"/>
      <c r="C188" s="290"/>
      <c r="D188" s="290"/>
      <c r="E188" s="290"/>
      <c r="F188" s="290"/>
      <c r="G188" s="290"/>
      <c r="H188" s="290"/>
      <c r="I188" s="290"/>
      <c r="J188" s="290"/>
      <c r="K188" s="290"/>
      <c r="L188" s="290"/>
      <c r="M188" s="290"/>
      <c r="N188" s="290"/>
      <c r="O188" s="290"/>
      <c r="P188" s="290"/>
      <c r="Q188" s="290"/>
      <c r="R188" s="290"/>
      <c r="S188" s="290"/>
      <c r="T188" s="290"/>
      <c r="U188" s="290"/>
      <c r="V188" s="290"/>
      <c r="W188" s="290"/>
      <c r="X188" s="290"/>
      <c r="Y188" s="290"/>
      <c r="Z188" s="290"/>
    </row>
    <row r="189" spans="1:26" ht="13.5" customHeight="1">
      <c r="A189" s="290"/>
      <c r="B189" s="290"/>
      <c r="C189" s="290"/>
      <c r="D189" s="290"/>
      <c r="E189" s="290"/>
      <c r="F189" s="290"/>
      <c r="G189" s="290"/>
      <c r="H189" s="290"/>
      <c r="I189" s="290"/>
      <c r="J189" s="290"/>
      <c r="K189" s="290"/>
      <c r="L189" s="290"/>
      <c r="M189" s="290"/>
      <c r="N189" s="290"/>
      <c r="O189" s="290"/>
      <c r="P189" s="290"/>
      <c r="Q189" s="290"/>
      <c r="R189" s="290"/>
      <c r="S189" s="290"/>
      <c r="T189" s="290"/>
      <c r="U189" s="290"/>
      <c r="V189" s="290"/>
      <c r="W189" s="290"/>
      <c r="X189" s="290"/>
      <c r="Y189" s="290"/>
      <c r="Z189" s="290"/>
    </row>
    <row r="190" spans="1:26" ht="13.5" customHeight="1">
      <c r="A190" s="290"/>
      <c r="B190" s="290"/>
      <c r="C190" s="290"/>
      <c r="D190" s="290"/>
      <c r="E190" s="290"/>
      <c r="F190" s="290"/>
      <c r="G190" s="290"/>
      <c r="H190" s="290"/>
      <c r="I190" s="290"/>
      <c r="J190" s="290"/>
      <c r="K190" s="290"/>
      <c r="L190" s="290"/>
      <c r="M190" s="290"/>
      <c r="N190" s="290"/>
      <c r="O190" s="290"/>
      <c r="P190" s="290"/>
      <c r="Q190" s="290"/>
      <c r="R190" s="290"/>
      <c r="S190" s="290"/>
      <c r="T190" s="290"/>
      <c r="U190" s="290"/>
      <c r="V190" s="290"/>
      <c r="W190" s="290"/>
      <c r="X190" s="290"/>
      <c r="Y190" s="290"/>
      <c r="Z190" s="290"/>
    </row>
    <row r="191" spans="1:26" ht="13.5" customHeight="1">
      <c r="A191" s="290"/>
      <c r="B191" s="290"/>
      <c r="C191" s="290"/>
      <c r="D191" s="290"/>
      <c r="E191" s="290"/>
      <c r="F191" s="290"/>
      <c r="G191" s="290"/>
      <c r="H191" s="290"/>
      <c r="I191" s="290"/>
      <c r="J191" s="290"/>
      <c r="K191" s="290"/>
      <c r="L191" s="290"/>
      <c r="M191" s="290"/>
      <c r="N191" s="290"/>
      <c r="O191" s="290"/>
      <c r="P191" s="290"/>
      <c r="Q191" s="290"/>
      <c r="R191" s="290"/>
      <c r="S191" s="290"/>
      <c r="T191" s="290"/>
      <c r="U191" s="290"/>
      <c r="V191" s="290"/>
      <c r="W191" s="290"/>
      <c r="X191" s="290"/>
      <c r="Y191" s="290"/>
      <c r="Z191" s="290"/>
    </row>
    <row r="192" spans="1:26" ht="13.5" customHeight="1">
      <c r="A192" s="290"/>
      <c r="B192" s="290"/>
      <c r="C192" s="290"/>
      <c r="D192" s="290"/>
      <c r="E192" s="290"/>
      <c r="F192" s="290"/>
      <c r="G192" s="290"/>
      <c r="H192" s="290"/>
      <c r="I192" s="290"/>
      <c r="J192" s="290"/>
      <c r="K192" s="290"/>
      <c r="L192" s="290"/>
      <c r="M192" s="290"/>
      <c r="N192" s="290"/>
      <c r="O192" s="290"/>
      <c r="P192" s="290"/>
      <c r="Q192" s="290"/>
      <c r="R192" s="290"/>
      <c r="S192" s="290"/>
      <c r="T192" s="290"/>
      <c r="U192" s="290"/>
      <c r="V192" s="290"/>
      <c r="W192" s="290"/>
      <c r="X192" s="290"/>
      <c r="Y192" s="290"/>
      <c r="Z192" s="290"/>
    </row>
    <row r="193" spans="1:26" ht="13.5" customHeight="1">
      <c r="A193" s="290"/>
      <c r="B193" s="290"/>
      <c r="C193" s="290"/>
      <c r="D193" s="290"/>
      <c r="E193" s="290"/>
      <c r="F193" s="290"/>
      <c r="G193" s="290"/>
      <c r="H193" s="290"/>
      <c r="I193" s="290"/>
      <c r="J193" s="290"/>
      <c r="K193" s="290"/>
      <c r="L193" s="290"/>
      <c r="M193" s="290"/>
      <c r="N193" s="290"/>
      <c r="O193" s="290"/>
      <c r="P193" s="290"/>
      <c r="Q193" s="290"/>
      <c r="R193" s="290"/>
      <c r="S193" s="290"/>
      <c r="T193" s="290"/>
      <c r="U193" s="290"/>
      <c r="V193" s="290"/>
      <c r="W193" s="290"/>
      <c r="X193" s="290"/>
      <c r="Y193" s="290"/>
      <c r="Z193" s="290"/>
    </row>
    <row r="194" spans="1:26" ht="13.5" customHeight="1">
      <c r="A194" s="290"/>
      <c r="B194" s="290"/>
      <c r="C194" s="290"/>
      <c r="D194" s="290"/>
      <c r="E194" s="290"/>
      <c r="F194" s="290"/>
      <c r="G194" s="290"/>
      <c r="H194" s="290"/>
      <c r="I194" s="290"/>
      <c r="J194" s="290"/>
      <c r="K194" s="290"/>
      <c r="L194" s="290"/>
      <c r="M194" s="290"/>
      <c r="N194" s="290"/>
      <c r="O194" s="290"/>
      <c r="P194" s="290"/>
      <c r="Q194" s="290"/>
      <c r="R194" s="290"/>
      <c r="S194" s="290"/>
      <c r="T194" s="290"/>
      <c r="U194" s="290"/>
      <c r="V194" s="290"/>
      <c r="W194" s="290"/>
      <c r="X194" s="290"/>
      <c r="Y194" s="290"/>
      <c r="Z194" s="290"/>
    </row>
    <row r="195" spans="1:26" ht="13.5" customHeight="1">
      <c r="A195" s="290"/>
      <c r="B195" s="290"/>
      <c r="C195" s="290"/>
      <c r="D195" s="290"/>
      <c r="E195" s="290"/>
      <c r="F195" s="290"/>
      <c r="G195" s="290"/>
      <c r="H195" s="290"/>
      <c r="I195" s="290"/>
      <c r="J195" s="290"/>
      <c r="K195" s="290"/>
      <c r="L195" s="290"/>
      <c r="M195" s="290"/>
      <c r="N195" s="290"/>
      <c r="O195" s="290"/>
      <c r="P195" s="290"/>
      <c r="Q195" s="290"/>
      <c r="R195" s="290"/>
      <c r="S195" s="290"/>
      <c r="T195" s="290"/>
      <c r="U195" s="290"/>
      <c r="V195" s="290"/>
      <c r="W195" s="290"/>
      <c r="X195" s="290"/>
      <c r="Y195" s="290"/>
      <c r="Z195" s="290"/>
    </row>
    <row r="196" spans="1:26" ht="13.5" customHeight="1">
      <c r="A196" s="290"/>
      <c r="B196" s="290"/>
      <c r="C196" s="290"/>
      <c r="D196" s="290"/>
      <c r="E196" s="290"/>
      <c r="F196" s="290"/>
      <c r="G196" s="290"/>
      <c r="H196" s="290"/>
      <c r="I196" s="290"/>
      <c r="J196" s="290"/>
      <c r="K196" s="290"/>
      <c r="L196" s="290"/>
      <c r="M196" s="290"/>
      <c r="N196" s="290"/>
      <c r="O196" s="290"/>
      <c r="P196" s="290"/>
      <c r="Q196" s="290"/>
      <c r="R196" s="290"/>
      <c r="S196" s="290"/>
      <c r="T196" s="290"/>
      <c r="U196" s="290"/>
      <c r="V196" s="290"/>
      <c r="W196" s="290"/>
      <c r="X196" s="290"/>
      <c r="Y196" s="290"/>
      <c r="Z196" s="290"/>
    </row>
    <row r="197" spans="1:26" ht="13.5" customHeight="1">
      <c r="A197" s="290"/>
      <c r="B197" s="290"/>
      <c r="C197" s="290"/>
      <c r="D197" s="290"/>
      <c r="E197" s="290"/>
      <c r="F197" s="290"/>
      <c r="G197" s="290"/>
      <c r="H197" s="290"/>
      <c r="I197" s="290"/>
      <c r="J197" s="290"/>
      <c r="K197" s="290"/>
      <c r="L197" s="290"/>
      <c r="M197" s="290"/>
      <c r="N197" s="290"/>
      <c r="O197" s="290"/>
      <c r="P197" s="290"/>
      <c r="Q197" s="290"/>
      <c r="R197" s="290"/>
      <c r="S197" s="290"/>
      <c r="T197" s="290"/>
      <c r="U197" s="290"/>
      <c r="V197" s="290"/>
      <c r="W197" s="290"/>
      <c r="X197" s="290"/>
      <c r="Y197" s="290"/>
      <c r="Z197" s="290"/>
    </row>
    <row r="198" spans="1:26" ht="13.5" customHeight="1">
      <c r="A198" s="290"/>
      <c r="B198" s="290"/>
      <c r="C198" s="290"/>
      <c r="D198" s="290"/>
      <c r="E198" s="290"/>
      <c r="F198" s="290"/>
      <c r="G198" s="290"/>
      <c r="H198" s="290"/>
      <c r="I198" s="290"/>
      <c r="J198" s="290"/>
      <c r="K198" s="290"/>
      <c r="L198" s="290"/>
      <c r="M198" s="290"/>
      <c r="N198" s="290"/>
      <c r="O198" s="290"/>
      <c r="P198" s="290"/>
      <c r="Q198" s="290"/>
      <c r="R198" s="290"/>
      <c r="S198" s="290"/>
      <c r="T198" s="290"/>
      <c r="U198" s="290"/>
      <c r="V198" s="290"/>
      <c r="W198" s="290"/>
      <c r="X198" s="290"/>
      <c r="Y198" s="290"/>
      <c r="Z198" s="290"/>
    </row>
    <row r="199" spans="1:26" ht="13.5" customHeight="1">
      <c r="A199" s="290"/>
      <c r="B199" s="290"/>
      <c r="C199" s="290"/>
      <c r="D199" s="290"/>
      <c r="E199" s="290"/>
      <c r="F199" s="290"/>
      <c r="G199" s="290"/>
      <c r="H199" s="290"/>
      <c r="I199" s="290"/>
      <c r="J199" s="290"/>
      <c r="K199" s="290"/>
      <c r="L199" s="290"/>
      <c r="M199" s="290"/>
      <c r="N199" s="290"/>
      <c r="O199" s="290"/>
      <c r="P199" s="290"/>
      <c r="Q199" s="290"/>
      <c r="R199" s="290"/>
      <c r="S199" s="290"/>
      <c r="T199" s="290"/>
      <c r="U199" s="290"/>
      <c r="V199" s="290"/>
      <c r="W199" s="290"/>
      <c r="X199" s="290"/>
      <c r="Y199" s="290"/>
      <c r="Z199" s="290"/>
    </row>
    <row r="200" spans="1:26" ht="13.5" customHeight="1">
      <c r="A200" s="290"/>
      <c r="B200" s="290"/>
      <c r="C200" s="290"/>
      <c r="D200" s="290"/>
      <c r="E200" s="290"/>
      <c r="F200" s="290"/>
      <c r="G200" s="290"/>
      <c r="H200" s="290"/>
      <c r="I200" s="290"/>
      <c r="J200" s="290"/>
      <c r="K200" s="290"/>
      <c r="L200" s="290"/>
      <c r="M200" s="290"/>
      <c r="N200" s="290"/>
      <c r="O200" s="290"/>
      <c r="P200" s="290"/>
      <c r="Q200" s="290"/>
      <c r="R200" s="290"/>
      <c r="S200" s="290"/>
      <c r="T200" s="290"/>
      <c r="U200" s="290"/>
      <c r="V200" s="290"/>
      <c r="W200" s="290"/>
      <c r="X200" s="290"/>
      <c r="Y200" s="290"/>
      <c r="Z200" s="290"/>
    </row>
    <row r="201" spans="1:26" ht="13.5" customHeight="1">
      <c r="A201" s="290"/>
      <c r="B201" s="290"/>
      <c r="C201" s="290"/>
      <c r="D201" s="290"/>
      <c r="E201" s="290"/>
      <c r="F201" s="290"/>
      <c r="G201" s="290"/>
      <c r="H201" s="290"/>
      <c r="I201" s="290"/>
      <c r="J201" s="290"/>
      <c r="K201" s="290"/>
      <c r="L201" s="290"/>
      <c r="M201" s="290"/>
      <c r="N201" s="290"/>
      <c r="O201" s="290"/>
      <c r="P201" s="290"/>
      <c r="Q201" s="290"/>
      <c r="R201" s="290"/>
      <c r="S201" s="290"/>
      <c r="T201" s="290"/>
      <c r="U201" s="290"/>
      <c r="V201" s="290"/>
      <c r="W201" s="290"/>
      <c r="X201" s="290"/>
      <c r="Y201" s="290"/>
      <c r="Z201" s="290"/>
    </row>
    <row r="202" spans="1:26" ht="13.5" customHeight="1">
      <c r="A202" s="290"/>
      <c r="B202" s="290"/>
      <c r="C202" s="290"/>
      <c r="D202" s="290"/>
      <c r="E202" s="290"/>
      <c r="F202" s="290"/>
      <c r="G202" s="290"/>
      <c r="H202" s="290"/>
      <c r="I202" s="290"/>
      <c r="J202" s="290"/>
      <c r="K202" s="290"/>
      <c r="L202" s="290"/>
      <c r="M202" s="290"/>
      <c r="N202" s="290"/>
      <c r="O202" s="290"/>
      <c r="P202" s="290"/>
      <c r="Q202" s="290"/>
      <c r="R202" s="290"/>
      <c r="S202" s="290"/>
      <c r="T202" s="290"/>
      <c r="U202" s="290"/>
      <c r="V202" s="290"/>
      <c r="W202" s="290"/>
      <c r="X202" s="290"/>
      <c r="Y202" s="290"/>
      <c r="Z202" s="290"/>
    </row>
    <row r="203" spans="1:26" ht="13.5" customHeight="1">
      <c r="A203" s="290"/>
      <c r="B203" s="290"/>
      <c r="C203" s="290"/>
      <c r="D203" s="290"/>
      <c r="E203" s="290"/>
      <c r="F203" s="290"/>
      <c r="G203" s="290"/>
      <c r="H203" s="290"/>
      <c r="I203" s="290"/>
      <c r="J203" s="290"/>
      <c r="K203" s="290"/>
      <c r="L203" s="290"/>
      <c r="M203" s="290"/>
      <c r="N203" s="290"/>
      <c r="O203" s="290"/>
      <c r="P203" s="290"/>
      <c r="Q203" s="290"/>
      <c r="R203" s="290"/>
      <c r="S203" s="290"/>
      <c r="T203" s="290"/>
      <c r="U203" s="290"/>
      <c r="V203" s="290"/>
      <c r="W203" s="290"/>
      <c r="X203" s="290"/>
      <c r="Y203" s="290"/>
      <c r="Z203" s="290"/>
    </row>
    <row r="204" spans="1:26" ht="13.5" customHeight="1">
      <c r="A204" s="290"/>
      <c r="B204" s="290"/>
      <c r="C204" s="290"/>
      <c r="D204" s="290"/>
      <c r="E204" s="290"/>
      <c r="F204" s="290"/>
      <c r="G204" s="290"/>
      <c r="H204" s="290"/>
      <c r="I204" s="290"/>
      <c r="J204" s="290"/>
      <c r="K204" s="290"/>
      <c r="L204" s="290"/>
      <c r="M204" s="290"/>
      <c r="N204" s="290"/>
      <c r="O204" s="290"/>
      <c r="P204" s="290"/>
      <c r="Q204" s="290"/>
      <c r="R204" s="290"/>
      <c r="S204" s="290"/>
      <c r="T204" s="290"/>
      <c r="U204" s="290"/>
      <c r="V204" s="290"/>
      <c r="W204" s="290"/>
      <c r="X204" s="290"/>
      <c r="Y204" s="290"/>
      <c r="Z204" s="290"/>
    </row>
    <row r="205" spans="1:26" ht="13.5" customHeight="1">
      <c r="A205" s="290"/>
      <c r="B205" s="290"/>
      <c r="C205" s="290"/>
      <c r="D205" s="290"/>
      <c r="E205" s="290"/>
      <c r="F205" s="290"/>
      <c r="G205" s="290"/>
      <c r="H205" s="290"/>
      <c r="I205" s="290"/>
      <c r="J205" s="290"/>
      <c r="K205" s="290"/>
      <c r="L205" s="290"/>
      <c r="M205" s="290"/>
      <c r="N205" s="290"/>
      <c r="O205" s="290"/>
      <c r="P205" s="290"/>
      <c r="Q205" s="290"/>
      <c r="R205" s="290"/>
      <c r="S205" s="290"/>
      <c r="T205" s="290"/>
      <c r="U205" s="290"/>
      <c r="V205" s="290"/>
      <c r="W205" s="290"/>
      <c r="X205" s="290"/>
      <c r="Y205" s="290"/>
      <c r="Z205" s="290"/>
    </row>
    <row r="206" spans="1:26" ht="13.5" customHeight="1">
      <c r="A206" s="290"/>
      <c r="B206" s="290"/>
      <c r="C206" s="290"/>
      <c r="D206" s="290"/>
      <c r="E206" s="290"/>
      <c r="F206" s="290"/>
      <c r="G206" s="290"/>
      <c r="H206" s="290"/>
      <c r="I206" s="290"/>
      <c r="J206" s="290"/>
      <c r="K206" s="290"/>
      <c r="L206" s="290"/>
      <c r="M206" s="290"/>
      <c r="N206" s="290"/>
      <c r="O206" s="290"/>
      <c r="P206" s="290"/>
      <c r="Q206" s="290"/>
      <c r="R206" s="290"/>
      <c r="S206" s="290"/>
      <c r="T206" s="290"/>
      <c r="U206" s="290"/>
      <c r="V206" s="290"/>
      <c r="W206" s="290"/>
      <c r="X206" s="290"/>
      <c r="Y206" s="290"/>
      <c r="Z206" s="290"/>
    </row>
    <row r="207" spans="1:26" ht="13.5" customHeight="1">
      <c r="A207" s="290"/>
      <c r="B207" s="290"/>
      <c r="C207" s="290"/>
      <c r="D207" s="290"/>
      <c r="E207" s="290"/>
      <c r="F207" s="290"/>
      <c r="G207" s="290"/>
      <c r="H207" s="290"/>
      <c r="I207" s="290"/>
      <c r="J207" s="290"/>
      <c r="K207" s="290"/>
      <c r="L207" s="290"/>
      <c r="M207" s="290"/>
      <c r="N207" s="290"/>
      <c r="O207" s="290"/>
      <c r="P207" s="290"/>
      <c r="Q207" s="290"/>
      <c r="R207" s="290"/>
      <c r="S207" s="290"/>
      <c r="T207" s="290"/>
      <c r="U207" s="290"/>
      <c r="V207" s="290"/>
      <c r="W207" s="290"/>
      <c r="X207" s="290"/>
      <c r="Y207" s="290"/>
      <c r="Z207" s="290"/>
    </row>
    <row r="208" spans="1:26" ht="13.5" customHeight="1">
      <c r="A208" s="290"/>
      <c r="B208" s="290"/>
      <c r="C208" s="290"/>
      <c r="D208" s="290"/>
      <c r="E208" s="290"/>
      <c r="F208" s="290"/>
      <c r="G208" s="290"/>
      <c r="H208" s="290"/>
      <c r="I208" s="290"/>
      <c r="J208" s="290"/>
      <c r="K208" s="290"/>
      <c r="L208" s="290"/>
      <c r="M208" s="290"/>
      <c r="N208" s="290"/>
      <c r="O208" s="290"/>
      <c r="P208" s="290"/>
      <c r="Q208" s="290"/>
      <c r="R208" s="290"/>
      <c r="S208" s="290"/>
      <c r="T208" s="290"/>
      <c r="U208" s="290"/>
      <c r="V208" s="290"/>
      <c r="W208" s="290"/>
      <c r="X208" s="290"/>
      <c r="Y208" s="290"/>
      <c r="Z208" s="290"/>
    </row>
    <row r="209" spans="1:26" ht="13.5" customHeight="1">
      <c r="A209" s="290"/>
      <c r="B209" s="290"/>
      <c r="C209" s="290"/>
      <c r="D209" s="290"/>
      <c r="E209" s="290"/>
      <c r="F209" s="290"/>
      <c r="G209" s="290"/>
      <c r="H209" s="290"/>
      <c r="I209" s="290"/>
      <c r="J209" s="290"/>
      <c r="K209" s="290"/>
      <c r="L209" s="290"/>
      <c r="M209" s="290"/>
      <c r="N209" s="290"/>
      <c r="O209" s="290"/>
      <c r="P209" s="290"/>
      <c r="Q209" s="290"/>
      <c r="R209" s="290"/>
      <c r="S209" s="290"/>
      <c r="T209" s="290"/>
      <c r="U209" s="290"/>
      <c r="V209" s="290"/>
      <c r="W209" s="290"/>
      <c r="X209" s="290"/>
      <c r="Y209" s="290"/>
      <c r="Z209" s="290"/>
    </row>
    <row r="210" spans="1:26" ht="13.5" customHeight="1">
      <c r="A210" s="290"/>
      <c r="B210" s="290"/>
      <c r="C210" s="290"/>
      <c r="D210" s="290"/>
      <c r="E210" s="290"/>
      <c r="F210" s="290"/>
      <c r="G210" s="290"/>
      <c r="H210" s="290"/>
      <c r="I210" s="290"/>
      <c r="J210" s="290"/>
      <c r="K210" s="290"/>
      <c r="L210" s="290"/>
      <c r="M210" s="290"/>
      <c r="N210" s="290"/>
      <c r="O210" s="290"/>
      <c r="P210" s="290"/>
      <c r="Q210" s="290"/>
      <c r="R210" s="290"/>
      <c r="S210" s="290"/>
      <c r="T210" s="290"/>
      <c r="U210" s="290"/>
      <c r="V210" s="290"/>
      <c r="W210" s="290"/>
      <c r="X210" s="290"/>
      <c r="Y210" s="290"/>
      <c r="Z210" s="290"/>
    </row>
    <row r="211" spans="1:26" ht="13.5" customHeight="1">
      <c r="A211" s="290"/>
      <c r="B211" s="290"/>
      <c r="C211" s="290"/>
      <c r="D211" s="290"/>
      <c r="E211" s="290"/>
      <c r="F211" s="290"/>
      <c r="G211" s="290"/>
      <c r="H211" s="290"/>
      <c r="I211" s="290"/>
      <c r="J211" s="290"/>
      <c r="K211" s="290"/>
      <c r="L211" s="290"/>
      <c r="M211" s="290"/>
      <c r="N211" s="290"/>
      <c r="O211" s="290"/>
      <c r="P211" s="290"/>
      <c r="Q211" s="290"/>
      <c r="R211" s="290"/>
      <c r="S211" s="290"/>
      <c r="T211" s="290"/>
      <c r="U211" s="290"/>
      <c r="V211" s="290"/>
      <c r="W211" s="290"/>
      <c r="X211" s="290"/>
      <c r="Y211" s="290"/>
      <c r="Z211" s="290"/>
    </row>
    <row r="212" spans="1:26" ht="13.5" customHeight="1">
      <c r="A212" s="290"/>
      <c r="B212" s="290"/>
      <c r="C212" s="290"/>
      <c r="D212" s="290"/>
      <c r="E212" s="290"/>
      <c r="F212" s="290"/>
      <c r="G212" s="290"/>
      <c r="H212" s="290"/>
      <c r="I212" s="290"/>
      <c r="J212" s="290"/>
      <c r="K212" s="290"/>
      <c r="L212" s="290"/>
      <c r="M212" s="290"/>
      <c r="N212" s="290"/>
      <c r="O212" s="290"/>
      <c r="P212" s="290"/>
      <c r="Q212" s="290"/>
      <c r="R212" s="290"/>
      <c r="S212" s="290"/>
      <c r="T212" s="290"/>
      <c r="U212" s="290"/>
      <c r="V212" s="290"/>
      <c r="W212" s="290"/>
      <c r="X212" s="290"/>
      <c r="Y212" s="290"/>
      <c r="Z212" s="290"/>
    </row>
    <row r="213" spans="1:26" ht="13.5" customHeight="1">
      <c r="A213" s="290"/>
      <c r="B213" s="290"/>
      <c r="C213" s="290"/>
      <c r="D213" s="290"/>
      <c r="E213" s="290"/>
      <c r="F213" s="290"/>
      <c r="G213" s="290"/>
      <c r="H213" s="290"/>
      <c r="I213" s="290"/>
      <c r="J213" s="290"/>
      <c r="K213" s="290"/>
      <c r="L213" s="290"/>
      <c r="M213" s="290"/>
      <c r="N213" s="290"/>
      <c r="O213" s="290"/>
      <c r="P213" s="290"/>
      <c r="Q213" s="290"/>
      <c r="R213" s="290"/>
      <c r="S213" s="290"/>
      <c r="T213" s="290"/>
      <c r="U213" s="290"/>
      <c r="V213" s="290"/>
      <c r="W213" s="290"/>
      <c r="X213" s="290"/>
      <c r="Y213" s="290"/>
      <c r="Z213" s="290"/>
    </row>
    <row r="214" spans="1:26" ht="13.5" customHeight="1">
      <c r="A214" s="290"/>
      <c r="B214" s="290"/>
      <c r="C214" s="290"/>
      <c r="D214" s="290"/>
      <c r="E214" s="290"/>
      <c r="F214" s="290"/>
      <c r="G214" s="290"/>
      <c r="H214" s="290"/>
      <c r="I214" s="290"/>
      <c r="J214" s="290"/>
      <c r="K214" s="290"/>
      <c r="L214" s="290"/>
      <c r="M214" s="290"/>
      <c r="N214" s="290"/>
      <c r="O214" s="290"/>
      <c r="P214" s="290"/>
      <c r="Q214" s="290"/>
      <c r="R214" s="290"/>
      <c r="S214" s="290"/>
      <c r="T214" s="290"/>
      <c r="U214" s="290"/>
      <c r="V214" s="290"/>
      <c r="W214" s="290"/>
      <c r="X214" s="290"/>
      <c r="Y214" s="290"/>
      <c r="Z214" s="290"/>
    </row>
    <row r="215" spans="1:26" ht="13.5" customHeight="1">
      <c r="A215" s="290"/>
      <c r="B215" s="290"/>
      <c r="C215" s="290"/>
      <c r="D215" s="290"/>
      <c r="E215" s="290"/>
      <c r="F215" s="290"/>
      <c r="G215" s="290"/>
      <c r="H215" s="290"/>
      <c r="I215" s="290"/>
      <c r="J215" s="290"/>
      <c r="K215" s="290"/>
      <c r="L215" s="290"/>
      <c r="M215" s="290"/>
      <c r="N215" s="290"/>
      <c r="O215" s="290"/>
      <c r="P215" s="290"/>
      <c r="Q215" s="290"/>
      <c r="R215" s="290"/>
      <c r="S215" s="290"/>
      <c r="T215" s="290"/>
      <c r="U215" s="290"/>
      <c r="V215" s="290"/>
      <c r="W215" s="290"/>
      <c r="X215" s="290"/>
      <c r="Y215" s="290"/>
      <c r="Z215" s="290"/>
    </row>
    <row r="216" spans="1:26" ht="13.5" customHeight="1">
      <c r="A216" s="290"/>
      <c r="B216" s="290"/>
      <c r="C216" s="290"/>
      <c r="D216" s="290"/>
      <c r="E216" s="290"/>
      <c r="F216" s="290"/>
      <c r="G216" s="290"/>
      <c r="H216" s="290"/>
      <c r="I216" s="290"/>
      <c r="J216" s="290"/>
      <c r="K216" s="290"/>
      <c r="L216" s="290"/>
      <c r="M216" s="290"/>
      <c r="N216" s="290"/>
      <c r="O216" s="290"/>
      <c r="P216" s="290"/>
      <c r="Q216" s="290"/>
      <c r="R216" s="290"/>
      <c r="S216" s="290"/>
      <c r="T216" s="290"/>
      <c r="U216" s="290"/>
      <c r="V216" s="290"/>
      <c r="W216" s="290"/>
      <c r="X216" s="290"/>
      <c r="Y216" s="290"/>
      <c r="Z216" s="290"/>
    </row>
    <row r="217" spans="1:26" ht="13.5" customHeight="1">
      <c r="A217" s="290"/>
      <c r="B217" s="290"/>
      <c r="C217" s="290"/>
      <c r="D217" s="290"/>
      <c r="E217" s="290"/>
      <c r="F217" s="290"/>
      <c r="G217" s="290"/>
      <c r="H217" s="290"/>
      <c r="I217" s="290"/>
      <c r="J217" s="290"/>
      <c r="K217" s="290"/>
      <c r="L217" s="290"/>
      <c r="M217" s="290"/>
      <c r="N217" s="290"/>
      <c r="O217" s="290"/>
      <c r="P217" s="290"/>
      <c r="Q217" s="290"/>
      <c r="R217" s="290"/>
      <c r="S217" s="290"/>
      <c r="T217" s="290"/>
      <c r="U217" s="290"/>
      <c r="V217" s="290"/>
      <c r="W217" s="290"/>
      <c r="X217" s="290"/>
      <c r="Y217" s="290"/>
      <c r="Z217" s="290"/>
    </row>
    <row r="218" spans="1:26" ht="13.5" customHeight="1">
      <c r="A218" s="290"/>
      <c r="B218" s="290"/>
      <c r="C218" s="290"/>
      <c r="D218" s="290"/>
      <c r="E218" s="290"/>
      <c r="F218" s="290"/>
      <c r="G218" s="290"/>
      <c r="H218" s="290"/>
      <c r="I218" s="290"/>
      <c r="J218" s="290"/>
      <c r="K218" s="290"/>
      <c r="L218" s="290"/>
      <c r="M218" s="290"/>
      <c r="N218" s="290"/>
      <c r="O218" s="290"/>
      <c r="P218" s="290"/>
      <c r="Q218" s="290"/>
      <c r="R218" s="290"/>
      <c r="S218" s="290"/>
      <c r="T218" s="290"/>
      <c r="U218" s="290"/>
      <c r="V218" s="290"/>
      <c r="W218" s="290"/>
      <c r="X218" s="290"/>
      <c r="Y218" s="290"/>
      <c r="Z218" s="290"/>
    </row>
    <row r="219" spans="1:26" ht="13.5" customHeight="1">
      <c r="A219" s="290"/>
      <c r="B219" s="290"/>
      <c r="C219" s="290"/>
      <c r="D219" s="290"/>
      <c r="E219" s="290"/>
      <c r="F219" s="290"/>
      <c r="G219" s="290"/>
      <c r="H219" s="290"/>
      <c r="I219" s="290"/>
      <c r="J219" s="290"/>
      <c r="K219" s="290"/>
      <c r="L219" s="290"/>
      <c r="M219" s="290"/>
      <c r="N219" s="290"/>
      <c r="O219" s="290"/>
      <c r="P219" s="290"/>
      <c r="Q219" s="290"/>
      <c r="R219" s="290"/>
      <c r="S219" s="290"/>
      <c r="T219" s="290"/>
      <c r="U219" s="290"/>
      <c r="V219" s="290"/>
      <c r="W219" s="290"/>
      <c r="X219" s="290"/>
      <c r="Y219" s="290"/>
      <c r="Z219" s="290"/>
    </row>
    <row r="220" spans="1:26" ht="13.5" customHeight="1">
      <c r="A220" s="290"/>
      <c r="B220" s="290"/>
      <c r="C220" s="290"/>
      <c r="D220" s="290"/>
      <c r="E220" s="290"/>
      <c r="F220" s="290"/>
      <c r="G220" s="290"/>
      <c r="H220" s="290"/>
      <c r="I220" s="290"/>
      <c r="J220" s="290"/>
      <c r="K220" s="290"/>
      <c r="L220" s="290"/>
      <c r="M220" s="290"/>
      <c r="N220" s="290"/>
      <c r="O220" s="290"/>
      <c r="P220" s="290"/>
      <c r="Q220" s="290"/>
      <c r="R220" s="290"/>
      <c r="S220" s="290"/>
      <c r="T220" s="290"/>
      <c r="U220" s="290"/>
      <c r="V220" s="290"/>
      <c r="W220" s="290"/>
      <c r="X220" s="290"/>
      <c r="Y220" s="290"/>
      <c r="Z220" s="290"/>
    </row>
    <row r="221" spans="1:26" ht="13.5" customHeight="1">
      <c r="A221" s="290"/>
      <c r="B221" s="290"/>
      <c r="C221" s="290"/>
      <c r="D221" s="290"/>
      <c r="E221" s="290"/>
      <c r="F221" s="290"/>
      <c r="G221" s="290"/>
      <c r="H221" s="290"/>
      <c r="I221" s="290"/>
      <c r="J221" s="290"/>
      <c r="K221" s="290"/>
      <c r="L221" s="290"/>
      <c r="M221" s="290"/>
      <c r="N221" s="290"/>
      <c r="O221" s="290"/>
      <c r="P221" s="290"/>
      <c r="Q221" s="290"/>
      <c r="R221" s="290"/>
      <c r="S221" s="290"/>
      <c r="T221" s="290"/>
      <c r="U221" s="290"/>
      <c r="V221" s="290"/>
      <c r="W221" s="290"/>
      <c r="X221" s="290"/>
      <c r="Y221" s="290"/>
      <c r="Z221" s="290"/>
    </row>
    <row r="222" spans="1:26" ht="13.5" customHeight="1">
      <c r="A222" s="290"/>
      <c r="B222" s="290"/>
      <c r="C222" s="290"/>
      <c r="D222" s="290"/>
      <c r="E222" s="290"/>
      <c r="F222" s="290"/>
      <c r="G222" s="290"/>
      <c r="H222" s="290"/>
      <c r="I222" s="290"/>
      <c r="J222" s="290"/>
      <c r="K222" s="290"/>
      <c r="L222" s="290"/>
      <c r="M222" s="290"/>
      <c r="N222" s="290"/>
      <c r="O222" s="290"/>
      <c r="P222" s="290"/>
      <c r="Q222" s="290"/>
      <c r="R222" s="290"/>
      <c r="S222" s="290"/>
      <c r="T222" s="290"/>
      <c r="U222" s="290"/>
      <c r="V222" s="290"/>
      <c r="W222" s="290"/>
      <c r="X222" s="290"/>
      <c r="Y222" s="290"/>
      <c r="Z222" s="290"/>
    </row>
    <row r="223" spans="1:26" ht="13.5" customHeight="1">
      <c r="A223" s="290"/>
      <c r="B223" s="290"/>
      <c r="C223" s="290"/>
      <c r="D223" s="290"/>
      <c r="E223" s="290"/>
      <c r="F223" s="290"/>
      <c r="G223" s="290"/>
      <c r="H223" s="290"/>
      <c r="I223" s="290"/>
      <c r="J223" s="290"/>
      <c r="K223" s="290"/>
      <c r="L223" s="290"/>
      <c r="M223" s="290"/>
      <c r="N223" s="290"/>
      <c r="O223" s="290"/>
      <c r="P223" s="290"/>
      <c r="Q223" s="290"/>
      <c r="R223" s="290"/>
      <c r="S223" s="290"/>
      <c r="T223" s="290"/>
      <c r="U223" s="290"/>
      <c r="V223" s="290"/>
      <c r="W223" s="290"/>
      <c r="X223" s="290"/>
      <c r="Y223" s="290"/>
      <c r="Z223" s="290"/>
    </row>
    <row r="224" spans="1:26" ht="13.5" customHeight="1">
      <c r="A224" s="290"/>
      <c r="B224" s="290"/>
      <c r="C224" s="290"/>
      <c r="D224" s="290"/>
      <c r="E224" s="290"/>
      <c r="F224" s="290"/>
      <c r="G224" s="290"/>
      <c r="H224" s="290"/>
      <c r="I224" s="290"/>
      <c r="J224" s="290"/>
      <c r="K224" s="290"/>
      <c r="L224" s="290"/>
      <c r="M224" s="290"/>
      <c r="N224" s="290"/>
      <c r="O224" s="290"/>
      <c r="P224" s="290"/>
      <c r="Q224" s="290"/>
      <c r="R224" s="290"/>
      <c r="S224" s="290"/>
      <c r="T224" s="290"/>
      <c r="U224" s="290"/>
      <c r="V224" s="290"/>
      <c r="W224" s="290"/>
      <c r="X224" s="290"/>
      <c r="Y224" s="290"/>
      <c r="Z224" s="290"/>
    </row>
    <row r="225" spans="1:26" ht="13.5" customHeight="1">
      <c r="A225" s="290"/>
      <c r="B225" s="290"/>
      <c r="C225" s="290"/>
      <c r="D225" s="290"/>
      <c r="E225" s="290"/>
      <c r="F225" s="290"/>
      <c r="G225" s="290"/>
      <c r="H225" s="290"/>
      <c r="I225" s="290"/>
      <c r="J225" s="290"/>
      <c r="K225" s="290"/>
      <c r="L225" s="290"/>
      <c r="M225" s="290"/>
      <c r="N225" s="290"/>
      <c r="O225" s="290"/>
      <c r="P225" s="290"/>
      <c r="Q225" s="290"/>
      <c r="R225" s="290"/>
      <c r="S225" s="290"/>
      <c r="T225" s="290"/>
      <c r="U225" s="290"/>
      <c r="V225" s="290"/>
      <c r="W225" s="290"/>
      <c r="X225" s="290"/>
      <c r="Y225" s="290"/>
      <c r="Z225" s="290"/>
    </row>
    <row r="226" spans="1:26" ht="13.5" customHeight="1">
      <c r="A226" s="290"/>
      <c r="B226" s="290"/>
      <c r="C226" s="290"/>
      <c r="D226" s="290"/>
      <c r="E226" s="290"/>
      <c r="F226" s="290"/>
      <c r="G226" s="290"/>
      <c r="H226" s="290"/>
      <c r="I226" s="290"/>
      <c r="J226" s="290"/>
      <c r="K226" s="290"/>
      <c r="L226" s="290"/>
      <c r="M226" s="290"/>
      <c r="N226" s="290"/>
      <c r="O226" s="290"/>
      <c r="P226" s="290"/>
      <c r="Q226" s="290"/>
      <c r="R226" s="290"/>
      <c r="S226" s="290"/>
      <c r="T226" s="290"/>
      <c r="U226" s="290"/>
      <c r="V226" s="290"/>
      <c r="W226" s="290"/>
      <c r="X226" s="290"/>
      <c r="Y226" s="290"/>
      <c r="Z226" s="290"/>
    </row>
    <row r="227" spans="1:26" ht="13.5" customHeight="1">
      <c r="A227" s="290"/>
      <c r="B227" s="290"/>
      <c r="C227" s="290"/>
      <c r="D227" s="290"/>
      <c r="E227" s="290"/>
      <c r="F227" s="290"/>
      <c r="G227" s="290"/>
      <c r="H227" s="290"/>
      <c r="I227" s="290"/>
      <c r="J227" s="290"/>
      <c r="K227" s="290"/>
      <c r="L227" s="290"/>
      <c r="M227" s="290"/>
      <c r="N227" s="290"/>
      <c r="O227" s="290"/>
      <c r="P227" s="290"/>
      <c r="Q227" s="290"/>
      <c r="R227" s="290"/>
      <c r="S227" s="290"/>
      <c r="T227" s="290"/>
      <c r="U227" s="290"/>
      <c r="V227" s="290"/>
      <c r="W227" s="290"/>
      <c r="X227" s="290"/>
      <c r="Y227" s="290"/>
      <c r="Z227" s="290"/>
    </row>
    <row r="228" spans="1:26" ht="13.5" customHeight="1">
      <c r="A228" s="290"/>
      <c r="B228" s="290"/>
      <c r="C228" s="290"/>
      <c r="D228" s="290"/>
      <c r="E228" s="290"/>
      <c r="F228" s="290"/>
      <c r="G228" s="290"/>
      <c r="H228" s="290"/>
      <c r="I228" s="290"/>
      <c r="J228" s="290"/>
      <c r="K228" s="290"/>
      <c r="L228" s="290"/>
      <c r="M228" s="290"/>
      <c r="N228" s="290"/>
      <c r="O228" s="290"/>
      <c r="P228" s="290"/>
      <c r="Q228" s="290"/>
      <c r="R228" s="290"/>
      <c r="S228" s="290"/>
      <c r="T228" s="290"/>
      <c r="U228" s="290"/>
      <c r="V228" s="290"/>
      <c r="W228" s="290"/>
      <c r="X228" s="290"/>
      <c r="Y228" s="290"/>
      <c r="Z228" s="290"/>
    </row>
    <row r="229" spans="1:26" ht="13.5" customHeight="1">
      <c r="A229" s="290"/>
      <c r="B229" s="290"/>
      <c r="C229" s="290"/>
      <c r="D229" s="290"/>
      <c r="E229" s="290"/>
      <c r="F229" s="290"/>
      <c r="G229" s="290"/>
      <c r="H229" s="290"/>
      <c r="I229" s="290"/>
      <c r="J229" s="290"/>
      <c r="K229" s="290"/>
      <c r="L229" s="290"/>
      <c r="M229" s="290"/>
      <c r="N229" s="290"/>
      <c r="O229" s="290"/>
      <c r="P229" s="290"/>
      <c r="Q229" s="290"/>
      <c r="R229" s="290"/>
      <c r="S229" s="290"/>
      <c r="T229" s="290"/>
      <c r="U229" s="290"/>
      <c r="V229" s="290"/>
      <c r="W229" s="290"/>
      <c r="X229" s="290"/>
      <c r="Y229" s="290"/>
      <c r="Z229" s="290"/>
    </row>
    <row r="230" spans="1:26" ht="13.5" customHeight="1">
      <c r="A230" s="290"/>
      <c r="B230" s="290"/>
      <c r="C230" s="290"/>
      <c r="D230" s="290"/>
      <c r="E230" s="290"/>
      <c r="F230" s="290"/>
      <c r="G230" s="290"/>
      <c r="H230" s="290"/>
      <c r="I230" s="290"/>
      <c r="J230" s="290"/>
      <c r="K230" s="290"/>
      <c r="L230" s="290"/>
      <c r="M230" s="290"/>
      <c r="N230" s="290"/>
      <c r="O230" s="290"/>
      <c r="P230" s="290"/>
      <c r="Q230" s="290"/>
      <c r="R230" s="290"/>
      <c r="S230" s="290"/>
      <c r="T230" s="290"/>
      <c r="U230" s="290"/>
      <c r="V230" s="290"/>
      <c r="W230" s="290"/>
      <c r="X230" s="290"/>
      <c r="Y230" s="290"/>
      <c r="Z230" s="290"/>
    </row>
    <row r="231" spans="1:26" ht="13.5" customHeight="1">
      <c r="A231" s="290"/>
      <c r="B231" s="290"/>
      <c r="C231" s="290"/>
      <c r="D231" s="290"/>
      <c r="E231" s="290"/>
      <c r="F231" s="290"/>
      <c r="G231" s="290"/>
      <c r="H231" s="290"/>
      <c r="I231" s="290"/>
      <c r="J231" s="290"/>
      <c r="K231" s="290"/>
      <c r="L231" s="290"/>
      <c r="M231" s="290"/>
      <c r="N231" s="290"/>
      <c r="O231" s="290"/>
      <c r="P231" s="290"/>
      <c r="Q231" s="290"/>
      <c r="R231" s="290"/>
      <c r="S231" s="290"/>
      <c r="T231" s="290"/>
      <c r="U231" s="290"/>
      <c r="V231" s="290"/>
      <c r="W231" s="290"/>
      <c r="X231" s="290"/>
      <c r="Y231" s="290"/>
      <c r="Z231" s="290"/>
    </row>
    <row r="232" spans="1:26" ht="13.5" customHeight="1">
      <c r="A232" s="290"/>
      <c r="B232" s="290"/>
      <c r="C232" s="290"/>
      <c r="D232" s="290"/>
      <c r="E232" s="290"/>
      <c r="F232" s="290"/>
      <c r="G232" s="290"/>
      <c r="H232" s="290"/>
      <c r="I232" s="290"/>
      <c r="J232" s="290"/>
      <c r="K232" s="290"/>
      <c r="L232" s="290"/>
      <c r="M232" s="290"/>
      <c r="N232" s="290"/>
      <c r="O232" s="290"/>
      <c r="P232" s="290"/>
      <c r="Q232" s="290"/>
      <c r="R232" s="290"/>
      <c r="S232" s="290"/>
      <c r="T232" s="290"/>
      <c r="U232" s="290"/>
      <c r="V232" s="290"/>
      <c r="W232" s="290"/>
      <c r="X232" s="290"/>
      <c r="Y232" s="290"/>
      <c r="Z232" s="290"/>
    </row>
    <row r="233" spans="1:26" ht="13.5" customHeight="1">
      <c r="A233" s="290"/>
      <c r="B233" s="290"/>
      <c r="C233" s="290"/>
      <c r="D233" s="290"/>
      <c r="E233" s="290"/>
      <c r="F233" s="290"/>
      <c r="G233" s="290"/>
      <c r="H233" s="290"/>
      <c r="I233" s="290"/>
      <c r="J233" s="290"/>
      <c r="K233" s="290"/>
      <c r="L233" s="290"/>
      <c r="M233" s="290"/>
      <c r="N233" s="290"/>
      <c r="O233" s="290"/>
      <c r="P233" s="290"/>
      <c r="Q233" s="290"/>
      <c r="R233" s="290"/>
      <c r="S233" s="290"/>
      <c r="T233" s="290"/>
      <c r="U233" s="290"/>
      <c r="V233" s="290"/>
      <c r="W233" s="290"/>
      <c r="X233" s="290"/>
      <c r="Y233" s="290"/>
      <c r="Z233" s="290"/>
    </row>
    <row r="234" spans="1:26" ht="13.5" customHeight="1">
      <c r="A234" s="290"/>
      <c r="B234" s="290"/>
      <c r="C234" s="290"/>
      <c r="D234" s="290"/>
      <c r="E234" s="290"/>
      <c r="F234" s="290"/>
      <c r="G234" s="290"/>
      <c r="H234" s="290"/>
      <c r="I234" s="290"/>
      <c r="J234" s="290"/>
      <c r="K234" s="290"/>
      <c r="L234" s="290"/>
      <c r="M234" s="290"/>
      <c r="N234" s="290"/>
      <c r="O234" s="290"/>
      <c r="P234" s="290"/>
      <c r="Q234" s="290"/>
      <c r="R234" s="290"/>
      <c r="S234" s="290"/>
      <c r="T234" s="290"/>
      <c r="U234" s="290"/>
      <c r="V234" s="290"/>
      <c r="W234" s="290"/>
      <c r="X234" s="290"/>
      <c r="Y234" s="290"/>
      <c r="Z234" s="290"/>
    </row>
    <row r="235" spans="1:26" ht="13.5" customHeight="1">
      <c r="A235" s="290"/>
      <c r="B235" s="290"/>
      <c r="C235" s="290"/>
      <c r="D235" s="290"/>
      <c r="E235" s="290"/>
      <c r="F235" s="290"/>
      <c r="G235" s="290"/>
      <c r="H235" s="290"/>
      <c r="I235" s="290"/>
      <c r="J235" s="290"/>
      <c r="K235" s="290"/>
      <c r="L235" s="290"/>
      <c r="M235" s="290"/>
      <c r="N235" s="290"/>
      <c r="O235" s="290"/>
      <c r="P235" s="290"/>
      <c r="Q235" s="290"/>
      <c r="R235" s="290"/>
      <c r="S235" s="290"/>
      <c r="T235" s="290"/>
      <c r="U235" s="290"/>
      <c r="V235" s="290"/>
      <c r="W235" s="290"/>
      <c r="X235" s="290"/>
      <c r="Y235" s="290"/>
      <c r="Z235" s="290"/>
    </row>
    <row r="236" spans="1:26" ht="13.5" customHeight="1">
      <c r="A236" s="290"/>
      <c r="B236" s="290"/>
      <c r="C236" s="290"/>
      <c r="D236" s="290"/>
      <c r="E236" s="290"/>
      <c r="F236" s="290"/>
      <c r="G236" s="290"/>
      <c r="H236" s="290"/>
      <c r="I236" s="290"/>
      <c r="J236" s="290"/>
      <c r="K236" s="290"/>
      <c r="L236" s="290"/>
      <c r="M236" s="290"/>
      <c r="N236" s="290"/>
      <c r="O236" s="290"/>
      <c r="P236" s="290"/>
      <c r="Q236" s="290"/>
      <c r="R236" s="290"/>
      <c r="S236" s="290"/>
      <c r="T236" s="290"/>
      <c r="U236" s="290"/>
      <c r="V236" s="290"/>
      <c r="W236" s="290"/>
      <c r="X236" s="290"/>
      <c r="Y236" s="290"/>
      <c r="Z236" s="290"/>
    </row>
    <row r="237" spans="1:26" ht="13.5" customHeight="1">
      <c r="A237" s="290"/>
      <c r="B237" s="290"/>
      <c r="C237" s="290"/>
      <c r="D237" s="290"/>
      <c r="E237" s="290"/>
      <c r="F237" s="290"/>
      <c r="G237" s="290"/>
      <c r="H237" s="290"/>
      <c r="I237" s="290"/>
      <c r="J237" s="290"/>
      <c r="K237" s="290"/>
      <c r="L237" s="290"/>
      <c r="M237" s="290"/>
      <c r="N237" s="290"/>
      <c r="O237" s="290"/>
      <c r="P237" s="290"/>
      <c r="Q237" s="290"/>
      <c r="R237" s="290"/>
      <c r="S237" s="290"/>
      <c r="T237" s="290"/>
      <c r="U237" s="290"/>
      <c r="V237" s="290"/>
      <c r="W237" s="290"/>
      <c r="X237" s="290"/>
      <c r="Y237" s="290"/>
      <c r="Z237" s="290"/>
    </row>
    <row r="238" spans="1:26" ht="13.5" customHeight="1">
      <c r="A238" s="290"/>
      <c r="B238" s="290"/>
      <c r="C238" s="290"/>
      <c r="D238" s="290"/>
      <c r="E238" s="290"/>
      <c r="F238" s="290"/>
      <c r="G238" s="290"/>
      <c r="H238" s="290"/>
      <c r="I238" s="290"/>
      <c r="J238" s="290"/>
      <c r="K238" s="290"/>
      <c r="L238" s="290"/>
      <c r="M238" s="290"/>
      <c r="N238" s="290"/>
      <c r="O238" s="290"/>
      <c r="P238" s="290"/>
      <c r="Q238" s="290"/>
      <c r="R238" s="290"/>
      <c r="S238" s="290"/>
      <c r="T238" s="290"/>
      <c r="U238" s="290"/>
      <c r="V238" s="290"/>
      <c r="W238" s="290"/>
      <c r="X238" s="290"/>
      <c r="Y238" s="290"/>
      <c r="Z238" s="290"/>
    </row>
    <row r="239" spans="1:26" ht="13.5" customHeight="1">
      <c r="A239" s="290"/>
      <c r="B239" s="290"/>
      <c r="C239" s="290"/>
      <c r="D239" s="290"/>
      <c r="E239" s="290"/>
      <c r="F239" s="290"/>
      <c r="G239" s="290"/>
      <c r="H239" s="290"/>
      <c r="I239" s="290"/>
      <c r="J239" s="290"/>
      <c r="K239" s="290"/>
      <c r="L239" s="290"/>
      <c r="M239" s="290"/>
      <c r="N239" s="290"/>
      <c r="O239" s="290"/>
      <c r="P239" s="290"/>
      <c r="Q239" s="290"/>
      <c r="R239" s="290"/>
      <c r="S239" s="290"/>
      <c r="T239" s="290"/>
      <c r="U239" s="290"/>
      <c r="V239" s="290"/>
      <c r="W239" s="290"/>
      <c r="X239" s="290"/>
      <c r="Y239" s="290"/>
      <c r="Z239" s="290"/>
    </row>
    <row r="240" spans="1:26" ht="13.5" customHeight="1">
      <c r="A240" s="290"/>
      <c r="B240" s="290"/>
      <c r="C240" s="290"/>
      <c r="D240" s="290"/>
      <c r="E240" s="290"/>
      <c r="F240" s="290"/>
      <c r="G240" s="290"/>
      <c r="H240" s="290"/>
      <c r="I240" s="290"/>
      <c r="J240" s="290"/>
      <c r="K240" s="290"/>
      <c r="L240" s="290"/>
      <c r="M240" s="290"/>
      <c r="N240" s="290"/>
      <c r="O240" s="290"/>
      <c r="P240" s="290"/>
      <c r="Q240" s="290"/>
      <c r="R240" s="290"/>
      <c r="S240" s="290"/>
      <c r="T240" s="290"/>
      <c r="U240" s="290"/>
      <c r="V240" s="290"/>
      <c r="W240" s="290"/>
      <c r="X240" s="290"/>
      <c r="Y240" s="290"/>
      <c r="Z240" s="290"/>
    </row>
    <row r="241" spans="1:26" ht="13.5" customHeight="1">
      <c r="A241" s="290"/>
      <c r="B241" s="290"/>
      <c r="C241" s="290"/>
      <c r="D241" s="290"/>
      <c r="E241" s="290"/>
      <c r="F241" s="290"/>
      <c r="G241" s="290"/>
      <c r="H241" s="290"/>
      <c r="I241" s="290"/>
      <c r="J241" s="290"/>
      <c r="K241" s="290"/>
      <c r="L241" s="290"/>
      <c r="M241" s="290"/>
      <c r="N241" s="290"/>
      <c r="O241" s="290"/>
      <c r="P241" s="290"/>
      <c r="Q241" s="290"/>
      <c r="R241" s="290"/>
      <c r="S241" s="290"/>
      <c r="T241" s="290"/>
      <c r="U241" s="290"/>
      <c r="V241" s="290"/>
      <c r="W241" s="290"/>
      <c r="X241" s="290"/>
      <c r="Y241" s="290"/>
      <c r="Z241" s="290"/>
    </row>
    <row r="242" spans="1:26" ht="13.5" customHeight="1">
      <c r="A242" s="290"/>
      <c r="B242" s="290"/>
      <c r="C242" s="290"/>
      <c r="D242" s="290"/>
      <c r="E242" s="290"/>
      <c r="F242" s="290"/>
      <c r="G242" s="290"/>
      <c r="H242" s="290"/>
      <c r="I242" s="290"/>
      <c r="J242" s="290"/>
      <c r="K242" s="290"/>
      <c r="L242" s="290"/>
      <c r="M242" s="290"/>
      <c r="N242" s="290"/>
      <c r="O242" s="290"/>
      <c r="P242" s="290"/>
      <c r="Q242" s="290"/>
      <c r="R242" s="290"/>
      <c r="S242" s="290"/>
      <c r="T242" s="290"/>
      <c r="U242" s="290"/>
      <c r="V242" s="290"/>
      <c r="W242" s="290"/>
      <c r="X242" s="290"/>
      <c r="Y242" s="290"/>
      <c r="Z242" s="290"/>
    </row>
    <row r="243" spans="1:26" ht="13.5" customHeight="1">
      <c r="A243" s="290"/>
      <c r="B243" s="290"/>
      <c r="C243" s="290"/>
      <c r="D243" s="290"/>
      <c r="E243" s="290"/>
      <c r="F243" s="290"/>
      <c r="G243" s="290"/>
      <c r="H243" s="290"/>
      <c r="I243" s="290"/>
      <c r="J243" s="290"/>
      <c r="K243" s="290"/>
      <c r="L243" s="290"/>
      <c r="M243" s="290"/>
      <c r="N243" s="290"/>
      <c r="O243" s="290"/>
      <c r="P243" s="290"/>
      <c r="Q243" s="290"/>
      <c r="R243" s="290"/>
      <c r="S243" s="290"/>
      <c r="T243" s="290"/>
      <c r="U243" s="290"/>
      <c r="V243" s="290"/>
      <c r="W243" s="290"/>
      <c r="X243" s="290"/>
      <c r="Y243" s="290"/>
      <c r="Z243" s="290"/>
    </row>
    <row r="244" spans="1:26" ht="13.5" customHeight="1">
      <c r="A244" s="290"/>
      <c r="B244" s="290"/>
      <c r="C244" s="290"/>
      <c r="D244" s="290"/>
      <c r="E244" s="290"/>
      <c r="F244" s="290"/>
      <c r="G244" s="290"/>
      <c r="H244" s="290"/>
      <c r="I244" s="290"/>
      <c r="J244" s="290"/>
      <c r="K244" s="290"/>
      <c r="L244" s="290"/>
      <c r="M244" s="290"/>
      <c r="N244" s="290"/>
      <c r="O244" s="290"/>
      <c r="P244" s="290"/>
      <c r="Q244" s="290"/>
      <c r="R244" s="290"/>
      <c r="S244" s="290"/>
      <c r="T244" s="290"/>
      <c r="U244" s="290"/>
      <c r="V244" s="290"/>
      <c r="W244" s="290"/>
      <c r="X244" s="290"/>
      <c r="Y244" s="290"/>
      <c r="Z244" s="290"/>
    </row>
    <row r="245" spans="1:26" ht="13.5" customHeight="1">
      <c r="A245" s="290"/>
      <c r="B245" s="290"/>
      <c r="C245" s="290"/>
      <c r="D245" s="290"/>
      <c r="E245" s="290"/>
      <c r="F245" s="290"/>
      <c r="G245" s="290"/>
      <c r="H245" s="290"/>
      <c r="I245" s="290"/>
      <c r="J245" s="290"/>
      <c r="K245" s="290"/>
      <c r="L245" s="290"/>
      <c r="M245" s="290"/>
      <c r="N245" s="290"/>
      <c r="O245" s="290"/>
      <c r="P245" s="290"/>
      <c r="Q245" s="290"/>
      <c r="R245" s="290"/>
      <c r="S245" s="290"/>
      <c r="T245" s="290"/>
      <c r="U245" s="290"/>
      <c r="V245" s="290"/>
      <c r="W245" s="290"/>
      <c r="X245" s="290"/>
      <c r="Y245" s="290"/>
      <c r="Z245" s="290"/>
    </row>
    <row r="246" spans="1:26" ht="13.5" customHeight="1">
      <c r="A246" s="290"/>
      <c r="B246" s="290"/>
      <c r="C246" s="290"/>
      <c r="D246" s="290"/>
      <c r="E246" s="290"/>
      <c r="F246" s="290"/>
      <c r="G246" s="290"/>
      <c r="H246" s="290"/>
      <c r="I246" s="290"/>
      <c r="J246" s="290"/>
      <c r="K246" s="290"/>
      <c r="L246" s="290"/>
      <c r="M246" s="290"/>
      <c r="N246" s="290"/>
      <c r="O246" s="290"/>
      <c r="P246" s="290"/>
      <c r="Q246" s="290"/>
      <c r="R246" s="290"/>
      <c r="S246" s="290"/>
      <c r="T246" s="290"/>
      <c r="U246" s="290"/>
      <c r="V246" s="290"/>
      <c r="W246" s="290"/>
      <c r="X246" s="290"/>
      <c r="Y246" s="290"/>
      <c r="Z246" s="290"/>
    </row>
    <row r="247" spans="1:26" ht="13.5" customHeight="1">
      <c r="A247" s="290"/>
      <c r="B247" s="290"/>
      <c r="C247" s="290"/>
      <c r="D247" s="290"/>
      <c r="E247" s="290"/>
      <c r="F247" s="290"/>
      <c r="G247" s="290"/>
      <c r="H247" s="290"/>
      <c r="I247" s="290"/>
      <c r="J247" s="290"/>
      <c r="K247" s="290"/>
      <c r="L247" s="290"/>
      <c r="M247" s="290"/>
      <c r="N247" s="290"/>
      <c r="O247" s="290"/>
      <c r="P247" s="290"/>
      <c r="Q247" s="290"/>
      <c r="R247" s="290"/>
      <c r="S247" s="290"/>
      <c r="T247" s="290"/>
      <c r="U247" s="290"/>
      <c r="V247" s="290"/>
      <c r="W247" s="290"/>
      <c r="X247" s="290"/>
      <c r="Y247" s="290"/>
      <c r="Z247" s="290"/>
    </row>
    <row r="248" spans="1:26" ht="13.5" customHeight="1">
      <c r="A248" s="290"/>
      <c r="B248" s="290"/>
      <c r="C248" s="290"/>
      <c r="D248" s="290"/>
      <c r="E248" s="290"/>
      <c r="F248" s="290"/>
      <c r="G248" s="290"/>
      <c r="H248" s="290"/>
      <c r="I248" s="290"/>
      <c r="J248" s="290"/>
      <c r="K248" s="290"/>
      <c r="L248" s="290"/>
      <c r="M248" s="290"/>
      <c r="N248" s="290"/>
      <c r="O248" s="290"/>
      <c r="P248" s="290"/>
      <c r="Q248" s="290"/>
      <c r="R248" s="290"/>
      <c r="S248" s="290"/>
      <c r="T248" s="290"/>
      <c r="U248" s="290"/>
      <c r="V248" s="290"/>
      <c r="W248" s="290"/>
      <c r="X248" s="290"/>
      <c r="Y248" s="290"/>
      <c r="Z248" s="290"/>
    </row>
    <row r="249" spans="1:26" ht="13.5" customHeight="1">
      <c r="A249" s="290"/>
      <c r="B249" s="290"/>
      <c r="C249" s="290"/>
      <c r="D249" s="290"/>
      <c r="E249" s="290"/>
      <c r="F249" s="290"/>
      <c r="G249" s="290"/>
      <c r="H249" s="290"/>
      <c r="I249" s="290"/>
      <c r="J249" s="290"/>
      <c r="K249" s="290"/>
      <c r="L249" s="290"/>
      <c r="M249" s="290"/>
      <c r="N249" s="290"/>
      <c r="O249" s="290"/>
      <c r="P249" s="290"/>
      <c r="Q249" s="290"/>
      <c r="R249" s="290"/>
      <c r="S249" s="290"/>
      <c r="T249" s="290"/>
      <c r="U249" s="290"/>
      <c r="V249" s="290"/>
      <c r="W249" s="290"/>
      <c r="X249" s="290"/>
      <c r="Y249" s="290"/>
      <c r="Z249" s="290"/>
    </row>
    <row r="250" spans="1:26" ht="13.5" customHeight="1">
      <c r="A250" s="290"/>
      <c r="B250" s="290"/>
      <c r="C250" s="290"/>
      <c r="D250" s="290"/>
      <c r="E250" s="290"/>
      <c r="F250" s="290"/>
      <c r="G250" s="290"/>
      <c r="H250" s="290"/>
      <c r="I250" s="290"/>
      <c r="J250" s="290"/>
      <c r="K250" s="290"/>
      <c r="L250" s="290"/>
      <c r="M250" s="290"/>
      <c r="N250" s="290"/>
      <c r="O250" s="290"/>
      <c r="P250" s="290"/>
      <c r="Q250" s="290"/>
      <c r="R250" s="290"/>
      <c r="S250" s="290"/>
      <c r="T250" s="290"/>
      <c r="U250" s="290"/>
      <c r="V250" s="290"/>
      <c r="W250" s="290"/>
      <c r="X250" s="290"/>
      <c r="Y250" s="290"/>
      <c r="Z250" s="290"/>
    </row>
    <row r="251" spans="1:26" ht="13.5" customHeight="1">
      <c r="A251" s="290"/>
      <c r="B251" s="290"/>
      <c r="C251" s="290"/>
      <c r="D251" s="290"/>
      <c r="E251" s="290"/>
      <c r="F251" s="290"/>
      <c r="G251" s="290"/>
      <c r="H251" s="290"/>
      <c r="I251" s="290"/>
      <c r="J251" s="290"/>
      <c r="K251" s="290"/>
      <c r="L251" s="290"/>
      <c r="M251" s="290"/>
      <c r="N251" s="290"/>
      <c r="O251" s="290"/>
      <c r="P251" s="290"/>
      <c r="Q251" s="290"/>
      <c r="R251" s="290"/>
      <c r="S251" s="290"/>
      <c r="T251" s="290"/>
      <c r="U251" s="290"/>
      <c r="V251" s="290"/>
      <c r="W251" s="290"/>
      <c r="X251" s="290"/>
      <c r="Y251" s="290"/>
      <c r="Z251" s="290"/>
    </row>
    <row r="252" spans="1:26" ht="13.5" customHeight="1">
      <c r="A252" s="290"/>
      <c r="B252" s="290"/>
      <c r="C252" s="290"/>
      <c r="D252" s="290"/>
      <c r="E252" s="290"/>
      <c r="F252" s="290"/>
      <c r="G252" s="290"/>
      <c r="H252" s="290"/>
      <c r="I252" s="290"/>
      <c r="J252" s="290"/>
      <c r="K252" s="290"/>
      <c r="L252" s="290"/>
      <c r="M252" s="290"/>
      <c r="N252" s="290"/>
      <c r="O252" s="290"/>
      <c r="P252" s="290"/>
      <c r="Q252" s="290"/>
      <c r="R252" s="290"/>
      <c r="S252" s="290"/>
      <c r="T252" s="290"/>
      <c r="U252" s="290"/>
      <c r="V252" s="290"/>
      <c r="W252" s="290"/>
      <c r="X252" s="290"/>
      <c r="Y252" s="290"/>
      <c r="Z252" s="290"/>
    </row>
    <row r="253" spans="1:26" ht="13.5" customHeight="1">
      <c r="A253" s="290"/>
      <c r="B253" s="290"/>
      <c r="C253" s="290"/>
      <c r="D253" s="290"/>
      <c r="E253" s="290"/>
      <c r="F253" s="290"/>
      <c r="G253" s="290"/>
      <c r="H253" s="290"/>
      <c r="I253" s="290"/>
      <c r="J253" s="290"/>
      <c r="K253" s="290"/>
      <c r="L253" s="290"/>
      <c r="M253" s="290"/>
      <c r="N253" s="290"/>
      <c r="O253" s="290"/>
      <c r="P253" s="290"/>
      <c r="Q253" s="290"/>
      <c r="R253" s="290"/>
      <c r="S253" s="290"/>
      <c r="T253" s="290"/>
      <c r="U253" s="290"/>
      <c r="V253" s="290"/>
      <c r="W253" s="290"/>
      <c r="X253" s="290"/>
      <c r="Y253" s="290"/>
      <c r="Z253" s="290"/>
    </row>
    <row r="254" spans="1:26" ht="13.5" customHeight="1">
      <c r="A254" s="290"/>
      <c r="B254" s="290"/>
      <c r="C254" s="290"/>
      <c r="D254" s="290"/>
      <c r="E254" s="290"/>
      <c r="F254" s="290"/>
      <c r="G254" s="290"/>
      <c r="H254" s="290"/>
      <c r="I254" s="290"/>
      <c r="J254" s="290"/>
      <c r="K254" s="290"/>
      <c r="L254" s="290"/>
      <c r="M254" s="290"/>
      <c r="N254" s="290"/>
      <c r="O254" s="290"/>
      <c r="P254" s="290"/>
      <c r="Q254" s="290"/>
      <c r="R254" s="290"/>
      <c r="S254" s="290"/>
      <c r="T254" s="290"/>
      <c r="U254" s="290"/>
      <c r="V254" s="290"/>
      <c r="W254" s="290"/>
      <c r="X254" s="290"/>
      <c r="Y254" s="290"/>
      <c r="Z254" s="290"/>
    </row>
    <row r="255" spans="1:26" ht="13.5" customHeight="1">
      <c r="A255" s="290"/>
      <c r="B255" s="290"/>
      <c r="C255" s="290"/>
      <c r="D255" s="290"/>
      <c r="E255" s="290"/>
      <c r="F255" s="290"/>
      <c r="G255" s="290"/>
      <c r="H255" s="290"/>
      <c r="I255" s="290"/>
      <c r="J255" s="290"/>
      <c r="K255" s="290"/>
      <c r="L255" s="290"/>
      <c r="M255" s="290"/>
      <c r="N255" s="290"/>
      <c r="O255" s="290"/>
      <c r="P255" s="290"/>
      <c r="Q255" s="290"/>
      <c r="R255" s="290"/>
      <c r="S255" s="290"/>
      <c r="T255" s="290"/>
      <c r="U255" s="290"/>
      <c r="V255" s="290"/>
      <c r="W255" s="290"/>
      <c r="X255" s="290"/>
      <c r="Y255" s="290"/>
      <c r="Z255" s="290"/>
    </row>
    <row r="256" spans="1:26" ht="13.5" customHeight="1">
      <c r="A256" s="290"/>
      <c r="B256" s="290"/>
      <c r="C256" s="290"/>
      <c r="D256" s="290"/>
      <c r="E256" s="290"/>
      <c r="F256" s="290"/>
      <c r="G256" s="290"/>
      <c r="H256" s="290"/>
      <c r="I256" s="290"/>
      <c r="J256" s="290"/>
      <c r="K256" s="290"/>
      <c r="L256" s="290"/>
      <c r="M256" s="290"/>
      <c r="N256" s="290"/>
      <c r="O256" s="290"/>
      <c r="P256" s="290"/>
      <c r="Q256" s="290"/>
      <c r="R256" s="290"/>
      <c r="S256" s="290"/>
      <c r="T256" s="290"/>
      <c r="U256" s="290"/>
      <c r="V256" s="290"/>
      <c r="W256" s="290"/>
      <c r="X256" s="290"/>
      <c r="Y256" s="290"/>
      <c r="Z256" s="290"/>
    </row>
    <row r="257" spans="1:26" ht="13.5" customHeight="1">
      <c r="A257" s="290"/>
      <c r="B257" s="290"/>
      <c r="C257" s="290"/>
      <c r="D257" s="290"/>
      <c r="E257" s="290"/>
      <c r="F257" s="290"/>
      <c r="G257" s="290"/>
      <c r="H257" s="290"/>
      <c r="I257" s="290"/>
      <c r="J257" s="290"/>
      <c r="K257" s="290"/>
      <c r="L257" s="290"/>
      <c r="M257" s="290"/>
      <c r="N257" s="290"/>
      <c r="O257" s="290"/>
      <c r="P257" s="290"/>
      <c r="Q257" s="290"/>
      <c r="R257" s="290"/>
      <c r="S257" s="290"/>
      <c r="T257" s="290"/>
      <c r="U257" s="290"/>
      <c r="V257" s="290"/>
      <c r="W257" s="290"/>
      <c r="X257" s="290"/>
      <c r="Y257" s="290"/>
      <c r="Z257" s="290"/>
    </row>
    <row r="258" spans="1:26" ht="13.5" customHeight="1">
      <c r="A258" s="290"/>
      <c r="B258" s="290"/>
      <c r="C258" s="290"/>
      <c r="D258" s="290"/>
      <c r="E258" s="290"/>
      <c r="F258" s="290"/>
      <c r="G258" s="290"/>
      <c r="H258" s="290"/>
      <c r="I258" s="290"/>
      <c r="J258" s="290"/>
      <c r="K258" s="290"/>
      <c r="L258" s="290"/>
      <c r="M258" s="290"/>
      <c r="N258" s="290"/>
      <c r="O258" s="290"/>
      <c r="P258" s="290"/>
      <c r="Q258" s="290"/>
      <c r="R258" s="290"/>
      <c r="S258" s="290"/>
      <c r="T258" s="290"/>
      <c r="U258" s="290"/>
      <c r="V258" s="290"/>
      <c r="W258" s="290"/>
      <c r="X258" s="290"/>
      <c r="Y258" s="290"/>
      <c r="Z258" s="290"/>
    </row>
    <row r="259" spans="1:26" ht="13.5" customHeight="1">
      <c r="A259" s="290"/>
      <c r="B259" s="290"/>
      <c r="C259" s="290"/>
      <c r="D259" s="290"/>
      <c r="E259" s="290"/>
      <c r="F259" s="290"/>
      <c r="G259" s="290"/>
      <c r="H259" s="290"/>
      <c r="I259" s="290"/>
      <c r="J259" s="290"/>
      <c r="K259" s="290"/>
      <c r="L259" s="290"/>
      <c r="M259" s="290"/>
      <c r="N259" s="290"/>
      <c r="O259" s="290"/>
      <c r="P259" s="290"/>
      <c r="Q259" s="290"/>
      <c r="R259" s="290"/>
      <c r="S259" s="290"/>
      <c r="T259" s="290"/>
      <c r="U259" s="290"/>
      <c r="V259" s="290"/>
      <c r="W259" s="290"/>
      <c r="X259" s="290"/>
      <c r="Y259" s="290"/>
      <c r="Z259" s="290"/>
    </row>
    <row r="260" spans="1:26" ht="13.5" customHeight="1">
      <c r="A260" s="290"/>
      <c r="B260" s="290"/>
      <c r="C260" s="290"/>
      <c r="D260" s="290"/>
      <c r="E260" s="290"/>
      <c r="F260" s="290"/>
      <c r="G260" s="290"/>
      <c r="H260" s="290"/>
      <c r="I260" s="290"/>
      <c r="J260" s="290"/>
      <c r="K260" s="290"/>
      <c r="L260" s="290"/>
      <c r="M260" s="290"/>
      <c r="N260" s="290"/>
      <c r="O260" s="290"/>
      <c r="P260" s="290"/>
      <c r="Q260" s="290"/>
      <c r="R260" s="290"/>
      <c r="S260" s="290"/>
      <c r="T260" s="290"/>
      <c r="U260" s="290"/>
      <c r="V260" s="290"/>
      <c r="W260" s="290"/>
      <c r="X260" s="290"/>
      <c r="Y260" s="290"/>
      <c r="Z260" s="290"/>
    </row>
    <row r="261" spans="1:26" ht="13.5" customHeight="1">
      <c r="A261" s="290"/>
      <c r="B261" s="290"/>
      <c r="C261" s="290"/>
      <c r="D261" s="290"/>
      <c r="E261" s="290"/>
      <c r="F261" s="290"/>
      <c r="G261" s="290"/>
      <c r="H261" s="290"/>
      <c r="I261" s="290"/>
      <c r="J261" s="290"/>
      <c r="K261" s="290"/>
      <c r="L261" s="290"/>
      <c r="M261" s="290"/>
      <c r="N261" s="290"/>
      <c r="O261" s="290"/>
      <c r="P261" s="290"/>
      <c r="Q261" s="290"/>
      <c r="R261" s="290"/>
      <c r="S261" s="290"/>
      <c r="T261" s="290"/>
      <c r="U261" s="290"/>
      <c r="V261" s="290"/>
      <c r="W261" s="290"/>
      <c r="X261" s="290"/>
      <c r="Y261" s="290"/>
      <c r="Z261" s="290"/>
    </row>
    <row r="262" spans="1:26" ht="13.5" customHeight="1">
      <c r="A262" s="290"/>
      <c r="B262" s="290"/>
      <c r="C262" s="290"/>
      <c r="D262" s="290"/>
      <c r="E262" s="290"/>
      <c r="F262" s="290"/>
      <c r="G262" s="290"/>
      <c r="H262" s="290"/>
      <c r="I262" s="290"/>
      <c r="J262" s="290"/>
      <c r="K262" s="290"/>
      <c r="L262" s="290"/>
      <c r="M262" s="290"/>
      <c r="N262" s="290"/>
      <c r="O262" s="290"/>
      <c r="P262" s="290"/>
      <c r="Q262" s="290"/>
      <c r="R262" s="290"/>
      <c r="S262" s="290"/>
      <c r="T262" s="290"/>
      <c r="U262" s="290"/>
      <c r="V262" s="290"/>
      <c r="W262" s="290"/>
      <c r="X262" s="290"/>
      <c r="Y262" s="290"/>
      <c r="Z262" s="290"/>
    </row>
    <row r="263" spans="1:26" ht="13.5" customHeight="1">
      <c r="A263" s="290"/>
      <c r="B263" s="290"/>
      <c r="C263" s="290"/>
      <c r="D263" s="290"/>
      <c r="E263" s="290"/>
      <c r="F263" s="290"/>
      <c r="G263" s="290"/>
      <c r="H263" s="290"/>
      <c r="I263" s="290"/>
      <c r="J263" s="290"/>
      <c r="K263" s="290"/>
      <c r="L263" s="290"/>
      <c r="M263" s="290"/>
      <c r="N263" s="290"/>
      <c r="O263" s="290"/>
      <c r="P263" s="290"/>
      <c r="Q263" s="290"/>
      <c r="R263" s="290"/>
      <c r="S263" s="290"/>
      <c r="T263" s="290"/>
      <c r="U263" s="290"/>
      <c r="V263" s="290"/>
      <c r="W263" s="290"/>
      <c r="X263" s="290"/>
      <c r="Y263" s="290"/>
      <c r="Z263" s="290"/>
    </row>
    <row r="264" spans="1:26" ht="13.5" customHeight="1">
      <c r="A264" s="290"/>
      <c r="B264" s="290"/>
      <c r="C264" s="290"/>
      <c r="D264" s="290"/>
      <c r="E264" s="290"/>
      <c r="F264" s="290"/>
      <c r="G264" s="290"/>
      <c r="H264" s="290"/>
      <c r="I264" s="290"/>
      <c r="J264" s="290"/>
      <c r="K264" s="290"/>
      <c r="L264" s="290"/>
      <c r="M264" s="290"/>
      <c r="N264" s="290"/>
      <c r="O264" s="290"/>
      <c r="P264" s="290"/>
      <c r="Q264" s="290"/>
      <c r="R264" s="290"/>
      <c r="S264" s="290"/>
      <c r="T264" s="290"/>
      <c r="U264" s="290"/>
      <c r="V264" s="290"/>
      <c r="W264" s="290"/>
      <c r="X264" s="290"/>
      <c r="Y264" s="290"/>
      <c r="Z264" s="290"/>
    </row>
    <row r="265" spans="1:26" ht="13.5" customHeight="1">
      <c r="A265" s="290"/>
      <c r="B265" s="290"/>
      <c r="C265" s="290"/>
      <c r="D265" s="290"/>
      <c r="E265" s="290"/>
      <c r="F265" s="290"/>
      <c r="G265" s="290"/>
      <c r="H265" s="290"/>
      <c r="I265" s="290"/>
      <c r="J265" s="290"/>
      <c r="K265" s="290"/>
      <c r="L265" s="290"/>
      <c r="M265" s="290"/>
      <c r="N265" s="290"/>
      <c r="O265" s="290"/>
      <c r="P265" s="290"/>
      <c r="Q265" s="290"/>
      <c r="R265" s="290"/>
      <c r="S265" s="290"/>
      <c r="T265" s="290"/>
      <c r="U265" s="290"/>
      <c r="V265" s="290"/>
      <c r="W265" s="290"/>
      <c r="X265" s="290"/>
      <c r="Y265" s="290"/>
      <c r="Z265" s="290"/>
    </row>
    <row r="266" spans="1:26" ht="13.5" customHeight="1">
      <c r="A266" s="290"/>
      <c r="B266" s="290"/>
      <c r="C266" s="290"/>
      <c r="D266" s="290"/>
      <c r="E266" s="290"/>
      <c r="F266" s="290"/>
      <c r="G266" s="290"/>
      <c r="H266" s="290"/>
      <c r="I266" s="290"/>
      <c r="J266" s="290"/>
      <c r="K266" s="290"/>
      <c r="L266" s="290"/>
      <c r="M266" s="290"/>
      <c r="N266" s="290"/>
      <c r="O266" s="290"/>
      <c r="P266" s="290"/>
      <c r="Q266" s="290"/>
      <c r="R266" s="290"/>
      <c r="S266" s="290"/>
      <c r="T266" s="290"/>
      <c r="U266" s="290"/>
      <c r="V266" s="290"/>
      <c r="W266" s="290"/>
      <c r="X266" s="290"/>
      <c r="Y266" s="290"/>
      <c r="Z266" s="290"/>
    </row>
    <row r="267" spans="1:26" ht="13.5" customHeight="1">
      <c r="A267" s="290"/>
      <c r="B267" s="290"/>
      <c r="C267" s="290"/>
      <c r="D267" s="290"/>
      <c r="E267" s="290"/>
      <c r="F267" s="290"/>
      <c r="G267" s="290"/>
      <c r="H267" s="290"/>
      <c r="I267" s="290"/>
      <c r="J267" s="290"/>
      <c r="K267" s="290"/>
      <c r="L267" s="290"/>
      <c r="M267" s="290"/>
      <c r="N267" s="290"/>
      <c r="O267" s="290"/>
      <c r="P267" s="290"/>
      <c r="Q267" s="290"/>
      <c r="R267" s="290"/>
      <c r="S267" s="290"/>
      <c r="T267" s="290"/>
      <c r="U267" s="290"/>
      <c r="V267" s="290"/>
      <c r="W267" s="290"/>
      <c r="X267" s="290"/>
      <c r="Y267" s="290"/>
      <c r="Z267" s="290"/>
    </row>
    <row r="268" spans="1:26" ht="13.5" customHeight="1">
      <c r="A268" s="290"/>
      <c r="B268" s="290"/>
      <c r="C268" s="290"/>
      <c r="D268" s="290"/>
      <c r="E268" s="290"/>
      <c r="F268" s="290"/>
      <c r="G268" s="290"/>
      <c r="H268" s="290"/>
      <c r="I268" s="290"/>
      <c r="J268" s="290"/>
      <c r="K268" s="290"/>
      <c r="L268" s="290"/>
      <c r="M268" s="290"/>
      <c r="N268" s="290"/>
      <c r="O268" s="290"/>
      <c r="P268" s="290"/>
      <c r="Q268" s="290"/>
      <c r="R268" s="290"/>
      <c r="S268" s="290"/>
      <c r="T268" s="290"/>
      <c r="U268" s="290"/>
      <c r="V268" s="290"/>
      <c r="W268" s="290"/>
      <c r="X268" s="290"/>
      <c r="Y268" s="290"/>
      <c r="Z268" s="290"/>
    </row>
    <row r="269" spans="1:26" ht="13.5" customHeight="1">
      <c r="A269" s="290"/>
      <c r="B269" s="290"/>
      <c r="C269" s="290"/>
      <c r="D269" s="290"/>
      <c r="E269" s="290"/>
      <c r="F269" s="290"/>
      <c r="G269" s="290"/>
      <c r="H269" s="290"/>
      <c r="I269" s="290"/>
      <c r="J269" s="290"/>
      <c r="K269" s="290"/>
      <c r="L269" s="290"/>
      <c r="M269" s="290"/>
      <c r="N269" s="290"/>
      <c r="O269" s="290"/>
      <c r="P269" s="290"/>
      <c r="Q269" s="290"/>
      <c r="R269" s="290"/>
      <c r="S269" s="290"/>
      <c r="T269" s="290"/>
      <c r="U269" s="290"/>
      <c r="V269" s="290"/>
      <c r="W269" s="290"/>
      <c r="X269" s="290"/>
      <c r="Y269" s="290"/>
      <c r="Z269" s="290"/>
    </row>
    <row r="270" spans="1:26" ht="13.5" customHeight="1">
      <c r="A270" s="290"/>
      <c r="B270" s="290"/>
      <c r="C270" s="290"/>
      <c r="D270" s="290"/>
      <c r="E270" s="290"/>
      <c r="F270" s="290"/>
      <c r="G270" s="290"/>
      <c r="H270" s="290"/>
      <c r="I270" s="290"/>
      <c r="J270" s="290"/>
      <c r="K270" s="290"/>
      <c r="L270" s="290"/>
      <c r="M270" s="290"/>
      <c r="N270" s="290"/>
      <c r="O270" s="290"/>
      <c r="P270" s="290"/>
      <c r="Q270" s="290"/>
      <c r="R270" s="290"/>
      <c r="S270" s="290"/>
      <c r="T270" s="290"/>
      <c r="U270" s="290"/>
      <c r="V270" s="290"/>
      <c r="W270" s="290"/>
      <c r="X270" s="290"/>
      <c r="Y270" s="290"/>
      <c r="Z270" s="290"/>
    </row>
    <row r="271" spans="1:26" ht="13.5" customHeight="1">
      <c r="A271" s="290"/>
      <c r="B271" s="290"/>
      <c r="C271" s="290"/>
      <c r="D271" s="290"/>
      <c r="E271" s="290"/>
      <c r="F271" s="290"/>
      <c r="G271" s="290"/>
      <c r="H271" s="290"/>
      <c r="I271" s="290"/>
      <c r="J271" s="290"/>
      <c r="K271" s="290"/>
      <c r="L271" s="290"/>
      <c r="M271" s="290"/>
      <c r="N271" s="290"/>
      <c r="O271" s="290"/>
      <c r="P271" s="290"/>
      <c r="Q271" s="290"/>
      <c r="R271" s="290"/>
      <c r="S271" s="290"/>
      <c r="T271" s="290"/>
      <c r="U271" s="290"/>
      <c r="V271" s="290"/>
      <c r="W271" s="290"/>
      <c r="X271" s="290"/>
      <c r="Y271" s="290"/>
      <c r="Z271" s="290"/>
    </row>
    <row r="272" spans="1:26" ht="13.5" customHeight="1">
      <c r="A272" s="290"/>
      <c r="B272" s="290"/>
      <c r="C272" s="290"/>
      <c r="D272" s="290"/>
      <c r="E272" s="290"/>
      <c r="F272" s="290"/>
      <c r="G272" s="290"/>
      <c r="H272" s="290"/>
      <c r="I272" s="290"/>
      <c r="J272" s="290"/>
      <c r="K272" s="290"/>
      <c r="L272" s="290"/>
      <c r="M272" s="290"/>
      <c r="N272" s="290"/>
      <c r="O272" s="290"/>
      <c r="P272" s="290"/>
      <c r="Q272" s="290"/>
      <c r="R272" s="290"/>
      <c r="S272" s="290"/>
      <c r="T272" s="290"/>
      <c r="U272" s="290"/>
      <c r="V272" s="290"/>
      <c r="W272" s="290"/>
      <c r="X272" s="290"/>
      <c r="Y272" s="290"/>
      <c r="Z272" s="290"/>
    </row>
    <row r="273" spans="1:26" ht="13.5" customHeight="1">
      <c r="A273" s="290"/>
      <c r="B273" s="290"/>
      <c r="C273" s="290"/>
      <c r="D273" s="290"/>
      <c r="E273" s="290"/>
      <c r="F273" s="290"/>
      <c r="G273" s="290"/>
      <c r="H273" s="290"/>
      <c r="I273" s="290"/>
      <c r="J273" s="290"/>
      <c r="K273" s="290"/>
      <c r="L273" s="290"/>
      <c r="M273" s="290"/>
      <c r="N273" s="290"/>
      <c r="O273" s="290"/>
      <c r="P273" s="290"/>
      <c r="Q273" s="290"/>
      <c r="R273" s="290"/>
      <c r="S273" s="290"/>
      <c r="T273" s="290"/>
      <c r="U273" s="290"/>
      <c r="V273" s="290"/>
      <c r="W273" s="290"/>
      <c r="X273" s="290"/>
      <c r="Y273" s="290"/>
      <c r="Z273" s="290"/>
    </row>
    <row r="274" spans="1:26" ht="13.5" customHeight="1">
      <c r="A274" s="290"/>
      <c r="B274" s="290"/>
      <c r="C274" s="290"/>
      <c r="D274" s="290"/>
      <c r="E274" s="290"/>
      <c r="F274" s="290"/>
      <c r="G274" s="290"/>
      <c r="H274" s="290"/>
      <c r="I274" s="290"/>
      <c r="J274" s="290"/>
      <c r="K274" s="290"/>
      <c r="L274" s="290"/>
      <c r="M274" s="290"/>
      <c r="N274" s="290"/>
      <c r="O274" s="290"/>
      <c r="P274" s="290"/>
      <c r="Q274" s="290"/>
      <c r="R274" s="290"/>
      <c r="S274" s="290"/>
      <c r="T274" s="290"/>
      <c r="U274" s="290"/>
      <c r="V274" s="290"/>
      <c r="W274" s="290"/>
      <c r="X274" s="290"/>
      <c r="Y274" s="290"/>
      <c r="Z274" s="290"/>
    </row>
    <row r="275" spans="1:26" ht="13.5" customHeight="1">
      <c r="A275" s="290"/>
      <c r="B275" s="290"/>
      <c r="C275" s="290"/>
      <c r="D275" s="290"/>
      <c r="E275" s="290"/>
      <c r="F275" s="290"/>
      <c r="G275" s="290"/>
      <c r="H275" s="290"/>
      <c r="I275" s="290"/>
      <c r="J275" s="290"/>
      <c r="K275" s="290"/>
      <c r="L275" s="290"/>
      <c r="M275" s="290"/>
      <c r="N275" s="290"/>
      <c r="O275" s="290"/>
      <c r="P275" s="290"/>
      <c r="Q275" s="290"/>
      <c r="R275" s="290"/>
      <c r="S275" s="290"/>
      <c r="T275" s="290"/>
      <c r="U275" s="290"/>
      <c r="V275" s="290"/>
      <c r="W275" s="290"/>
      <c r="X275" s="290"/>
      <c r="Y275" s="290"/>
      <c r="Z275" s="290"/>
    </row>
    <row r="276" spans="1:26" ht="13.5" customHeight="1">
      <c r="A276" s="290"/>
      <c r="B276" s="290"/>
      <c r="C276" s="290"/>
      <c r="D276" s="290"/>
      <c r="E276" s="290"/>
      <c r="F276" s="290"/>
      <c r="G276" s="290"/>
      <c r="H276" s="290"/>
      <c r="I276" s="290"/>
      <c r="J276" s="290"/>
      <c r="K276" s="290"/>
      <c r="L276" s="290"/>
      <c r="M276" s="290"/>
      <c r="N276" s="290"/>
      <c r="O276" s="290"/>
      <c r="P276" s="290"/>
      <c r="Q276" s="290"/>
      <c r="R276" s="290"/>
      <c r="S276" s="290"/>
      <c r="T276" s="290"/>
      <c r="U276" s="290"/>
      <c r="V276" s="290"/>
      <c r="W276" s="290"/>
      <c r="X276" s="290"/>
      <c r="Y276" s="290"/>
      <c r="Z276" s="290"/>
    </row>
    <row r="277" spans="1:26" ht="13.5" customHeight="1">
      <c r="A277" s="290"/>
      <c r="B277" s="290"/>
      <c r="C277" s="290"/>
      <c r="D277" s="290"/>
      <c r="E277" s="290"/>
      <c r="F277" s="290"/>
      <c r="G277" s="290"/>
      <c r="H277" s="290"/>
      <c r="I277" s="290"/>
      <c r="J277" s="290"/>
      <c r="K277" s="290"/>
      <c r="L277" s="290"/>
      <c r="M277" s="290"/>
      <c r="N277" s="290"/>
      <c r="O277" s="290"/>
      <c r="P277" s="290"/>
      <c r="Q277" s="290"/>
      <c r="R277" s="290"/>
      <c r="S277" s="290"/>
      <c r="T277" s="290"/>
      <c r="U277" s="290"/>
      <c r="V277" s="290"/>
      <c r="W277" s="290"/>
      <c r="X277" s="290"/>
      <c r="Y277" s="290"/>
      <c r="Z277" s="290"/>
    </row>
    <row r="278" spans="1:26" ht="13.5" customHeight="1">
      <c r="A278" s="290"/>
      <c r="B278" s="290"/>
      <c r="C278" s="290"/>
      <c r="D278" s="290"/>
      <c r="E278" s="290"/>
      <c r="F278" s="290"/>
      <c r="G278" s="290"/>
      <c r="H278" s="290"/>
      <c r="I278" s="290"/>
      <c r="J278" s="290"/>
      <c r="K278" s="290"/>
      <c r="L278" s="290"/>
      <c r="M278" s="290"/>
      <c r="N278" s="290"/>
      <c r="O278" s="290"/>
      <c r="P278" s="290"/>
      <c r="Q278" s="290"/>
      <c r="R278" s="290"/>
      <c r="S278" s="290"/>
      <c r="T278" s="290"/>
      <c r="U278" s="290"/>
      <c r="V278" s="290"/>
      <c r="W278" s="290"/>
      <c r="X278" s="290"/>
      <c r="Y278" s="290"/>
      <c r="Z278" s="290"/>
    </row>
    <row r="279" spans="1:26" ht="13.5" customHeight="1">
      <c r="A279" s="290"/>
      <c r="B279" s="290"/>
      <c r="C279" s="290"/>
      <c r="D279" s="290"/>
      <c r="E279" s="290"/>
      <c r="F279" s="290"/>
      <c r="G279" s="290"/>
      <c r="H279" s="290"/>
      <c r="I279" s="290"/>
      <c r="J279" s="290"/>
      <c r="K279" s="290"/>
      <c r="L279" s="290"/>
      <c r="M279" s="290"/>
      <c r="N279" s="290"/>
      <c r="O279" s="290"/>
      <c r="P279" s="290"/>
      <c r="Q279" s="290"/>
      <c r="R279" s="290"/>
      <c r="S279" s="290"/>
      <c r="T279" s="290"/>
      <c r="U279" s="290"/>
      <c r="V279" s="290"/>
      <c r="W279" s="290"/>
      <c r="X279" s="290"/>
      <c r="Y279" s="290"/>
      <c r="Z279" s="290"/>
    </row>
    <row r="280" spans="1:26" ht="13.5" customHeight="1">
      <c r="A280" s="290"/>
      <c r="B280" s="290"/>
      <c r="C280" s="290"/>
      <c r="D280" s="290"/>
      <c r="E280" s="290"/>
      <c r="F280" s="290"/>
      <c r="G280" s="290"/>
      <c r="H280" s="290"/>
      <c r="I280" s="290"/>
      <c r="J280" s="290"/>
      <c r="K280" s="290"/>
      <c r="L280" s="290"/>
      <c r="M280" s="290"/>
      <c r="N280" s="290"/>
      <c r="O280" s="290"/>
      <c r="P280" s="290"/>
      <c r="Q280" s="290"/>
      <c r="R280" s="290"/>
      <c r="S280" s="290"/>
      <c r="T280" s="290"/>
      <c r="U280" s="290"/>
      <c r="V280" s="290"/>
      <c r="W280" s="290"/>
      <c r="X280" s="290"/>
      <c r="Y280" s="290"/>
      <c r="Z280" s="290"/>
    </row>
    <row r="281" spans="1:26" ht="13.5" customHeight="1">
      <c r="A281" s="290"/>
      <c r="B281" s="290"/>
      <c r="C281" s="290"/>
      <c r="D281" s="290"/>
      <c r="E281" s="290"/>
      <c r="F281" s="290"/>
      <c r="G281" s="290"/>
      <c r="H281" s="290"/>
      <c r="I281" s="290"/>
      <c r="J281" s="290"/>
      <c r="K281" s="290"/>
      <c r="L281" s="290"/>
      <c r="M281" s="290"/>
      <c r="N281" s="290"/>
      <c r="O281" s="290"/>
      <c r="P281" s="290"/>
      <c r="Q281" s="290"/>
      <c r="R281" s="290"/>
      <c r="S281" s="290"/>
      <c r="T281" s="290"/>
      <c r="U281" s="290"/>
      <c r="V281" s="290"/>
      <c r="W281" s="290"/>
      <c r="X281" s="290"/>
      <c r="Y281" s="290"/>
      <c r="Z281" s="290"/>
    </row>
    <row r="282" spans="1:26" ht="13.5" customHeight="1">
      <c r="A282" s="290"/>
      <c r="B282" s="290"/>
      <c r="C282" s="290"/>
      <c r="D282" s="290"/>
      <c r="E282" s="290"/>
      <c r="F282" s="290"/>
      <c r="G282" s="290"/>
      <c r="H282" s="290"/>
      <c r="I282" s="290"/>
      <c r="J282" s="290"/>
      <c r="K282" s="290"/>
      <c r="L282" s="290"/>
      <c r="M282" s="290"/>
      <c r="N282" s="290"/>
      <c r="O282" s="290"/>
      <c r="P282" s="290"/>
      <c r="Q282" s="290"/>
      <c r="R282" s="290"/>
      <c r="S282" s="290"/>
      <c r="T282" s="290"/>
      <c r="U282" s="290"/>
      <c r="V282" s="290"/>
      <c r="W282" s="290"/>
      <c r="X282" s="290"/>
      <c r="Y282" s="290"/>
      <c r="Z282" s="290"/>
    </row>
    <row r="283" spans="1:26" ht="13.5" customHeight="1">
      <c r="A283" s="290"/>
      <c r="B283" s="290"/>
      <c r="C283" s="290"/>
      <c r="D283" s="290"/>
      <c r="E283" s="290"/>
      <c r="F283" s="290"/>
      <c r="G283" s="290"/>
      <c r="H283" s="290"/>
      <c r="I283" s="290"/>
      <c r="J283" s="290"/>
      <c r="K283" s="290"/>
      <c r="L283" s="290"/>
      <c r="M283" s="290"/>
      <c r="N283" s="290"/>
      <c r="O283" s="290"/>
      <c r="P283" s="290"/>
      <c r="Q283" s="290"/>
      <c r="R283" s="290"/>
      <c r="S283" s="290"/>
      <c r="T283" s="290"/>
      <c r="U283" s="290"/>
      <c r="V283" s="290"/>
      <c r="W283" s="290"/>
      <c r="X283" s="290"/>
      <c r="Y283" s="290"/>
      <c r="Z283" s="290"/>
    </row>
    <row r="284" spans="1:26" ht="13.5" customHeight="1">
      <c r="A284" s="290"/>
      <c r="B284" s="290"/>
      <c r="C284" s="290"/>
      <c r="D284" s="290"/>
      <c r="E284" s="290"/>
      <c r="F284" s="290"/>
      <c r="G284" s="290"/>
      <c r="H284" s="290"/>
      <c r="I284" s="290"/>
      <c r="J284" s="290"/>
      <c r="K284" s="290"/>
      <c r="L284" s="290"/>
      <c r="M284" s="290"/>
      <c r="N284" s="290"/>
      <c r="O284" s="290"/>
      <c r="P284" s="290"/>
      <c r="Q284" s="290"/>
      <c r="R284" s="290"/>
      <c r="S284" s="290"/>
      <c r="T284" s="290"/>
      <c r="U284" s="290"/>
      <c r="V284" s="290"/>
      <c r="W284" s="290"/>
      <c r="X284" s="290"/>
      <c r="Y284" s="290"/>
      <c r="Z284" s="290"/>
    </row>
    <row r="285" spans="1:26" ht="13.5" customHeight="1">
      <c r="A285" s="290"/>
      <c r="B285" s="290"/>
      <c r="C285" s="290"/>
      <c r="D285" s="290"/>
      <c r="E285" s="290"/>
      <c r="F285" s="290"/>
      <c r="G285" s="290"/>
      <c r="H285" s="290"/>
      <c r="I285" s="290"/>
      <c r="J285" s="290"/>
      <c r="K285" s="290"/>
      <c r="L285" s="290"/>
      <c r="M285" s="290"/>
      <c r="N285" s="290"/>
      <c r="O285" s="290"/>
      <c r="P285" s="290"/>
      <c r="Q285" s="290"/>
      <c r="R285" s="290"/>
      <c r="S285" s="290"/>
      <c r="T285" s="290"/>
      <c r="U285" s="290"/>
      <c r="V285" s="290"/>
      <c r="W285" s="290"/>
      <c r="X285" s="290"/>
      <c r="Y285" s="290"/>
      <c r="Z285" s="290"/>
    </row>
    <row r="286" spans="1:26" ht="13.5" customHeight="1">
      <c r="A286" s="290"/>
      <c r="B286" s="290"/>
      <c r="C286" s="290"/>
      <c r="D286" s="290"/>
      <c r="E286" s="290"/>
      <c r="F286" s="290"/>
      <c r="G286" s="290"/>
      <c r="H286" s="290"/>
      <c r="I286" s="290"/>
      <c r="J286" s="290"/>
      <c r="K286" s="290"/>
      <c r="L286" s="290"/>
      <c r="M286" s="290"/>
      <c r="N286" s="290"/>
      <c r="O286" s="290"/>
      <c r="P286" s="290"/>
      <c r="Q286" s="290"/>
      <c r="R286" s="290"/>
      <c r="S286" s="290"/>
      <c r="T286" s="290"/>
      <c r="U286" s="290"/>
      <c r="V286" s="290"/>
      <c r="W286" s="290"/>
      <c r="X286" s="290"/>
      <c r="Y286" s="290"/>
      <c r="Z286" s="290"/>
    </row>
    <row r="287" spans="1:26" ht="13.5" customHeight="1">
      <c r="A287" s="290"/>
      <c r="B287" s="290"/>
      <c r="C287" s="290"/>
      <c r="D287" s="290"/>
      <c r="E287" s="290"/>
      <c r="F287" s="290"/>
      <c r="G287" s="290"/>
      <c r="H287" s="290"/>
      <c r="I287" s="290"/>
      <c r="J287" s="290"/>
      <c r="K287" s="290"/>
      <c r="L287" s="290"/>
      <c r="M287" s="290"/>
      <c r="N287" s="290"/>
      <c r="O287" s="290"/>
      <c r="P287" s="290"/>
      <c r="Q287" s="290"/>
      <c r="R287" s="290"/>
      <c r="S287" s="290"/>
      <c r="T287" s="290"/>
      <c r="U287" s="290"/>
      <c r="V287" s="290"/>
      <c r="W287" s="290"/>
      <c r="X287" s="290"/>
      <c r="Y287" s="290"/>
      <c r="Z287" s="290"/>
    </row>
    <row r="288" spans="1:26" ht="13.5" customHeight="1">
      <c r="A288" s="290"/>
      <c r="B288" s="290"/>
      <c r="C288" s="290"/>
      <c r="D288" s="290"/>
      <c r="E288" s="290"/>
      <c r="F288" s="290"/>
      <c r="G288" s="290"/>
      <c r="H288" s="290"/>
      <c r="I288" s="290"/>
      <c r="J288" s="290"/>
      <c r="K288" s="290"/>
      <c r="L288" s="290"/>
      <c r="M288" s="290"/>
      <c r="N288" s="290"/>
      <c r="O288" s="290"/>
      <c r="P288" s="290"/>
      <c r="Q288" s="290"/>
      <c r="R288" s="290"/>
      <c r="S288" s="290"/>
      <c r="T288" s="290"/>
      <c r="U288" s="290"/>
      <c r="V288" s="290"/>
      <c r="W288" s="290"/>
      <c r="X288" s="290"/>
      <c r="Y288" s="290"/>
      <c r="Z288" s="290"/>
    </row>
    <row r="289" spans="1:26" ht="13.5" customHeight="1">
      <c r="A289" s="290"/>
      <c r="B289" s="290"/>
      <c r="C289" s="290"/>
      <c r="D289" s="290"/>
      <c r="E289" s="290"/>
      <c r="F289" s="290"/>
      <c r="G289" s="290"/>
      <c r="H289" s="290"/>
      <c r="I289" s="290"/>
      <c r="J289" s="290"/>
      <c r="K289" s="290"/>
      <c r="L289" s="290"/>
      <c r="M289" s="290"/>
      <c r="N289" s="290"/>
      <c r="O289" s="290"/>
      <c r="P289" s="290"/>
      <c r="Q289" s="290"/>
      <c r="R289" s="290"/>
      <c r="S289" s="290"/>
      <c r="T289" s="290"/>
      <c r="U289" s="290"/>
      <c r="V289" s="290"/>
      <c r="W289" s="290"/>
      <c r="X289" s="290"/>
      <c r="Y289" s="290"/>
      <c r="Z289" s="290"/>
    </row>
    <row r="290" spans="1:26" ht="13.5" customHeight="1">
      <c r="A290" s="290"/>
      <c r="B290" s="290"/>
      <c r="C290" s="290"/>
      <c r="D290" s="290"/>
      <c r="E290" s="290"/>
      <c r="F290" s="290"/>
      <c r="G290" s="290"/>
      <c r="H290" s="290"/>
      <c r="I290" s="290"/>
      <c r="J290" s="290"/>
      <c r="K290" s="290"/>
      <c r="L290" s="290"/>
      <c r="M290" s="290"/>
      <c r="N290" s="290"/>
      <c r="O290" s="290"/>
      <c r="P290" s="290"/>
      <c r="Q290" s="290"/>
      <c r="R290" s="290"/>
      <c r="S290" s="290"/>
      <c r="T290" s="290"/>
      <c r="U290" s="290"/>
      <c r="V290" s="290"/>
      <c r="W290" s="290"/>
      <c r="X290" s="290"/>
      <c r="Y290" s="290"/>
      <c r="Z290" s="290"/>
    </row>
    <row r="291" spans="1:26" ht="13.5" customHeight="1">
      <c r="A291" s="290"/>
      <c r="B291" s="290"/>
      <c r="C291" s="290"/>
      <c r="D291" s="290"/>
      <c r="E291" s="290"/>
      <c r="F291" s="290"/>
      <c r="G291" s="290"/>
      <c r="H291" s="290"/>
      <c r="I291" s="290"/>
      <c r="J291" s="290"/>
      <c r="K291" s="290"/>
      <c r="L291" s="290"/>
      <c r="M291" s="290"/>
      <c r="N291" s="290"/>
      <c r="O291" s="290"/>
      <c r="P291" s="290"/>
      <c r="Q291" s="290"/>
      <c r="R291" s="290"/>
      <c r="S291" s="290"/>
      <c r="T291" s="290"/>
      <c r="U291" s="290"/>
      <c r="V291" s="290"/>
      <c r="W291" s="290"/>
      <c r="X291" s="290"/>
      <c r="Y291" s="290"/>
      <c r="Z291" s="290"/>
    </row>
    <row r="292" spans="1:26" ht="13.5" customHeight="1">
      <c r="A292" s="290"/>
      <c r="B292" s="290"/>
      <c r="C292" s="290"/>
      <c r="D292" s="290"/>
      <c r="E292" s="290"/>
      <c r="F292" s="290"/>
      <c r="G292" s="290"/>
      <c r="H292" s="290"/>
      <c r="I292" s="290"/>
      <c r="J292" s="290"/>
      <c r="K292" s="290"/>
      <c r="L292" s="290"/>
      <c r="M292" s="290"/>
      <c r="N292" s="290"/>
      <c r="O292" s="290"/>
      <c r="P292" s="290"/>
      <c r="Q292" s="290"/>
      <c r="R292" s="290"/>
      <c r="S292" s="290"/>
      <c r="T292" s="290"/>
      <c r="U292" s="290"/>
      <c r="V292" s="290"/>
      <c r="W292" s="290"/>
      <c r="X292" s="290"/>
      <c r="Y292" s="290"/>
      <c r="Z292" s="290"/>
    </row>
    <row r="293" spans="1:26" ht="13.5" customHeight="1">
      <c r="A293" s="290"/>
      <c r="B293" s="290"/>
      <c r="C293" s="290"/>
      <c r="D293" s="290"/>
      <c r="E293" s="290"/>
      <c r="F293" s="290"/>
      <c r="G293" s="290"/>
      <c r="H293" s="290"/>
      <c r="I293" s="290"/>
      <c r="J293" s="290"/>
      <c r="K293" s="290"/>
      <c r="L293" s="290"/>
      <c r="M293" s="290"/>
      <c r="N293" s="290"/>
      <c r="O293" s="290"/>
      <c r="P293" s="290"/>
      <c r="Q293" s="290"/>
      <c r="R293" s="290"/>
      <c r="S293" s="290"/>
      <c r="T293" s="290"/>
      <c r="U293" s="290"/>
      <c r="V293" s="290"/>
      <c r="W293" s="290"/>
      <c r="X293" s="290"/>
      <c r="Y293" s="290"/>
      <c r="Z293" s="290"/>
    </row>
    <row r="294" spans="1:26" ht="13.5" customHeight="1">
      <c r="A294" s="290"/>
      <c r="B294" s="290"/>
      <c r="C294" s="290"/>
      <c r="D294" s="290"/>
      <c r="E294" s="290"/>
      <c r="F294" s="290"/>
      <c r="G294" s="290"/>
      <c r="H294" s="290"/>
      <c r="I294" s="290"/>
      <c r="J294" s="290"/>
      <c r="K294" s="290"/>
      <c r="L294" s="290"/>
      <c r="M294" s="290"/>
      <c r="N294" s="290"/>
      <c r="O294" s="290"/>
      <c r="P294" s="290"/>
      <c r="Q294" s="290"/>
      <c r="R294" s="290"/>
      <c r="S294" s="290"/>
      <c r="T294" s="290"/>
      <c r="U294" s="290"/>
      <c r="V294" s="290"/>
      <c r="W294" s="290"/>
      <c r="X294" s="290"/>
      <c r="Y294" s="290"/>
      <c r="Z294" s="290"/>
    </row>
    <row r="295" spans="1:26" ht="13.5" customHeight="1">
      <c r="A295" s="290"/>
      <c r="B295" s="290"/>
      <c r="C295" s="290"/>
      <c r="D295" s="290"/>
      <c r="E295" s="290"/>
      <c r="F295" s="290"/>
      <c r="G295" s="290"/>
      <c r="H295" s="290"/>
      <c r="I295" s="290"/>
      <c r="J295" s="290"/>
      <c r="K295" s="290"/>
      <c r="L295" s="290"/>
      <c r="M295" s="290"/>
      <c r="N295" s="290"/>
      <c r="O295" s="290"/>
      <c r="P295" s="290"/>
      <c r="Q295" s="290"/>
      <c r="R295" s="290"/>
      <c r="S295" s="290"/>
      <c r="T295" s="290"/>
      <c r="U295" s="290"/>
      <c r="V295" s="290"/>
      <c r="W295" s="290"/>
      <c r="X295" s="290"/>
      <c r="Y295" s="290"/>
      <c r="Z295" s="290"/>
    </row>
    <row r="296" spans="1:26" ht="13.5" customHeight="1">
      <c r="A296" s="290"/>
      <c r="B296" s="290"/>
      <c r="C296" s="290"/>
      <c r="D296" s="290"/>
      <c r="E296" s="290"/>
      <c r="F296" s="290"/>
      <c r="G296" s="290"/>
      <c r="H296" s="290"/>
      <c r="I296" s="290"/>
      <c r="J296" s="290"/>
      <c r="K296" s="290"/>
      <c r="L296" s="290"/>
      <c r="M296" s="290"/>
      <c r="N296" s="290"/>
      <c r="O296" s="290"/>
      <c r="P296" s="290"/>
      <c r="Q296" s="290"/>
      <c r="R296" s="290"/>
      <c r="S296" s="290"/>
      <c r="T296" s="290"/>
      <c r="U296" s="290"/>
      <c r="V296" s="290"/>
      <c r="W296" s="290"/>
      <c r="X296" s="290"/>
      <c r="Y296" s="290"/>
      <c r="Z296" s="290"/>
    </row>
    <row r="297" spans="1:26" ht="13.5" customHeight="1">
      <c r="A297" s="290"/>
      <c r="B297" s="290"/>
      <c r="C297" s="290"/>
      <c r="D297" s="290"/>
      <c r="E297" s="290"/>
      <c r="F297" s="290"/>
      <c r="G297" s="290"/>
      <c r="H297" s="290"/>
      <c r="I297" s="290"/>
      <c r="J297" s="290"/>
      <c r="K297" s="290"/>
      <c r="L297" s="290"/>
      <c r="M297" s="290"/>
      <c r="N297" s="290"/>
      <c r="O297" s="290"/>
      <c r="P297" s="290"/>
      <c r="Q297" s="290"/>
      <c r="R297" s="290"/>
      <c r="S297" s="290"/>
      <c r="T297" s="290"/>
      <c r="U297" s="290"/>
      <c r="V297" s="290"/>
      <c r="W297" s="290"/>
      <c r="X297" s="290"/>
      <c r="Y297" s="290"/>
      <c r="Z297" s="290"/>
    </row>
    <row r="298" spans="1:26" ht="13.5" customHeight="1">
      <c r="A298" s="290"/>
      <c r="B298" s="290"/>
      <c r="C298" s="290"/>
      <c r="D298" s="290"/>
      <c r="E298" s="290"/>
      <c r="F298" s="290"/>
      <c r="G298" s="290"/>
      <c r="H298" s="290"/>
      <c r="I298" s="290"/>
      <c r="J298" s="290"/>
      <c r="K298" s="290"/>
      <c r="L298" s="290"/>
      <c r="M298" s="290"/>
      <c r="N298" s="290"/>
      <c r="O298" s="290"/>
      <c r="P298" s="290"/>
      <c r="Q298" s="290"/>
      <c r="R298" s="290"/>
      <c r="S298" s="290"/>
      <c r="T298" s="290"/>
      <c r="U298" s="290"/>
      <c r="V298" s="290"/>
      <c r="W298" s="290"/>
      <c r="X298" s="290"/>
      <c r="Y298" s="290"/>
      <c r="Z298" s="290"/>
    </row>
    <row r="299" spans="1:26" ht="13.5" customHeight="1">
      <c r="A299" s="290"/>
      <c r="B299" s="290"/>
      <c r="C299" s="290"/>
      <c r="D299" s="290"/>
      <c r="E299" s="290"/>
      <c r="F299" s="290"/>
      <c r="G299" s="290"/>
      <c r="H299" s="290"/>
      <c r="I299" s="290"/>
      <c r="J299" s="290"/>
      <c r="K299" s="290"/>
      <c r="L299" s="290"/>
      <c r="M299" s="290"/>
      <c r="N299" s="290"/>
      <c r="O299" s="290"/>
      <c r="P299" s="290"/>
      <c r="Q299" s="290"/>
      <c r="R299" s="290"/>
      <c r="S299" s="290"/>
      <c r="T299" s="290"/>
      <c r="U299" s="290"/>
      <c r="V299" s="290"/>
      <c r="W299" s="290"/>
      <c r="X299" s="290"/>
      <c r="Y299" s="290"/>
      <c r="Z299" s="290"/>
    </row>
    <row r="300" spans="1:26" ht="13.5" customHeight="1">
      <c r="A300" s="290"/>
      <c r="B300" s="290"/>
      <c r="C300" s="290"/>
      <c r="D300" s="290"/>
      <c r="E300" s="290"/>
      <c r="F300" s="290"/>
      <c r="G300" s="290"/>
      <c r="H300" s="290"/>
      <c r="I300" s="290"/>
      <c r="J300" s="290"/>
      <c r="K300" s="290"/>
      <c r="L300" s="290"/>
      <c r="M300" s="290"/>
      <c r="N300" s="290"/>
      <c r="O300" s="290"/>
      <c r="P300" s="290"/>
      <c r="Q300" s="290"/>
      <c r="R300" s="290"/>
      <c r="S300" s="290"/>
      <c r="T300" s="290"/>
      <c r="U300" s="290"/>
      <c r="V300" s="290"/>
      <c r="W300" s="290"/>
      <c r="X300" s="290"/>
      <c r="Y300" s="290"/>
      <c r="Z300" s="290"/>
    </row>
    <row r="301" spans="1:26" ht="13.5" customHeight="1">
      <c r="A301" s="290"/>
      <c r="B301" s="290"/>
      <c r="C301" s="290"/>
      <c r="D301" s="290"/>
      <c r="E301" s="290"/>
      <c r="F301" s="290"/>
      <c r="G301" s="290"/>
      <c r="H301" s="290"/>
      <c r="I301" s="290"/>
      <c r="J301" s="290"/>
      <c r="K301" s="290"/>
      <c r="L301" s="290"/>
      <c r="M301" s="290"/>
      <c r="N301" s="290"/>
      <c r="O301" s="290"/>
      <c r="P301" s="290"/>
      <c r="Q301" s="290"/>
      <c r="R301" s="290"/>
      <c r="S301" s="290"/>
      <c r="T301" s="290"/>
      <c r="U301" s="290"/>
      <c r="V301" s="290"/>
      <c r="W301" s="290"/>
      <c r="X301" s="290"/>
      <c r="Y301" s="290"/>
      <c r="Z301" s="290"/>
    </row>
    <row r="302" spans="1:26" ht="13.5" customHeight="1">
      <c r="A302" s="290"/>
      <c r="B302" s="290"/>
      <c r="C302" s="290"/>
      <c r="D302" s="290"/>
      <c r="E302" s="290"/>
      <c r="F302" s="290"/>
      <c r="G302" s="290"/>
      <c r="H302" s="290"/>
      <c r="I302" s="290"/>
      <c r="J302" s="290"/>
      <c r="K302" s="290"/>
      <c r="L302" s="290"/>
      <c r="M302" s="290"/>
      <c r="N302" s="290"/>
      <c r="O302" s="290"/>
      <c r="P302" s="290"/>
      <c r="Q302" s="290"/>
      <c r="R302" s="290"/>
      <c r="S302" s="290"/>
      <c r="T302" s="290"/>
      <c r="U302" s="290"/>
      <c r="V302" s="290"/>
      <c r="W302" s="290"/>
      <c r="X302" s="290"/>
      <c r="Y302" s="290"/>
      <c r="Z302" s="290"/>
    </row>
    <row r="303" spans="1:26" ht="13.5" customHeight="1">
      <c r="A303" s="290"/>
      <c r="B303" s="290"/>
      <c r="C303" s="290"/>
      <c r="D303" s="290"/>
      <c r="E303" s="290"/>
      <c r="F303" s="290"/>
      <c r="G303" s="290"/>
      <c r="H303" s="290"/>
      <c r="I303" s="290"/>
      <c r="J303" s="290"/>
      <c r="K303" s="290"/>
      <c r="L303" s="290"/>
      <c r="M303" s="290"/>
      <c r="N303" s="290"/>
      <c r="O303" s="290"/>
      <c r="P303" s="290"/>
      <c r="Q303" s="290"/>
      <c r="R303" s="290"/>
      <c r="S303" s="290"/>
      <c r="T303" s="290"/>
      <c r="U303" s="290"/>
      <c r="V303" s="290"/>
      <c r="W303" s="290"/>
      <c r="X303" s="290"/>
      <c r="Y303" s="290"/>
      <c r="Z303" s="290"/>
    </row>
    <row r="304" spans="1:26" ht="13.5" customHeight="1">
      <c r="A304" s="290"/>
      <c r="B304" s="290"/>
      <c r="C304" s="290"/>
      <c r="D304" s="290"/>
      <c r="E304" s="290"/>
      <c r="F304" s="290"/>
      <c r="G304" s="290"/>
      <c r="H304" s="290"/>
      <c r="I304" s="290"/>
      <c r="J304" s="290"/>
      <c r="K304" s="290"/>
      <c r="L304" s="290"/>
      <c r="M304" s="290"/>
      <c r="N304" s="290"/>
      <c r="O304" s="290"/>
      <c r="P304" s="290"/>
      <c r="Q304" s="290"/>
      <c r="R304" s="290"/>
      <c r="S304" s="290"/>
      <c r="T304" s="290"/>
      <c r="U304" s="290"/>
      <c r="V304" s="290"/>
      <c r="W304" s="290"/>
      <c r="X304" s="290"/>
      <c r="Y304" s="290"/>
      <c r="Z304" s="290"/>
    </row>
    <row r="305" spans="1:26" ht="13.5" customHeight="1">
      <c r="A305" s="290"/>
      <c r="B305" s="290"/>
      <c r="C305" s="290"/>
      <c r="D305" s="290"/>
      <c r="E305" s="290"/>
      <c r="F305" s="290"/>
      <c r="G305" s="290"/>
      <c r="H305" s="290"/>
      <c r="I305" s="290"/>
      <c r="J305" s="290"/>
      <c r="K305" s="290"/>
      <c r="L305" s="290"/>
      <c r="M305" s="290"/>
      <c r="N305" s="290"/>
      <c r="O305" s="290"/>
      <c r="P305" s="290"/>
      <c r="Q305" s="290"/>
      <c r="R305" s="290"/>
      <c r="S305" s="290"/>
      <c r="T305" s="290"/>
      <c r="U305" s="290"/>
      <c r="V305" s="290"/>
      <c r="W305" s="290"/>
      <c r="X305" s="290"/>
      <c r="Y305" s="290"/>
      <c r="Z305" s="290"/>
    </row>
    <row r="306" spans="1:26" ht="13.5" customHeight="1">
      <c r="A306" s="290"/>
      <c r="B306" s="290"/>
      <c r="C306" s="290"/>
      <c r="D306" s="290"/>
      <c r="E306" s="290"/>
      <c r="F306" s="290"/>
      <c r="G306" s="290"/>
      <c r="H306" s="290"/>
      <c r="I306" s="290"/>
      <c r="J306" s="290"/>
      <c r="K306" s="290"/>
      <c r="L306" s="290"/>
      <c r="M306" s="290"/>
      <c r="N306" s="290"/>
      <c r="O306" s="290"/>
      <c r="P306" s="290"/>
      <c r="Q306" s="290"/>
      <c r="R306" s="290"/>
      <c r="S306" s="290"/>
      <c r="T306" s="290"/>
      <c r="U306" s="290"/>
      <c r="V306" s="290"/>
      <c r="W306" s="290"/>
      <c r="X306" s="290"/>
      <c r="Y306" s="290"/>
      <c r="Z306" s="290"/>
    </row>
    <row r="307" spans="1:26" ht="13.5" customHeight="1">
      <c r="A307" s="290"/>
      <c r="B307" s="290"/>
      <c r="C307" s="290"/>
      <c r="D307" s="290"/>
      <c r="E307" s="290"/>
      <c r="F307" s="290"/>
      <c r="G307" s="290"/>
      <c r="H307" s="290"/>
      <c r="I307" s="290"/>
      <c r="J307" s="290"/>
      <c r="K307" s="290"/>
      <c r="L307" s="290"/>
      <c r="M307" s="290"/>
      <c r="N307" s="290"/>
      <c r="O307" s="290"/>
      <c r="P307" s="290"/>
      <c r="Q307" s="290"/>
      <c r="R307" s="290"/>
      <c r="S307" s="290"/>
      <c r="T307" s="290"/>
      <c r="U307" s="290"/>
      <c r="V307" s="290"/>
      <c r="W307" s="290"/>
      <c r="X307" s="290"/>
      <c r="Y307" s="290"/>
      <c r="Z307" s="290"/>
    </row>
    <row r="308" spans="1:26" ht="13.5" customHeight="1">
      <c r="A308" s="290"/>
      <c r="B308" s="290"/>
      <c r="C308" s="290"/>
      <c r="D308" s="290"/>
      <c r="E308" s="290"/>
      <c r="F308" s="290"/>
      <c r="G308" s="290"/>
      <c r="H308" s="290"/>
      <c r="I308" s="290"/>
      <c r="J308" s="290"/>
      <c r="K308" s="290"/>
      <c r="L308" s="290"/>
      <c r="M308" s="290"/>
      <c r="N308" s="290"/>
      <c r="O308" s="290"/>
      <c r="P308" s="290"/>
      <c r="Q308" s="290"/>
      <c r="R308" s="290"/>
      <c r="S308" s="290"/>
      <c r="T308" s="290"/>
      <c r="U308" s="290"/>
      <c r="V308" s="290"/>
      <c r="W308" s="290"/>
      <c r="X308" s="290"/>
      <c r="Y308" s="290"/>
      <c r="Z308" s="290"/>
    </row>
    <row r="309" spans="1:26" ht="13.5" customHeight="1">
      <c r="A309" s="290"/>
      <c r="B309" s="290"/>
      <c r="C309" s="290"/>
      <c r="D309" s="290"/>
      <c r="E309" s="290"/>
      <c r="F309" s="290"/>
      <c r="G309" s="290"/>
      <c r="H309" s="290"/>
      <c r="I309" s="290"/>
      <c r="J309" s="290"/>
      <c r="K309" s="290"/>
      <c r="L309" s="290"/>
      <c r="M309" s="290"/>
      <c r="N309" s="290"/>
      <c r="O309" s="290"/>
      <c r="P309" s="290"/>
      <c r="Q309" s="290"/>
      <c r="R309" s="290"/>
      <c r="S309" s="290"/>
      <c r="T309" s="290"/>
      <c r="U309" s="290"/>
      <c r="V309" s="290"/>
      <c r="W309" s="290"/>
      <c r="X309" s="290"/>
      <c r="Y309" s="290"/>
      <c r="Z309" s="290"/>
    </row>
    <row r="310" spans="1:26" ht="13.5" customHeight="1">
      <c r="A310" s="290"/>
      <c r="B310" s="290"/>
      <c r="C310" s="290"/>
      <c r="D310" s="290"/>
      <c r="E310" s="290"/>
      <c r="F310" s="290"/>
      <c r="G310" s="290"/>
      <c r="H310" s="290"/>
      <c r="I310" s="290"/>
      <c r="J310" s="290"/>
      <c r="K310" s="290"/>
      <c r="L310" s="290"/>
      <c r="M310" s="290"/>
      <c r="N310" s="290"/>
      <c r="O310" s="290"/>
      <c r="P310" s="290"/>
      <c r="Q310" s="290"/>
      <c r="R310" s="290"/>
      <c r="S310" s="290"/>
      <c r="T310" s="290"/>
      <c r="U310" s="290"/>
      <c r="V310" s="290"/>
      <c r="W310" s="290"/>
      <c r="X310" s="290"/>
      <c r="Y310" s="290"/>
      <c r="Z310" s="290"/>
    </row>
    <row r="311" spans="1:26" ht="13.5" customHeight="1">
      <c r="A311" s="290"/>
      <c r="B311" s="290"/>
      <c r="C311" s="290"/>
      <c r="D311" s="290"/>
      <c r="E311" s="290"/>
      <c r="F311" s="290"/>
      <c r="G311" s="290"/>
      <c r="H311" s="290"/>
      <c r="I311" s="290"/>
      <c r="J311" s="290"/>
      <c r="K311" s="290"/>
      <c r="L311" s="290"/>
      <c r="M311" s="290"/>
      <c r="N311" s="290"/>
      <c r="O311" s="290"/>
      <c r="P311" s="290"/>
      <c r="Q311" s="290"/>
      <c r="R311" s="290"/>
      <c r="S311" s="290"/>
      <c r="T311" s="290"/>
      <c r="U311" s="290"/>
      <c r="V311" s="290"/>
      <c r="W311" s="290"/>
      <c r="X311" s="290"/>
      <c r="Y311" s="290"/>
      <c r="Z311" s="290"/>
    </row>
    <row r="312" spans="1:26" ht="13.5" customHeight="1">
      <c r="A312" s="290"/>
      <c r="B312" s="290"/>
      <c r="C312" s="290"/>
      <c r="D312" s="290"/>
      <c r="E312" s="290"/>
      <c r="F312" s="290"/>
      <c r="G312" s="290"/>
      <c r="H312" s="290"/>
      <c r="I312" s="290"/>
      <c r="J312" s="290"/>
      <c r="K312" s="290"/>
      <c r="L312" s="290"/>
      <c r="M312" s="290"/>
      <c r="N312" s="290"/>
      <c r="O312" s="290"/>
      <c r="P312" s="290"/>
      <c r="Q312" s="290"/>
      <c r="R312" s="290"/>
      <c r="S312" s="290"/>
      <c r="T312" s="290"/>
      <c r="U312" s="290"/>
      <c r="V312" s="290"/>
      <c r="W312" s="290"/>
      <c r="X312" s="290"/>
      <c r="Y312" s="290"/>
      <c r="Z312" s="290"/>
    </row>
    <row r="313" spans="1:26" ht="13.5" customHeight="1">
      <c r="A313" s="290"/>
      <c r="B313" s="290"/>
      <c r="C313" s="290"/>
      <c r="D313" s="290"/>
      <c r="E313" s="290"/>
      <c r="F313" s="290"/>
      <c r="G313" s="290"/>
      <c r="H313" s="290"/>
      <c r="I313" s="290"/>
      <c r="J313" s="290"/>
      <c r="K313" s="290"/>
      <c r="L313" s="290"/>
      <c r="M313" s="290"/>
      <c r="N313" s="290"/>
      <c r="O313" s="290"/>
      <c r="P313" s="290"/>
      <c r="Q313" s="290"/>
      <c r="R313" s="290"/>
      <c r="S313" s="290"/>
      <c r="T313" s="290"/>
      <c r="U313" s="290"/>
      <c r="V313" s="290"/>
      <c r="W313" s="290"/>
      <c r="X313" s="290"/>
      <c r="Y313" s="290"/>
      <c r="Z313" s="290"/>
    </row>
    <row r="314" spans="1:26" ht="13.5" customHeight="1">
      <c r="A314" s="290"/>
      <c r="B314" s="290"/>
      <c r="C314" s="290"/>
      <c r="D314" s="290"/>
      <c r="E314" s="290"/>
      <c r="F314" s="290"/>
      <c r="G314" s="290"/>
      <c r="H314" s="290"/>
      <c r="I314" s="290"/>
      <c r="J314" s="290"/>
      <c r="K314" s="290"/>
      <c r="L314" s="290"/>
      <c r="M314" s="290"/>
      <c r="N314" s="290"/>
      <c r="O314" s="290"/>
      <c r="P314" s="290"/>
      <c r="Q314" s="290"/>
      <c r="R314" s="290"/>
      <c r="S314" s="290"/>
      <c r="T314" s="290"/>
      <c r="U314" s="290"/>
      <c r="V314" s="290"/>
      <c r="W314" s="290"/>
      <c r="X314" s="290"/>
      <c r="Y314" s="290"/>
      <c r="Z314" s="290"/>
    </row>
    <row r="315" spans="1:26" ht="13.5" customHeight="1">
      <c r="A315" s="290"/>
      <c r="B315" s="290"/>
      <c r="C315" s="290"/>
      <c r="D315" s="290"/>
      <c r="E315" s="290"/>
      <c r="F315" s="290"/>
      <c r="G315" s="290"/>
      <c r="H315" s="290"/>
      <c r="I315" s="290"/>
      <c r="J315" s="290"/>
      <c r="K315" s="290"/>
      <c r="L315" s="290"/>
      <c r="M315" s="290"/>
      <c r="N315" s="290"/>
      <c r="O315" s="290"/>
      <c r="P315" s="290"/>
      <c r="Q315" s="290"/>
      <c r="R315" s="290"/>
      <c r="S315" s="290"/>
      <c r="T315" s="290"/>
      <c r="U315" s="290"/>
      <c r="V315" s="290"/>
      <c r="W315" s="290"/>
      <c r="X315" s="290"/>
      <c r="Y315" s="290"/>
      <c r="Z315" s="290"/>
    </row>
    <row r="316" spans="1:26" ht="13.5" customHeight="1">
      <c r="A316" s="290"/>
      <c r="B316" s="290"/>
      <c r="C316" s="290"/>
      <c r="D316" s="290"/>
      <c r="E316" s="290"/>
      <c r="F316" s="290"/>
      <c r="G316" s="290"/>
      <c r="H316" s="290"/>
      <c r="I316" s="290"/>
      <c r="J316" s="290"/>
      <c r="K316" s="290"/>
      <c r="L316" s="290"/>
      <c r="M316" s="290"/>
      <c r="N316" s="290"/>
      <c r="O316" s="290"/>
      <c r="P316" s="290"/>
      <c r="Q316" s="290"/>
      <c r="R316" s="290"/>
      <c r="S316" s="290"/>
      <c r="T316" s="290"/>
      <c r="U316" s="290"/>
      <c r="V316" s="290"/>
      <c r="W316" s="290"/>
      <c r="X316" s="290"/>
      <c r="Y316" s="290"/>
      <c r="Z316" s="290"/>
    </row>
    <row r="317" spans="1:26" ht="13.5" customHeight="1">
      <c r="A317" s="290"/>
      <c r="B317" s="290"/>
      <c r="C317" s="290"/>
      <c r="D317" s="290"/>
      <c r="E317" s="290"/>
      <c r="F317" s="290"/>
      <c r="G317" s="290"/>
      <c r="H317" s="290"/>
      <c r="I317" s="290"/>
      <c r="J317" s="290"/>
      <c r="K317" s="290"/>
      <c r="L317" s="290"/>
      <c r="M317" s="290"/>
      <c r="N317" s="290"/>
      <c r="O317" s="290"/>
      <c r="P317" s="290"/>
      <c r="Q317" s="290"/>
      <c r="R317" s="290"/>
      <c r="S317" s="290"/>
      <c r="T317" s="290"/>
      <c r="U317" s="290"/>
      <c r="V317" s="290"/>
      <c r="W317" s="290"/>
      <c r="X317" s="290"/>
      <c r="Y317" s="290"/>
      <c r="Z317" s="290"/>
    </row>
    <row r="318" spans="1:26" ht="13.5" customHeight="1">
      <c r="A318" s="290"/>
      <c r="B318" s="290"/>
      <c r="C318" s="290"/>
      <c r="D318" s="290"/>
      <c r="E318" s="290"/>
      <c r="F318" s="290"/>
      <c r="G318" s="290"/>
      <c r="H318" s="290"/>
      <c r="I318" s="290"/>
      <c r="J318" s="290"/>
      <c r="K318" s="290"/>
      <c r="L318" s="290"/>
      <c r="M318" s="290"/>
      <c r="N318" s="290"/>
      <c r="O318" s="290"/>
      <c r="P318" s="290"/>
      <c r="Q318" s="290"/>
      <c r="R318" s="290"/>
      <c r="S318" s="290"/>
      <c r="T318" s="290"/>
      <c r="U318" s="290"/>
      <c r="V318" s="290"/>
      <c r="W318" s="290"/>
      <c r="X318" s="290"/>
      <c r="Y318" s="290"/>
      <c r="Z318" s="290"/>
    </row>
    <row r="319" spans="1:26" ht="13.5" customHeight="1">
      <c r="A319" s="290"/>
      <c r="B319" s="290"/>
      <c r="C319" s="290"/>
      <c r="D319" s="290"/>
      <c r="E319" s="290"/>
      <c r="F319" s="290"/>
      <c r="G319" s="290"/>
      <c r="H319" s="290"/>
      <c r="I319" s="290"/>
      <c r="J319" s="290"/>
      <c r="K319" s="290"/>
      <c r="L319" s="290"/>
      <c r="M319" s="290"/>
      <c r="N319" s="290"/>
      <c r="O319" s="290"/>
      <c r="P319" s="290"/>
      <c r="Q319" s="290"/>
      <c r="R319" s="290"/>
      <c r="S319" s="290"/>
      <c r="T319" s="290"/>
      <c r="U319" s="290"/>
      <c r="V319" s="290"/>
      <c r="W319" s="290"/>
      <c r="X319" s="290"/>
      <c r="Y319" s="290"/>
      <c r="Z319" s="290"/>
    </row>
    <row r="320" spans="1:26" ht="13.5" customHeight="1">
      <c r="A320" s="290"/>
      <c r="B320" s="290"/>
      <c r="C320" s="290"/>
      <c r="D320" s="290"/>
      <c r="E320" s="290"/>
      <c r="F320" s="290"/>
      <c r="G320" s="290"/>
      <c r="H320" s="290"/>
      <c r="I320" s="290"/>
      <c r="J320" s="290"/>
      <c r="K320" s="290"/>
      <c r="L320" s="290"/>
      <c r="M320" s="290"/>
      <c r="N320" s="290"/>
      <c r="O320" s="290"/>
      <c r="P320" s="290"/>
      <c r="Q320" s="290"/>
      <c r="R320" s="290"/>
      <c r="S320" s="290"/>
      <c r="T320" s="290"/>
      <c r="U320" s="290"/>
      <c r="V320" s="290"/>
      <c r="W320" s="290"/>
      <c r="X320" s="290"/>
      <c r="Y320" s="290"/>
      <c r="Z320" s="290"/>
    </row>
    <row r="321" spans="1:26" ht="13.5" customHeight="1">
      <c r="A321" s="290"/>
      <c r="B321" s="290"/>
      <c r="C321" s="290"/>
      <c r="D321" s="290"/>
      <c r="E321" s="290"/>
      <c r="F321" s="290"/>
      <c r="G321" s="290"/>
      <c r="H321" s="290"/>
      <c r="I321" s="290"/>
      <c r="J321" s="290"/>
      <c r="K321" s="290"/>
      <c r="L321" s="290"/>
      <c r="M321" s="290"/>
      <c r="N321" s="290"/>
      <c r="O321" s="290"/>
      <c r="P321" s="290"/>
      <c r="Q321" s="290"/>
      <c r="R321" s="290"/>
      <c r="S321" s="290"/>
      <c r="T321" s="290"/>
      <c r="U321" s="290"/>
      <c r="V321" s="290"/>
      <c r="W321" s="290"/>
      <c r="X321" s="290"/>
      <c r="Y321" s="290"/>
      <c r="Z321" s="290"/>
    </row>
    <row r="322" spans="1:26" ht="13.5" customHeight="1">
      <c r="A322" s="290"/>
      <c r="B322" s="290"/>
      <c r="C322" s="290"/>
      <c r="D322" s="290"/>
      <c r="E322" s="290"/>
      <c r="F322" s="290"/>
      <c r="G322" s="290"/>
      <c r="H322" s="290"/>
      <c r="I322" s="290"/>
      <c r="J322" s="290"/>
      <c r="K322" s="290"/>
      <c r="L322" s="290"/>
      <c r="M322" s="290"/>
      <c r="N322" s="290"/>
      <c r="O322" s="290"/>
      <c r="P322" s="290"/>
      <c r="Q322" s="290"/>
      <c r="R322" s="290"/>
      <c r="S322" s="290"/>
      <c r="T322" s="290"/>
      <c r="U322" s="290"/>
      <c r="V322" s="290"/>
      <c r="W322" s="290"/>
      <c r="X322" s="290"/>
      <c r="Y322" s="290"/>
      <c r="Z322" s="290"/>
    </row>
    <row r="323" spans="1:26" ht="13.5" customHeight="1">
      <c r="A323" s="290"/>
      <c r="B323" s="290"/>
      <c r="C323" s="290"/>
      <c r="D323" s="290"/>
      <c r="E323" s="290"/>
      <c r="F323" s="290"/>
      <c r="G323" s="290"/>
      <c r="H323" s="290"/>
      <c r="I323" s="290"/>
      <c r="J323" s="290"/>
      <c r="K323" s="290"/>
      <c r="L323" s="290"/>
      <c r="M323" s="290"/>
      <c r="N323" s="290"/>
      <c r="O323" s="290"/>
      <c r="P323" s="290"/>
      <c r="Q323" s="290"/>
      <c r="R323" s="290"/>
      <c r="S323" s="290"/>
      <c r="T323" s="290"/>
      <c r="U323" s="290"/>
      <c r="V323" s="290"/>
      <c r="W323" s="290"/>
      <c r="X323" s="290"/>
      <c r="Y323" s="290"/>
      <c r="Z323" s="290"/>
    </row>
    <row r="324" spans="1:26" ht="13.5" customHeight="1">
      <c r="A324" s="290"/>
      <c r="B324" s="290"/>
      <c r="C324" s="290"/>
      <c r="D324" s="290"/>
      <c r="E324" s="290"/>
      <c r="F324" s="290"/>
      <c r="G324" s="290"/>
      <c r="H324" s="290"/>
      <c r="I324" s="290"/>
      <c r="J324" s="290"/>
      <c r="K324" s="290"/>
      <c r="L324" s="290"/>
      <c r="M324" s="290"/>
      <c r="N324" s="290"/>
      <c r="O324" s="290"/>
      <c r="P324" s="290"/>
      <c r="Q324" s="290"/>
      <c r="R324" s="290"/>
      <c r="S324" s="290"/>
      <c r="T324" s="290"/>
      <c r="U324" s="290"/>
      <c r="V324" s="290"/>
      <c r="W324" s="290"/>
      <c r="X324" s="290"/>
      <c r="Y324" s="290"/>
      <c r="Z324" s="290"/>
    </row>
    <row r="325" spans="1:26" ht="13.5" customHeight="1">
      <c r="A325" s="290"/>
      <c r="B325" s="290"/>
      <c r="C325" s="290"/>
      <c r="D325" s="290"/>
      <c r="E325" s="290"/>
      <c r="F325" s="290"/>
      <c r="G325" s="290"/>
      <c r="H325" s="290"/>
      <c r="I325" s="290"/>
      <c r="J325" s="290"/>
      <c r="K325" s="290"/>
      <c r="L325" s="290"/>
      <c r="M325" s="290"/>
      <c r="N325" s="290"/>
      <c r="O325" s="290"/>
      <c r="P325" s="290"/>
      <c r="Q325" s="290"/>
      <c r="R325" s="290"/>
      <c r="S325" s="290"/>
      <c r="T325" s="290"/>
      <c r="U325" s="290"/>
      <c r="V325" s="290"/>
      <c r="W325" s="290"/>
      <c r="X325" s="290"/>
      <c r="Y325" s="290"/>
      <c r="Z325" s="290"/>
    </row>
    <row r="326" spans="1:26" ht="13.5" customHeight="1">
      <c r="A326" s="290"/>
      <c r="B326" s="290"/>
      <c r="C326" s="290"/>
      <c r="D326" s="290"/>
      <c r="E326" s="290"/>
      <c r="F326" s="290"/>
      <c r="G326" s="290"/>
      <c r="H326" s="290"/>
      <c r="I326" s="290"/>
      <c r="J326" s="290"/>
      <c r="K326" s="290"/>
      <c r="L326" s="290"/>
      <c r="M326" s="290"/>
      <c r="N326" s="290"/>
      <c r="O326" s="290"/>
      <c r="P326" s="290"/>
      <c r="Q326" s="290"/>
      <c r="R326" s="290"/>
      <c r="S326" s="290"/>
      <c r="T326" s="290"/>
      <c r="U326" s="290"/>
      <c r="V326" s="290"/>
      <c r="W326" s="290"/>
      <c r="X326" s="290"/>
      <c r="Y326" s="290"/>
      <c r="Z326" s="290"/>
    </row>
    <row r="327" spans="1:26" ht="13.5" customHeight="1">
      <c r="A327" s="290"/>
      <c r="B327" s="290"/>
      <c r="C327" s="290"/>
      <c r="D327" s="290"/>
      <c r="E327" s="290"/>
      <c r="F327" s="290"/>
      <c r="G327" s="290"/>
      <c r="H327" s="290"/>
      <c r="I327" s="290"/>
      <c r="J327" s="290"/>
      <c r="K327" s="290"/>
      <c r="L327" s="290"/>
      <c r="M327" s="290"/>
      <c r="N327" s="290"/>
      <c r="O327" s="290"/>
      <c r="P327" s="290"/>
      <c r="Q327" s="290"/>
      <c r="R327" s="290"/>
      <c r="S327" s="290"/>
      <c r="T327" s="290"/>
      <c r="U327" s="290"/>
      <c r="V327" s="290"/>
      <c r="W327" s="290"/>
      <c r="X327" s="290"/>
      <c r="Y327" s="290"/>
      <c r="Z327" s="290"/>
    </row>
    <row r="328" spans="1:26" ht="13.5" customHeight="1">
      <c r="A328" s="290"/>
      <c r="B328" s="290"/>
      <c r="C328" s="290"/>
      <c r="D328" s="290"/>
      <c r="E328" s="290"/>
      <c r="F328" s="290"/>
      <c r="G328" s="290"/>
      <c r="H328" s="290"/>
      <c r="I328" s="290"/>
      <c r="J328" s="290"/>
      <c r="K328" s="290"/>
      <c r="L328" s="290"/>
      <c r="M328" s="290"/>
      <c r="N328" s="290"/>
      <c r="O328" s="290"/>
      <c r="P328" s="290"/>
      <c r="Q328" s="290"/>
      <c r="R328" s="290"/>
      <c r="S328" s="290"/>
      <c r="T328" s="290"/>
      <c r="U328" s="290"/>
      <c r="V328" s="290"/>
      <c r="W328" s="290"/>
      <c r="X328" s="290"/>
      <c r="Y328" s="290"/>
      <c r="Z328" s="290"/>
    </row>
    <row r="329" spans="1:26" ht="13.5" customHeight="1">
      <c r="A329" s="290"/>
      <c r="B329" s="290"/>
      <c r="C329" s="290"/>
      <c r="D329" s="290"/>
      <c r="E329" s="290"/>
      <c r="F329" s="290"/>
      <c r="G329" s="290"/>
      <c r="H329" s="290"/>
      <c r="I329" s="290"/>
      <c r="J329" s="290"/>
      <c r="K329" s="290"/>
      <c r="L329" s="290"/>
      <c r="M329" s="290"/>
      <c r="N329" s="290"/>
      <c r="O329" s="290"/>
      <c r="P329" s="290"/>
      <c r="Q329" s="290"/>
      <c r="R329" s="290"/>
      <c r="S329" s="290"/>
      <c r="T329" s="290"/>
      <c r="U329" s="290"/>
      <c r="V329" s="290"/>
      <c r="W329" s="290"/>
      <c r="X329" s="290"/>
      <c r="Y329" s="290"/>
      <c r="Z329" s="290"/>
    </row>
    <row r="330" spans="1:26" ht="13.5" customHeight="1">
      <c r="A330" s="290"/>
      <c r="B330" s="290"/>
      <c r="C330" s="290"/>
      <c r="D330" s="290"/>
      <c r="E330" s="290"/>
      <c r="F330" s="290"/>
      <c r="G330" s="290"/>
      <c r="H330" s="290"/>
      <c r="I330" s="290"/>
      <c r="J330" s="290"/>
      <c r="K330" s="290"/>
      <c r="L330" s="290"/>
      <c r="M330" s="290"/>
      <c r="N330" s="290"/>
      <c r="O330" s="290"/>
      <c r="P330" s="290"/>
      <c r="Q330" s="290"/>
      <c r="R330" s="290"/>
      <c r="S330" s="290"/>
      <c r="T330" s="290"/>
      <c r="U330" s="290"/>
      <c r="V330" s="290"/>
      <c r="W330" s="290"/>
      <c r="X330" s="290"/>
      <c r="Y330" s="290"/>
      <c r="Z330" s="290"/>
    </row>
    <row r="331" spans="1:26" ht="13.5" customHeight="1">
      <c r="A331" s="290"/>
      <c r="B331" s="290"/>
      <c r="C331" s="290"/>
      <c r="D331" s="290"/>
      <c r="E331" s="290"/>
      <c r="F331" s="290"/>
      <c r="G331" s="290"/>
      <c r="H331" s="290"/>
      <c r="I331" s="290"/>
      <c r="J331" s="290"/>
      <c r="K331" s="290"/>
      <c r="L331" s="290"/>
      <c r="M331" s="290"/>
      <c r="N331" s="290"/>
      <c r="O331" s="290"/>
      <c r="P331" s="290"/>
      <c r="Q331" s="290"/>
      <c r="R331" s="290"/>
      <c r="S331" s="290"/>
      <c r="T331" s="290"/>
      <c r="U331" s="290"/>
      <c r="V331" s="290"/>
      <c r="W331" s="290"/>
      <c r="X331" s="290"/>
      <c r="Y331" s="290"/>
      <c r="Z331" s="290"/>
    </row>
    <row r="332" spans="1:26" ht="13.5" customHeight="1">
      <c r="A332" s="290"/>
      <c r="B332" s="290"/>
      <c r="C332" s="290"/>
      <c r="D332" s="290"/>
      <c r="E332" s="290"/>
      <c r="F332" s="290"/>
      <c r="G332" s="290"/>
      <c r="H332" s="290"/>
      <c r="I332" s="290"/>
      <c r="J332" s="290"/>
      <c r="K332" s="290"/>
      <c r="L332" s="290"/>
      <c r="M332" s="290"/>
      <c r="N332" s="290"/>
      <c r="O332" s="290"/>
      <c r="P332" s="290"/>
      <c r="Q332" s="290"/>
      <c r="R332" s="290"/>
      <c r="S332" s="290"/>
      <c r="T332" s="290"/>
      <c r="U332" s="290"/>
      <c r="V332" s="290"/>
      <c r="W332" s="290"/>
      <c r="X332" s="290"/>
      <c r="Y332" s="290"/>
      <c r="Z332" s="290"/>
    </row>
    <row r="333" spans="1:26" ht="13.5" customHeight="1">
      <c r="A333" s="290"/>
      <c r="B333" s="290"/>
      <c r="C333" s="290"/>
      <c r="D333" s="290"/>
      <c r="E333" s="290"/>
      <c r="F333" s="290"/>
      <c r="G333" s="290"/>
      <c r="H333" s="290"/>
      <c r="I333" s="290"/>
      <c r="J333" s="290"/>
      <c r="K333" s="290"/>
      <c r="L333" s="290"/>
      <c r="M333" s="290"/>
      <c r="N333" s="290"/>
      <c r="O333" s="290"/>
      <c r="P333" s="290"/>
      <c r="Q333" s="290"/>
      <c r="R333" s="290"/>
      <c r="S333" s="290"/>
      <c r="T333" s="290"/>
      <c r="U333" s="290"/>
      <c r="V333" s="290"/>
      <c r="W333" s="290"/>
      <c r="X333" s="290"/>
      <c r="Y333" s="290"/>
      <c r="Z333" s="290"/>
    </row>
    <row r="334" spans="1:26" ht="13.5" customHeight="1">
      <c r="A334" s="290"/>
      <c r="B334" s="290"/>
      <c r="C334" s="290"/>
      <c r="D334" s="290"/>
      <c r="E334" s="290"/>
      <c r="F334" s="290"/>
      <c r="G334" s="290"/>
      <c r="H334" s="290"/>
      <c r="I334" s="290"/>
      <c r="J334" s="290"/>
      <c r="K334" s="290"/>
      <c r="L334" s="290"/>
      <c r="M334" s="290"/>
      <c r="N334" s="290"/>
      <c r="O334" s="290"/>
      <c r="P334" s="290"/>
      <c r="Q334" s="290"/>
      <c r="R334" s="290"/>
      <c r="S334" s="290"/>
      <c r="T334" s="290"/>
      <c r="U334" s="290"/>
      <c r="V334" s="290"/>
      <c r="W334" s="290"/>
      <c r="X334" s="290"/>
      <c r="Y334" s="290"/>
      <c r="Z334" s="290"/>
    </row>
    <row r="335" spans="1:26" ht="13.5" customHeight="1">
      <c r="A335" s="290"/>
      <c r="B335" s="290"/>
      <c r="C335" s="290"/>
      <c r="D335" s="290"/>
      <c r="E335" s="290"/>
      <c r="F335" s="290"/>
      <c r="G335" s="290"/>
      <c r="H335" s="290"/>
      <c r="I335" s="290"/>
      <c r="J335" s="290"/>
      <c r="K335" s="290"/>
      <c r="L335" s="290"/>
      <c r="M335" s="290"/>
      <c r="N335" s="290"/>
      <c r="O335" s="290"/>
      <c r="P335" s="290"/>
      <c r="Q335" s="290"/>
      <c r="R335" s="290"/>
      <c r="S335" s="290"/>
      <c r="T335" s="290"/>
      <c r="U335" s="290"/>
      <c r="V335" s="290"/>
      <c r="W335" s="290"/>
      <c r="X335" s="290"/>
      <c r="Y335" s="290"/>
      <c r="Z335" s="290"/>
    </row>
    <row r="336" spans="1:26" ht="13.5" customHeight="1">
      <c r="A336" s="290"/>
      <c r="B336" s="290"/>
      <c r="C336" s="290"/>
      <c r="D336" s="290"/>
      <c r="E336" s="290"/>
      <c r="F336" s="290"/>
      <c r="G336" s="290"/>
      <c r="H336" s="290"/>
      <c r="I336" s="290"/>
      <c r="J336" s="290"/>
      <c r="K336" s="290"/>
      <c r="L336" s="290"/>
      <c r="M336" s="290"/>
      <c r="N336" s="290"/>
      <c r="O336" s="290"/>
      <c r="P336" s="290"/>
      <c r="Q336" s="290"/>
      <c r="R336" s="290"/>
      <c r="S336" s="290"/>
      <c r="T336" s="290"/>
      <c r="U336" s="290"/>
      <c r="V336" s="290"/>
      <c r="W336" s="290"/>
      <c r="X336" s="290"/>
      <c r="Y336" s="290"/>
      <c r="Z336" s="290"/>
    </row>
    <row r="337" spans="1:26" ht="13.5" customHeight="1">
      <c r="A337" s="290"/>
      <c r="B337" s="290"/>
      <c r="C337" s="290"/>
      <c r="D337" s="290"/>
      <c r="E337" s="290"/>
      <c r="F337" s="290"/>
      <c r="G337" s="290"/>
      <c r="H337" s="290"/>
      <c r="I337" s="290"/>
      <c r="J337" s="290"/>
      <c r="K337" s="290"/>
      <c r="L337" s="290"/>
      <c r="M337" s="290"/>
      <c r="N337" s="290"/>
      <c r="O337" s="290"/>
      <c r="P337" s="290"/>
      <c r="Q337" s="290"/>
      <c r="R337" s="290"/>
      <c r="S337" s="290"/>
      <c r="T337" s="290"/>
      <c r="U337" s="290"/>
      <c r="V337" s="290"/>
      <c r="W337" s="290"/>
      <c r="X337" s="290"/>
      <c r="Y337" s="290"/>
      <c r="Z337" s="290"/>
    </row>
    <row r="338" spans="1:26" ht="13.5" customHeight="1">
      <c r="A338" s="290"/>
      <c r="B338" s="290"/>
      <c r="C338" s="290"/>
      <c r="D338" s="290"/>
      <c r="E338" s="290"/>
      <c r="F338" s="290"/>
      <c r="G338" s="290"/>
      <c r="H338" s="290"/>
      <c r="I338" s="290"/>
      <c r="J338" s="290"/>
      <c r="K338" s="290"/>
      <c r="L338" s="290"/>
      <c r="M338" s="290"/>
      <c r="N338" s="290"/>
      <c r="O338" s="290"/>
      <c r="P338" s="290"/>
      <c r="Q338" s="290"/>
      <c r="R338" s="290"/>
      <c r="S338" s="290"/>
      <c r="T338" s="290"/>
      <c r="U338" s="290"/>
      <c r="V338" s="290"/>
      <c r="W338" s="290"/>
      <c r="X338" s="290"/>
      <c r="Y338" s="290"/>
      <c r="Z338" s="290"/>
    </row>
    <row r="339" spans="1:26" ht="13.5" customHeight="1">
      <c r="A339" s="290"/>
      <c r="B339" s="290"/>
      <c r="C339" s="290"/>
      <c r="D339" s="290"/>
      <c r="E339" s="290"/>
      <c r="F339" s="290"/>
      <c r="G339" s="290"/>
      <c r="H339" s="290"/>
      <c r="I339" s="290"/>
      <c r="J339" s="290"/>
      <c r="K339" s="290"/>
      <c r="L339" s="290"/>
      <c r="M339" s="290"/>
      <c r="N339" s="290"/>
      <c r="O339" s="290"/>
      <c r="P339" s="290"/>
      <c r="Q339" s="290"/>
      <c r="R339" s="290"/>
      <c r="S339" s="290"/>
      <c r="T339" s="290"/>
      <c r="U339" s="290"/>
      <c r="V339" s="290"/>
      <c r="W339" s="290"/>
      <c r="X339" s="290"/>
      <c r="Y339" s="290"/>
      <c r="Z339" s="290"/>
    </row>
    <row r="340" spans="1:26" ht="13.5" customHeight="1">
      <c r="A340" s="290"/>
      <c r="B340" s="290"/>
      <c r="C340" s="290"/>
      <c r="D340" s="290"/>
      <c r="E340" s="290"/>
      <c r="F340" s="290"/>
      <c r="G340" s="290"/>
      <c r="H340" s="290"/>
      <c r="I340" s="290"/>
      <c r="J340" s="290"/>
      <c r="K340" s="290"/>
      <c r="L340" s="290"/>
      <c r="M340" s="290"/>
      <c r="N340" s="290"/>
      <c r="O340" s="290"/>
      <c r="P340" s="290"/>
      <c r="Q340" s="290"/>
      <c r="R340" s="290"/>
      <c r="S340" s="290"/>
      <c r="T340" s="290"/>
      <c r="U340" s="290"/>
      <c r="V340" s="290"/>
      <c r="W340" s="290"/>
      <c r="X340" s="290"/>
      <c r="Y340" s="290"/>
      <c r="Z340" s="290"/>
    </row>
    <row r="341" spans="1:26" ht="13.5" customHeight="1">
      <c r="A341" s="290"/>
      <c r="B341" s="290"/>
      <c r="C341" s="290"/>
      <c r="D341" s="290"/>
      <c r="E341" s="290"/>
      <c r="F341" s="290"/>
      <c r="G341" s="290"/>
      <c r="H341" s="290"/>
      <c r="I341" s="290"/>
      <c r="J341" s="290"/>
      <c r="K341" s="290"/>
      <c r="L341" s="290"/>
      <c r="M341" s="290"/>
      <c r="N341" s="290"/>
      <c r="O341" s="290"/>
      <c r="P341" s="290"/>
      <c r="Q341" s="290"/>
      <c r="R341" s="290"/>
      <c r="S341" s="290"/>
      <c r="T341" s="290"/>
      <c r="U341" s="290"/>
      <c r="V341" s="290"/>
      <c r="W341" s="290"/>
      <c r="X341" s="290"/>
      <c r="Y341" s="290"/>
      <c r="Z341" s="290"/>
    </row>
    <row r="342" spans="1:26" ht="13.5" customHeight="1">
      <c r="A342" s="290"/>
      <c r="B342" s="290"/>
      <c r="C342" s="290"/>
      <c r="D342" s="290"/>
      <c r="E342" s="290"/>
      <c r="F342" s="290"/>
      <c r="G342" s="290"/>
      <c r="H342" s="290"/>
      <c r="I342" s="290"/>
      <c r="J342" s="290"/>
      <c r="K342" s="290"/>
      <c r="L342" s="290"/>
      <c r="M342" s="290"/>
      <c r="N342" s="290"/>
      <c r="O342" s="290"/>
      <c r="P342" s="290"/>
      <c r="Q342" s="290"/>
      <c r="R342" s="290"/>
      <c r="S342" s="290"/>
      <c r="T342" s="290"/>
      <c r="U342" s="290"/>
      <c r="V342" s="290"/>
      <c r="W342" s="290"/>
      <c r="X342" s="290"/>
      <c r="Y342" s="290"/>
      <c r="Z342" s="290"/>
    </row>
    <row r="343" spans="1:26" ht="13.5" customHeight="1">
      <c r="A343" s="290"/>
      <c r="B343" s="290"/>
      <c r="C343" s="290"/>
      <c r="D343" s="290"/>
      <c r="E343" s="290"/>
      <c r="F343" s="290"/>
      <c r="G343" s="290"/>
      <c r="H343" s="290"/>
      <c r="I343" s="290"/>
      <c r="J343" s="290"/>
      <c r="K343" s="290"/>
      <c r="L343" s="290"/>
      <c r="M343" s="290"/>
      <c r="N343" s="290"/>
      <c r="O343" s="290"/>
      <c r="P343" s="290"/>
      <c r="Q343" s="290"/>
      <c r="R343" s="290"/>
      <c r="S343" s="290"/>
      <c r="T343" s="290"/>
      <c r="U343" s="290"/>
      <c r="V343" s="290"/>
      <c r="W343" s="290"/>
      <c r="X343" s="290"/>
      <c r="Y343" s="290"/>
      <c r="Z343" s="290"/>
    </row>
    <row r="344" spans="1:26" ht="13.5" customHeight="1">
      <c r="A344" s="290"/>
      <c r="B344" s="290"/>
      <c r="C344" s="290"/>
      <c r="D344" s="290"/>
      <c r="E344" s="290"/>
      <c r="F344" s="290"/>
      <c r="G344" s="290"/>
      <c r="H344" s="290"/>
      <c r="I344" s="290"/>
      <c r="J344" s="290"/>
      <c r="K344" s="290"/>
      <c r="L344" s="290"/>
      <c r="M344" s="290"/>
      <c r="N344" s="290"/>
      <c r="O344" s="290"/>
      <c r="P344" s="290"/>
      <c r="Q344" s="290"/>
      <c r="R344" s="290"/>
      <c r="S344" s="290"/>
      <c r="T344" s="290"/>
      <c r="U344" s="290"/>
      <c r="V344" s="290"/>
      <c r="W344" s="290"/>
      <c r="X344" s="290"/>
      <c r="Y344" s="290"/>
      <c r="Z344" s="290"/>
    </row>
    <row r="345" spans="1:26" ht="13.5" customHeight="1">
      <c r="A345" s="290"/>
      <c r="B345" s="290"/>
      <c r="C345" s="290"/>
      <c r="D345" s="290"/>
      <c r="E345" s="290"/>
      <c r="F345" s="290"/>
      <c r="G345" s="290"/>
      <c r="H345" s="290"/>
      <c r="I345" s="290"/>
      <c r="J345" s="290"/>
      <c r="K345" s="290"/>
      <c r="L345" s="290"/>
      <c r="M345" s="290"/>
      <c r="N345" s="290"/>
      <c r="O345" s="290"/>
      <c r="P345" s="290"/>
      <c r="Q345" s="290"/>
      <c r="R345" s="290"/>
      <c r="S345" s="290"/>
      <c r="T345" s="290"/>
      <c r="U345" s="290"/>
      <c r="V345" s="290"/>
      <c r="W345" s="290"/>
      <c r="X345" s="290"/>
      <c r="Y345" s="290"/>
      <c r="Z345" s="290"/>
    </row>
    <row r="346" spans="1:26" ht="13.5" customHeight="1">
      <c r="A346" s="290"/>
      <c r="B346" s="290"/>
      <c r="C346" s="290"/>
      <c r="D346" s="290"/>
      <c r="E346" s="290"/>
      <c r="F346" s="290"/>
      <c r="G346" s="290"/>
      <c r="H346" s="290"/>
      <c r="I346" s="290"/>
      <c r="J346" s="290"/>
      <c r="K346" s="290"/>
      <c r="L346" s="290"/>
      <c r="M346" s="290"/>
      <c r="N346" s="290"/>
      <c r="O346" s="290"/>
      <c r="P346" s="290"/>
      <c r="Q346" s="290"/>
      <c r="R346" s="290"/>
      <c r="S346" s="290"/>
      <c r="T346" s="290"/>
      <c r="U346" s="290"/>
      <c r="V346" s="290"/>
      <c r="W346" s="290"/>
      <c r="X346" s="290"/>
      <c r="Y346" s="290"/>
      <c r="Z346" s="290"/>
    </row>
    <row r="347" spans="1:26" ht="13.5" customHeight="1">
      <c r="A347" s="290"/>
      <c r="B347" s="290"/>
      <c r="C347" s="290"/>
      <c r="D347" s="290"/>
      <c r="E347" s="290"/>
      <c r="F347" s="290"/>
      <c r="G347" s="290"/>
      <c r="H347" s="290"/>
      <c r="I347" s="290"/>
      <c r="J347" s="290"/>
      <c r="K347" s="290"/>
      <c r="L347" s="290"/>
      <c r="M347" s="290"/>
      <c r="N347" s="290"/>
      <c r="O347" s="290"/>
      <c r="P347" s="290"/>
      <c r="Q347" s="290"/>
      <c r="R347" s="290"/>
      <c r="S347" s="290"/>
      <c r="T347" s="290"/>
      <c r="U347" s="290"/>
      <c r="V347" s="290"/>
      <c r="W347" s="290"/>
      <c r="X347" s="290"/>
      <c r="Y347" s="290"/>
      <c r="Z347" s="290"/>
    </row>
    <row r="348" spans="1:26" ht="13.5" customHeight="1">
      <c r="A348" s="290"/>
      <c r="B348" s="290"/>
      <c r="C348" s="290"/>
      <c r="D348" s="290"/>
      <c r="E348" s="290"/>
      <c r="F348" s="290"/>
      <c r="G348" s="290"/>
      <c r="H348" s="290"/>
      <c r="I348" s="290"/>
      <c r="J348" s="290"/>
      <c r="K348" s="290"/>
      <c r="L348" s="290"/>
      <c r="M348" s="290"/>
      <c r="N348" s="290"/>
      <c r="O348" s="290"/>
      <c r="P348" s="290"/>
      <c r="Q348" s="290"/>
      <c r="R348" s="290"/>
      <c r="S348" s="290"/>
      <c r="T348" s="290"/>
      <c r="U348" s="290"/>
      <c r="V348" s="290"/>
      <c r="W348" s="290"/>
      <c r="X348" s="290"/>
      <c r="Y348" s="290"/>
      <c r="Z348" s="290"/>
    </row>
    <row r="349" spans="1:26" ht="13.5" customHeight="1">
      <c r="A349" s="290"/>
      <c r="B349" s="290"/>
      <c r="C349" s="290"/>
      <c r="D349" s="290"/>
      <c r="E349" s="290"/>
      <c r="F349" s="290"/>
      <c r="G349" s="290"/>
      <c r="H349" s="290"/>
      <c r="I349" s="290"/>
      <c r="J349" s="290"/>
      <c r="K349" s="290"/>
      <c r="L349" s="290"/>
      <c r="M349" s="290"/>
      <c r="N349" s="290"/>
      <c r="O349" s="290"/>
      <c r="P349" s="290"/>
      <c r="Q349" s="290"/>
      <c r="R349" s="290"/>
      <c r="S349" s="290"/>
      <c r="T349" s="290"/>
      <c r="U349" s="290"/>
      <c r="V349" s="290"/>
      <c r="W349" s="290"/>
      <c r="X349" s="290"/>
      <c r="Y349" s="290"/>
      <c r="Z349" s="290"/>
    </row>
    <row r="350" spans="1:26" ht="13.5" customHeight="1">
      <c r="A350" s="290"/>
      <c r="B350" s="290"/>
      <c r="C350" s="290"/>
      <c r="D350" s="290"/>
      <c r="E350" s="290"/>
      <c r="F350" s="290"/>
      <c r="G350" s="290"/>
      <c r="H350" s="290"/>
      <c r="I350" s="290"/>
      <c r="J350" s="290"/>
      <c r="K350" s="290"/>
      <c r="L350" s="290"/>
      <c r="M350" s="290"/>
      <c r="N350" s="290"/>
      <c r="O350" s="290"/>
      <c r="P350" s="290"/>
      <c r="Q350" s="290"/>
      <c r="R350" s="290"/>
      <c r="S350" s="290"/>
      <c r="T350" s="290"/>
      <c r="U350" s="290"/>
      <c r="V350" s="290"/>
      <c r="W350" s="290"/>
      <c r="X350" s="290"/>
      <c r="Y350" s="290"/>
      <c r="Z350" s="290"/>
    </row>
    <row r="351" spans="1:26" ht="13.5" customHeight="1">
      <c r="A351" s="290"/>
      <c r="B351" s="290"/>
      <c r="C351" s="290"/>
      <c r="D351" s="290"/>
      <c r="E351" s="290"/>
      <c r="F351" s="290"/>
      <c r="G351" s="290"/>
      <c r="H351" s="290"/>
      <c r="I351" s="290"/>
      <c r="J351" s="290"/>
      <c r="K351" s="290"/>
      <c r="L351" s="290"/>
      <c r="M351" s="290"/>
      <c r="N351" s="290"/>
      <c r="O351" s="290"/>
      <c r="P351" s="290"/>
      <c r="Q351" s="290"/>
      <c r="R351" s="290"/>
      <c r="S351" s="290"/>
      <c r="T351" s="290"/>
      <c r="U351" s="290"/>
      <c r="V351" s="290"/>
      <c r="W351" s="290"/>
      <c r="X351" s="290"/>
      <c r="Y351" s="290"/>
      <c r="Z351" s="290"/>
    </row>
    <row r="352" spans="1:26" ht="13.5" customHeight="1">
      <c r="A352" s="290"/>
      <c r="B352" s="290"/>
      <c r="C352" s="290"/>
      <c r="D352" s="290"/>
      <c r="E352" s="290"/>
      <c r="F352" s="290"/>
      <c r="G352" s="290"/>
      <c r="H352" s="290"/>
      <c r="I352" s="290"/>
      <c r="J352" s="290"/>
      <c r="K352" s="290"/>
      <c r="L352" s="290"/>
      <c r="M352" s="290"/>
      <c r="N352" s="290"/>
      <c r="O352" s="290"/>
      <c r="P352" s="290"/>
      <c r="Q352" s="290"/>
      <c r="R352" s="290"/>
      <c r="S352" s="290"/>
      <c r="T352" s="290"/>
      <c r="U352" s="290"/>
      <c r="V352" s="290"/>
      <c r="W352" s="290"/>
      <c r="X352" s="290"/>
      <c r="Y352" s="290"/>
      <c r="Z352" s="290"/>
    </row>
    <row r="353" spans="1:26" ht="13.5" customHeight="1">
      <c r="A353" s="290"/>
      <c r="B353" s="290"/>
      <c r="C353" s="290"/>
      <c r="D353" s="290"/>
      <c r="E353" s="290"/>
      <c r="F353" s="290"/>
      <c r="G353" s="290"/>
      <c r="H353" s="290"/>
      <c r="I353" s="290"/>
      <c r="J353" s="290"/>
      <c r="K353" s="290"/>
      <c r="L353" s="290"/>
      <c r="M353" s="290"/>
      <c r="N353" s="290"/>
      <c r="O353" s="290"/>
      <c r="P353" s="290"/>
      <c r="Q353" s="290"/>
      <c r="R353" s="290"/>
      <c r="S353" s="290"/>
      <c r="T353" s="290"/>
      <c r="U353" s="290"/>
      <c r="V353" s="290"/>
      <c r="W353" s="290"/>
      <c r="X353" s="290"/>
      <c r="Y353" s="290"/>
      <c r="Z353" s="290"/>
    </row>
    <row r="354" spans="1:26" ht="13.5" customHeight="1">
      <c r="A354" s="290"/>
      <c r="B354" s="290"/>
      <c r="C354" s="290"/>
      <c r="D354" s="290"/>
      <c r="E354" s="290"/>
      <c r="F354" s="290"/>
      <c r="G354" s="290"/>
      <c r="H354" s="290"/>
      <c r="I354" s="290"/>
      <c r="J354" s="290"/>
      <c r="K354" s="290"/>
      <c r="L354" s="290"/>
      <c r="M354" s="290"/>
      <c r="N354" s="290"/>
      <c r="O354" s="290"/>
      <c r="P354" s="290"/>
      <c r="Q354" s="290"/>
      <c r="R354" s="290"/>
      <c r="S354" s="290"/>
      <c r="T354" s="290"/>
      <c r="U354" s="290"/>
      <c r="V354" s="290"/>
      <c r="W354" s="290"/>
      <c r="X354" s="290"/>
      <c r="Y354" s="290"/>
      <c r="Z354" s="290"/>
    </row>
    <row r="355" spans="1:26" ht="13.5" customHeight="1">
      <c r="A355" s="290"/>
      <c r="B355" s="290"/>
      <c r="C355" s="290"/>
      <c r="D355" s="290"/>
      <c r="E355" s="290"/>
      <c r="F355" s="290"/>
      <c r="G355" s="290"/>
      <c r="H355" s="290"/>
      <c r="I355" s="290"/>
      <c r="J355" s="290"/>
      <c r="K355" s="290"/>
      <c r="L355" s="290"/>
      <c r="M355" s="290"/>
      <c r="N355" s="290"/>
      <c r="O355" s="290"/>
      <c r="P355" s="290"/>
      <c r="Q355" s="290"/>
      <c r="R355" s="290"/>
      <c r="S355" s="290"/>
      <c r="T355" s="290"/>
      <c r="U355" s="290"/>
      <c r="V355" s="290"/>
      <c r="W355" s="290"/>
      <c r="X355" s="290"/>
      <c r="Y355" s="290"/>
      <c r="Z355" s="290"/>
    </row>
    <row r="356" spans="1:26" ht="13.5" customHeight="1">
      <c r="A356" s="290"/>
      <c r="B356" s="290"/>
      <c r="C356" s="290"/>
      <c r="D356" s="290"/>
      <c r="E356" s="290"/>
      <c r="F356" s="290"/>
      <c r="G356" s="290"/>
      <c r="H356" s="290"/>
      <c r="I356" s="290"/>
      <c r="J356" s="290"/>
      <c r="K356" s="290"/>
      <c r="L356" s="290"/>
      <c r="M356" s="290"/>
      <c r="N356" s="290"/>
      <c r="O356" s="290"/>
      <c r="P356" s="290"/>
      <c r="Q356" s="290"/>
      <c r="R356" s="290"/>
      <c r="S356" s="290"/>
      <c r="T356" s="290"/>
      <c r="U356" s="290"/>
      <c r="V356" s="290"/>
      <c r="W356" s="290"/>
      <c r="X356" s="290"/>
      <c r="Y356" s="290"/>
      <c r="Z356" s="290"/>
    </row>
    <row r="357" spans="1:26" ht="13.5" customHeight="1">
      <c r="A357" s="290"/>
      <c r="B357" s="290"/>
      <c r="C357" s="290"/>
      <c r="D357" s="290"/>
      <c r="E357" s="290"/>
      <c r="F357" s="290"/>
      <c r="G357" s="290"/>
      <c r="H357" s="290"/>
      <c r="I357" s="290"/>
      <c r="J357" s="290"/>
      <c r="K357" s="290"/>
      <c r="L357" s="290"/>
      <c r="M357" s="290"/>
      <c r="N357" s="290"/>
      <c r="O357" s="290"/>
      <c r="P357" s="290"/>
      <c r="Q357" s="290"/>
      <c r="R357" s="290"/>
      <c r="S357" s="290"/>
      <c r="T357" s="290"/>
      <c r="U357" s="290"/>
      <c r="V357" s="290"/>
      <c r="W357" s="290"/>
      <c r="X357" s="290"/>
      <c r="Y357" s="290"/>
      <c r="Z357" s="290"/>
    </row>
    <row r="358" spans="1:26" ht="15.75" customHeight="1"/>
    <row r="359" spans="1:26" ht="15.75" customHeight="1"/>
    <row r="360" spans="1:26" ht="15.75" customHeight="1"/>
    <row r="361" spans="1:26" ht="15.75" customHeight="1"/>
    <row r="362" spans="1:26" ht="15.75" customHeight="1"/>
    <row r="363" spans="1:26" ht="15.75" customHeight="1"/>
    <row r="364" spans="1:26" ht="15.75" customHeight="1"/>
    <row r="365" spans="1:26" ht="15.75" customHeight="1"/>
    <row r="366" spans="1:26" ht="15.75" customHeight="1"/>
    <row r="367" spans="1:26" ht="15.75" customHeight="1"/>
    <row r="368" spans="1:26"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5">
    <mergeCell ref="A1:R1"/>
    <mergeCell ref="A3:A6"/>
    <mergeCell ref="B3:B6"/>
    <mergeCell ref="C3:I3"/>
    <mergeCell ref="J3:Q3"/>
    <mergeCell ref="C4:C6"/>
    <mergeCell ref="D4:F4"/>
    <mergeCell ref="P5:P6"/>
    <mergeCell ref="K4:M4"/>
    <mergeCell ref="N4:P4"/>
    <mergeCell ref="Q4:Q6"/>
    <mergeCell ref="R4:R6"/>
    <mergeCell ref="D5:D6"/>
    <mergeCell ref="E5:E6"/>
    <mergeCell ref="F5:F6"/>
    <mergeCell ref="K5:K6"/>
    <mergeCell ref="L5:L6"/>
    <mergeCell ref="M5:M6"/>
    <mergeCell ref="N5:N6"/>
    <mergeCell ref="O5:O6"/>
    <mergeCell ref="G4:I4"/>
    <mergeCell ref="J4:J6"/>
    <mergeCell ref="G5:G6"/>
    <mergeCell ref="H5:H6"/>
    <mergeCell ref="I5:I6"/>
  </mergeCells>
  <pageMargins left="0.75" right="0.75" top="1" bottom="1" header="0" footer="0"/>
  <pageSetup scale="70"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000"/>
  <sheetViews>
    <sheetView workbookViewId="0">
      <pane xSplit="2" ySplit="7" topLeftCell="C8" activePane="bottomRight" state="frozen"/>
      <selection pane="topRight" activeCell="C1" sqref="C1"/>
      <selection pane="bottomLeft" activeCell="A8" sqref="A8"/>
      <selection pane="bottomRight" activeCell="C8" sqref="C8"/>
    </sheetView>
  </sheetViews>
  <sheetFormatPr defaultColWidth="14.44140625" defaultRowHeight="15" customHeight="1"/>
  <cols>
    <col min="1" max="1" width="5.44140625" customWidth="1"/>
    <col min="2" max="2" width="30.109375" customWidth="1"/>
    <col min="3" max="3" width="8.88671875" customWidth="1"/>
    <col min="4" max="4" width="12.88671875" customWidth="1"/>
    <col min="5" max="5" width="13.88671875" customWidth="1"/>
    <col min="6" max="6" width="16.33203125" customWidth="1"/>
    <col min="7" max="7" width="8.44140625" customWidth="1"/>
    <col min="8" max="8" width="12.33203125" customWidth="1"/>
    <col min="9" max="9" width="10.33203125" customWidth="1"/>
    <col min="10" max="10" width="10" customWidth="1"/>
    <col min="11" max="12" width="9.33203125" hidden="1" customWidth="1"/>
    <col min="13" max="13" width="7.44140625" hidden="1" customWidth="1"/>
    <col min="14" max="14" width="9" customWidth="1"/>
    <col min="15" max="15" width="10.44140625" hidden="1" customWidth="1"/>
    <col min="16" max="16" width="8" customWidth="1"/>
    <col min="17" max="17" width="8.5546875" customWidth="1"/>
    <col min="18" max="18" width="8.109375" customWidth="1"/>
    <col min="19" max="19" width="6.6640625" customWidth="1"/>
    <col min="20" max="20" width="7.109375" hidden="1" customWidth="1"/>
    <col min="21" max="21" width="6.6640625" hidden="1" customWidth="1"/>
    <col min="22" max="24" width="6.6640625" customWidth="1"/>
    <col min="25" max="25" width="7.44140625" customWidth="1"/>
    <col min="26" max="28" width="6.6640625" hidden="1" customWidth="1"/>
    <col min="29" max="29" width="8.88671875" hidden="1" customWidth="1"/>
    <col min="30" max="30" width="6.6640625" hidden="1" customWidth="1"/>
    <col min="31" max="31" width="5.33203125" hidden="1" customWidth="1"/>
    <col min="32" max="32" width="5.33203125" customWidth="1"/>
    <col min="33" max="33" width="18.109375" customWidth="1"/>
  </cols>
  <sheetData>
    <row r="1" spans="1:33" ht="12.75" customHeight="1">
      <c r="A1" s="359" t="s">
        <v>525</v>
      </c>
      <c r="B1" s="343"/>
      <c r="C1" s="343"/>
      <c r="D1" s="343"/>
      <c r="E1" s="343"/>
      <c r="F1" s="343"/>
      <c r="G1" s="343"/>
      <c r="H1" s="343"/>
      <c r="I1" s="343"/>
      <c r="J1" s="343"/>
      <c r="K1" s="343"/>
      <c r="L1" s="343"/>
      <c r="M1" s="343"/>
      <c r="N1" s="343"/>
      <c r="O1" s="343"/>
      <c r="P1" s="343"/>
      <c r="Q1" s="343"/>
      <c r="R1" s="343"/>
      <c r="S1" s="343"/>
      <c r="T1" s="343"/>
      <c r="U1" s="343"/>
      <c r="V1" s="343"/>
      <c r="W1" s="343"/>
      <c r="X1" s="343"/>
      <c r="Y1" s="343"/>
      <c r="Z1" s="343"/>
      <c r="AA1" s="31"/>
      <c r="AB1" s="31"/>
      <c r="AC1" s="31"/>
      <c r="AD1" s="31"/>
      <c r="AE1" s="31"/>
      <c r="AF1" s="31"/>
      <c r="AG1" s="31"/>
    </row>
    <row r="2" spans="1:33" ht="17.25" customHeight="1">
      <c r="A2" s="359" t="s">
        <v>526</v>
      </c>
      <c r="B2" s="343"/>
      <c r="C2" s="343"/>
      <c r="D2" s="343"/>
      <c r="E2" s="343"/>
      <c r="F2" s="343"/>
      <c r="G2" s="343"/>
      <c r="H2" s="343"/>
      <c r="I2" s="343"/>
      <c r="J2" s="343"/>
      <c r="K2" s="343"/>
      <c r="L2" s="343"/>
      <c r="M2" s="343"/>
      <c r="N2" s="343"/>
      <c r="O2" s="343"/>
      <c r="P2" s="343"/>
      <c r="Q2" s="343"/>
      <c r="R2" s="343"/>
      <c r="S2" s="343"/>
      <c r="T2" s="343"/>
      <c r="U2" s="343"/>
      <c r="V2" s="343"/>
      <c r="W2" s="343"/>
      <c r="X2" s="343"/>
      <c r="Y2" s="343"/>
      <c r="Z2" s="343"/>
      <c r="AA2" s="31"/>
      <c r="AB2" s="31"/>
      <c r="AC2" s="31"/>
      <c r="AD2" s="31"/>
      <c r="AE2" s="31"/>
      <c r="AF2" s="31"/>
      <c r="AG2" s="31"/>
    </row>
    <row r="3" spans="1:33" ht="17.25" customHeight="1">
      <c r="A3" s="360" t="e">
        <f>#REF!</f>
        <v>#REF!</v>
      </c>
      <c r="B3" s="343"/>
      <c r="C3" s="343"/>
      <c r="D3" s="343"/>
      <c r="E3" s="343"/>
      <c r="F3" s="343"/>
      <c r="G3" s="343"/>
      <c r="H3" s="343"/>
      <c r="I3" s="343"/>
      <c r="J3" s="343"/>
      <c r="K3" s="343"/>
      <c r="L3" s="343"/>
      <c r="M3" s="343"/>
      <c r="N3" s="343"/>
      <c r="O3" s="343"/>
      <c r="P3" s="343"/>
      <c r="Q3" s="343"/>
      <c r="R3" s="343"/>
      <c r="S3" s="343"/>
      <c r="T3" s="343"/>
      <c r="U3" s="343"/>
      <c r="V3" s="343"/>
      <c r="W3" s="343"/>
      <c r="X3" s="343"/>
      <c r="Y3" s="343"/>
      <c r="Z3" s="343"/>
      <c r="AA3" s="31"/>
      <c r="AB3" s="31"/>
      <c r="AC3" s="31"/>
      <c r="AD3" s="31"/>
      <c r="AE3" s="31"/>
      <c r="AF3" s="31"/>
      <c r="AG3" s="31"/>
    </row>
    <row r="4" spans="1:33" ht="15.75" customHeight="1">
      <c r="A4" s="32"/>
      <c r="B4" s="31"/>
      <c r="C4" s="32"/>
      <c r="D4" s="31"/>
      <c r="E4" s="32"/>
      <c r="F4" s="33"/>
      <c r="G4" s="32"/>
      <c r="H4" s="32"/>
      <c r="I4" s="31"/>
      <c r="J4" s="31"/>
      <c r="K4" s="31"/>
      <c r="L4" s="31"/>
      <c r="M4" s="31"/>
      <c r="N4" s="31"/>
      <c r="O4" s="31"/>
      <c r="P4" s="34"/>
      <c r="Q4" s="31"/>
      <c r="R4" s="31"/>
      <c r="S4" s="31"/>
      <c r="T4" s="34"/>
      <c r="U4" s="34"/>
      <c r="V4" s="355" t="s">
        <v>118</v>
      </c>
      <c r="W4" s="346"/>
      <c r="X4" s="346"/>
      <c r="Y4" s="346"/>
      <c r="Z4" s="346"/>
      <c r="AA4" s="31"/>
      <c r="AB4" s="31"/>
      <c r="AC4" s="31"/>
      <c r="AD4" s="31"/>
      <c r="AE4" s="31"/>
      <c r="AF4" s="31"/>
      <c r="AG4" s="31"/>
    </row>
    <row r="5" spans="1:33" ht="35.25" customHeight="1">
      <c r="A5" s="354" t="s">
        <v>119</v>
      </c>
      <c r="B5" s="354" t="s">
        <v>120</v>
      </c>
      <c r="C5" s="354" t="s">
        <v>121</v>
      </c>
      <c r="D5" s="354" t="s">
        <v>122</v>
      </c>
      <c r="E5" s="354" t="s">
        <v>123</v>
      </c>
      <c r="F5" s="354" t="s">
        <v>124</v>
      </c>
      <c r="G5" s="354" t="s">
        <v>125</v>
      </c>
      <c r="H5" s="356" t="s">
        <v>6</v>
      </c>
      <c r="I5" s="340"/>
      <c r="J5" s="341"/>
      <c r="K5" s="356" t="s">
        <v>126</v>
      </c>
      <c r="L5" s="340"/>
      <c r="M5" s="341"/>
      <c r="N5" s="357" t="s">
        <v>127</v>
      </c>
      <c r="O5" s="37"/>
      <c r="P5" s="354" t="s">
        <v>128</v>
      </c>
      <c r="Q5" s="356" t="s">
        <v>527</v>
      </c>
      <c r="R5" s="340"/>
      <c r="S5" s="341"/>
      <c r="T5" s="354" t="s">
        <v>130</v>
      </c>
      <c r="U5" s="354" t="s">
        <v>131</v>
      </c>
      <c r="V5" s="356" t="s">
        <v>132</v>
      </c>
      <c r="W5" s="340"/>
      <c r="X5" s="340"/>
      <c r="Y5" s="356" t="s">
        <v>133</v>
      </c>
      <c r="Z5" s="341"/>
      <c r="AA5" s="356" t="s">
        <v>134</v>
      </c>
      <c r="AB5" s="340"/>
      <c r="AC5" s="340"/>
      <c r="AD5" s="356" t="s">
        <v>133</v>
      </c>
      <c r="AE5" s="341"/>
      <c r="AF5" s="354" t="s">
        <v>15</v>
      </c>
      <c r="AG5" s="31"/>
    </row>
    <row r="6" spans="1:33" ht="14.25" customHeight="1">
      <c r="A6" s="347"/>
      <c r="B6" s="347"/>
      <c r="C6" s="347"/>
      <c r="D6" s="347"/>
      <c r="E6" s="347"/>
      <c r="F6" s="347"/>
      <c r="G6" s="347"/>
      <c r="H6" s="357" t="s">
        <v>135</v>
      </c>
      <c r="I6" s="356" t="s">
        <v>136</v>
      </c>
      <c r="J6" s="341"/>
      <c r="K6" s="38"/>
      <c r="L6" s="38"/>
      <c r="M6" s="38"/>
      <c r="N6" s="351"/>
      <c r="O6" s="38"/>
      <c r="P6" s="347"/>
      <c r="Q6" s="354" t="s">
        <v>19</v>
      </c>
      <c r="R6" s="356" t="s">
        <v>137</v>
      </c>
      <c r="S6" s="341"/>
      <c r="T6" s="347"/>
      <c r="U6" s="347"/>
      <c r="V6" s="354" t="s">
        <v>19</v>
      </c>
      <c r="W6" s="356" t="s">
        <v>137</v>
      </c>
      <c r="X6" s="340"/>
      <c r="Y6" s="354" t="s">
        <v>138</v>
      </c>
      <c r="Z6" s="354" t="s">
        <v>139</v>
      </c>
      <c r="AA6" s="354" t="s">
        <v>19</v>
      </c>
      <c r="AB6" s="356" t="s">
        <v>137</v>
      </c>
      <c r="AC6" s="340"/>
      <c r="AD6" s="354" t="s">
        <v>138</v>
      </c>
      <c r="AE6" s="354" t="s">
        <v>139</v>
      </c>
      <c r="AF6" s="347"/>
      <c r="AG6" s="31"/>
    </row>
    <row r="7" spans="1:33" ht="63.75" customHeight="1">
      <c r="A7" s="338"/>
      <c r="B7" s="338"/>
      <c r="C7" s="338"/>
      <c r="D7" s="338"/>
      <c r="E7" s="338"/>
      <c r="F7" s="338"/>
      <c r="G7" s="338"/>
      <c r="H7" s="358"/>
      <c r="I7" s="38" t="s">
        <v>140</v>
      </c>
      <c r="J7" s="38" t="s">
        <v>141</v>
      </c>
      <c r="K7" s="38" t="s">
        <v>142</v>
      </c>
      <c r="L7" s="39" t="s">
        <v>136</v>
      </c>
      <c r="M7" s="40" t="s">
        <v>143</v>
      </c>
      <c r="N7" s="358"/>
      <c r="O7" s="38" t="s">
        <v>144</v>
      </c>
      <c r="P7" s="338"/>
      <c r="Q7" s="338"/>
      <c r="R7" s="35" t="s">
        <v>528</v>
      </c>
      <c r="S7" s="35" t="s">
        <v>529</v>
      </c>
      <c r="T7" s="338"/>
      <c r="U7" s="338"/>
      <c r="V7" s="338"/>
      <c r="W7" s="38" t="s">
        <v>147</v>
      </c>
      <c r="X7" s="36" t="s">
        <v>148</v>
      </c>
      <c r="Y7" s="338"/>
      <c r="Z7" s="338"/>
      <c r="AA7" s="338"/>
      <c r="AB7" s="38" t="s">
        <v>147</v>
      </c>
      <c r="AC7" s="36" t="s">
        <v>148</v>
      </c>
      <c r="AD7" s="338"/>
      <c r="AE7" s="338"/>
      <c r="AF7" s="338"/>
      <c r="AG7" s="31"/>
    </row>
    <row r="8" spans="1:33" ht="34.5" customHeight="1">
      <c r="A8" s="41"/>
      <c r="B8" s="41" t="s">
        <v>149</v>
      </c>
      <c r="C8" s="41"/>
      <c r="D8" s="41"/>
      <c r="E8" s="41"/>
      <c r="F8" s="42"/>
      <c r="G8" s="41"/>
      <c r="H8" s="43"/>
      <c r="I8" s="44">
        <f t="shared" ref="I8:X8" si="0">I9+I28</f>
        <v>426387.15700000001</v>
      </c>
      <c r="J8" s="44">
        <f t="shared" si="0"/>
        <v>425932.15700000001</v>
      </c>
      <c r="K8" s="44" t="e">
        <f t="shared" si="0"/>
        <v>#REF!</v>
      </c>
      <c r="L8" s="44" t="e">
        <f t="shared" si="0"/>
        <v>#REF!</v>
      </c>
      <c r="M8" s="44" t="e">
        <f t="shared" si="0"/>
        <v>#REF!</v>
      </c>
      <c r="N8" s="44">
        <f t="shared" si="0"/>
        <v>137348.435</v>
      </c>
      <c r="O8" s="44" t="e">
        <f t="shared" si="0"/>
        <v>#REF!</v>
      </c>
      <c r="P8" s="44">
        <f t="shared" si="0"/>
        <v>287851.28100000002</v>
      </c>
      <c r="Q8" s="44">
        <f t="shared" si="0"/>
        <v>117664</v>
      </c>
      <c r="R8" s="44">
        <f t="shared" si="0"/>
        <v>117664</v>
      </c>
      <c r="S8" s="44">
        <f t="shared" si="0"/>
        <v>0</v>
      </c>
      <c r="T8" s="44" t="e">
        <f t="shared" si="0"/>
        <v>#REF!</v>
      </c>
      <c r="U8" s="44" t="e">
        <f t="shared" si="0"/>
        <v>#REF!</v>
      </c>
      <c r="V8" s="44">
        <f t="shared" si="0"/>
        <v>16406.0867</v>
      </c>
      <c r="W8" s="44">
        <f t="shared" si="0"/>
        <v>16406.0867</v>
      </c>
      <c r="X8" s="44">
        <f t="shared" si="0"/>
        <v>0</v>
      </c>
      <c r="Y8" s="45">
        <f t="shared" ref="Y8:Y78" si="1">V8/Q8</f>
        <v>0.13943165879113409</v>
      </c>
      <c r="Z8" s="45" t="e">
        <f t="shared" ref="Z8:Z56" si="2">V8/T8</f>
        <v>#REF!</v>
      </c>
      <c r="AA8" s="44" t="e">
        <f t="shared" ref="AA8:AC8" si="3">AA9+AA28+#REF!</f>
        <v>#REF!</v>
      </c>
      <c r="AB8" s="44" t="e">
        <f t="shared" si="3"/>
        <v>#REF!</v>
      </c>
      <c r="AC8" s="44" t="e">
        <f t="shared" si="3"/>
        <v>#REF!</v>
      </c>
      <c r="AD8" s="46" t="e">
        <f t="shared" ref="AD8:AD77" si="4">AA8/Q8</f>
        <v>#REF!</v>
      </c>
      <c r="AE8" s="46" t="e">
        <f t="shared" ref="AE8:AE19" si="5">AA8/T8</f>
        <v>#REF!</v>
      </c>
      <c r="AF8" s="47"/>
      <c r="AG8" s="48" t="e">
        <f>Q8-T8</f>
        <v>#REF!</v>
      </c>
    </row>
    <row r="9" spans="1:33" ht="12.75" customHeight="1">
      <c r="A9" s="41" t="s">
        <v>150</v>
      </c>
      <c r="B9" s="49" t="s">
        <v>151</v>
      </c>
      <c r="C9" s="41"/>
      <c r="D9" s="41"/>
      <c r="E9" s="41"/>
      <c r="F9" s="42"/>
      <c r="G9" s="41"/>
      <c r="H9" s="43"/>
      <c r="I9" s="44">
        <f t="shared" ref="I9:X9" si="6">I10+I24</f>
        <v>330185</v>
      </c>
      <c r="J9" s="44">
        <f t="shared" si="6"/>
        <v>330185</v>
      </c>
      <c r="K9" s="44" t="e">
        <f t="shared" si="6"/>
        <v>#REF!</v>
      </c>
      <c r="L9" s="44" t="e">
        <f t="shared" si="6"/>
        <v>#REF!</v>
      </c>
      <c r="M9" s="44" t="e">
        <f t="shared" si="6"/>
        <v>#REF!</v>
      </c>
      <c r="N9" s="44">
        <f t="shared" si="6"/>
        <v>99500</v>
      </c>
      <c r="O9" s="44" t="e">
        <f t="shared" si="6"/>
        <v>#REF!</v>
      </c>
      <c r="P9" s="44">
        <f t="shared" si="6"/>
        <v>230685</v>
      </c>
      <c r="Q9" s="44">
        <f t="shared" si="6"/>
        <v>78010</v>
      </c>
      <c r="R9" s="44">
        <f t="shared" si="6"/>
        <v>78010</v>
      </c>
      <c r="S9" s="44">
        <f t="shared" si="6"/>
        <v>0</v>
      </c>
      <c r="T9" s="44">
        <f t="shared" si="6"/>
        <v>78010</v>
      </c>
      <c r="U9" s="44" t="e">
        <f t="shared" si="6"/>
        <v>#REF!</v>
      </c>
      <c r="V9" s="44">
        <f t="shared" si="6"/>
        <v>10564.753699999999</v>
      </c>
      <c r="W9" s="44">
        <f t="shared" si="6"/>
        <v>10564.753699999999</v>
      </c>
      <c r="X9" s="44">
        <f t="shared" si="6"/>
        <v>0</v>
      </c>
      <c r="Y9" s="45">
        <f t="shared" si="1"/>
        <v>0.13542819766696576</v>
      </c>
      <c r="Z9" s="45">
        <f t="shared" si="2"/>
        <v>0.13542819766696576</v>
      </c>
      <c r="AA9" s="44" t="e">
        <f t="shared" ref="AA9:AC9" si="7">AA10+AA24</f>
        <v>#REF!</v>
      </c>
      <c r="AB9" s="44" t="e">
        <f t="shared" si="7"/>
        <v>#REF!</v>
      </c>
      <c r="AC9" s="44" t="e">
        <f t="shared" si="7"/>
        <v>#REF!</v>
      </c>
      <c r="AD9" s="46" t="e">
        <f t="shared" si="4"/>
        <v>#REF!</v>
      </c>
      <c r="AE9" s="50" t="e">
        <f t="shared" si="5"/>
        <v>#REF!</v>
      </c>
      <c r="AF9" s="51"/>
      <c r="AG9" s="52">
        <f t="shared" ref="AG9:AG10" si="8">V9/T9</f>
        <v>0.13542819766696576</v>
      </c>
    </row>
    <row r="10" spans="1:33" ht="27" customHeight="1">
      <c r="A10" s="38" t="s">
        <v>32</v>
      </c>
      <c r="B10" s="53" t="s">
        <v>152</v>
      </c>
      <c r="C10" s="54"/>
      <c r="D10" s="38"/>
      <c r="E10" s="38"/>
      <c r="F10" s="55"/>
      <c r="G10" s="38"/>
      <c r="H10" s="54"/>
      <c r="I10" s="56">
        <f t="shared" ref="I10:X10" si="9">I11</f>
        <v>170185</v>
      </c>
      <c r="J10" s="56">
        <f t="shared" si="9"/>
        <v>170185</v>
      </c>
      <c r="K10" s="56">
        <f t="shared" si="9"/>
        <v>0</v>
      </c>
      <c r="L10" s="56">
        <f t="shared" si="9"/>
        <v>0</v>
      </c>
      <c r="M10" s="56">
        <f t="shared" si="9"/>
        <v>0</v>
      </c>
      <c r="N10" s="56">
        <f t="shared" si="9"/>
        <v>65800</v>
      </c>
      <c r="O10" s="56">
        <f t="shared" si="9"/>
        <v>10100</v>
      </c>
      <c r="P10" s="56">
        <f t="shared" si="9"/>
        <v>104385</v>
      </c>
      <c r="Q10" s="56">
        <f t="shared" si="9"/>
        <v>28010</v>
      </c>
      <c r="R10" s="56">
        <f t="shared" si="9"/>
        <v>28010</v>
      </c>
      <c r="S10" s="56">
        <f t="shared" si="9"/>
        <v>0</v>
      </c>
      <c r="T10" s="56">
        <f t="shared" si="9"/>
        <v>28010</v>
      </c>
      <c r="U10" s="56">
        <f t="shared" si="9"/>
        <v>0</v>
      </c>
      <c r="V10" s="56">
        <f t="shared" si="9"/>
        <v>10564.753699999999</v>
      </c>
      <c r="W10" s="56">
        <f t="shared" si="9"/>
        <v>10564.753699999999</v>
      </c>
      <c r="X10" s="56">
        <f t="shared" si="9"/>
        <v>0</v>
      </c>
      <c r="Y10" s="57">
        <f t="shared" si="1"/>
        <v>0.37717792574080683</v>
      </c>
      <c r="Z10" s="57">
        <f t="shared" si="2"/>
        <v>0.37717792574080683</v>
      </c>
      <c r="AA10" s="56" t="e">
        <f t="shared" ref="AA10:AC10" si="10">AA11</f>
        <v>#REF!</v>
      </c>
      <c r="AB10" s="56" t="e">
        <f t="shared" si="10"/>
        <v>#REF!</v>
      </c>
      <c r="AC10" s="56" t="e">
        <f t="shared" si="10"/>
        <v>#REF!</v>
      </c>
      <c r="AD10" s="46" t="e">
        <f t="shared" si="4"/>
        <v>#REF!</v>
      </c>
      <c r="AE10" s="46" t="e">
        <f t="shared" si="5"/>
        <v>#REF!</v>
      </c>
      <c r="AF10" s="58"/>
      <c r="AG10" s="59">
        <f t="shared" si="8"/>
        <v>0.37717792574080683</v>
      </c>
    </row>
    <row r="11" spans="1:33" ht="27" customHeight="1">
      <c r="A11" s="38" t="s">
        <v>153</v>
      </c>
      <c r="B11" s="53" t="s">
        <v>154</v>
      </c>
      <c r="C11" s="54"/>
      <c r="D11" s="38"/>
      <c r="E11" s="38"/>
      <c r="F11" s="55"/>
      <c r="G11" s="38"/>
      <c r="H11" s="54"/>
      <c r="I11" s="56">
        <f t="shared" ref="I11:X11" si="11">I12</f>
        <v>170185</v>
      </c>
      <c r="J11" s="56">
        <f t="shared" si="11"/>
        <v>170185</v>
      </c>
      <c r="K11" s="56">
        <f t="shared" si="11"/>
        <v>0</v>
      </c>
      <c r="L11" s="56">
        <f t="shared" si="11"/>
        <v>0</v>
      </c>
      <c r="M11" s="56">
        <f t="shared" si="11"/>
        <v>0</v>
      </c>
      <c r="N11" s="56">
        <f t="shared" si="11"/>
        <v>65800</v>
      </c>
      <c r="O11" s="56">
        <f t="shared" si="11"/>
        <v>10100</v>
      </c>
      <c r="P11" s="56">
        <f t="shared" si="11"/>
        <v>104385</v>
      </c>
      <c r="Q11" s="56">
        <f t="shared" si="11"/>
        <v>28010</v>
      </c>
      <c r="R11" s="56">
        <f t="shared" si="11"/>
        <v>28010</v>
      </c>
      <c r="S11" s="56">
        <f t="shared" si="11"/>
        <v>0</v>
      </c>
      <c r="T11" s="56">
        <f t="shared" si="11"/>
        <v>28010</v>
      </c>
      <c r="U11" s="56">
        <f t="shared" si="11"/>
        <v>0</v>
      </c>
      <c r="V11" s="56">
        <f t="shared" si="11"/>
        <v>10564.753699999999</v>
      </c>
      <c r="W11" s="56">
        <f t="shared" si="11"/>
        <v>10564.753699999999</v>
      </c>
      <c r="X11" s="56">
        <f t="shared" si="11"/>
        <v>0</v>
      </c>
      <c r="Y11" s="57">
        <f t="shared" si="1"/>
        <v>0.37717792574080683</v>
      </c>
      <c r="Z11" s="57">
        <f t="shared" si="2"/>
        <v>0.37717792574080683</v>
      </c>
      <c r="AA11" s="56" t="e">
        <f t="shared" ref="AA11:AC11" si="12">AA12+#REF!+#REF!</f>
        <v>#REF!</v>
      </c>
      <c r="AB11" s="56" t="e">
        <f t="shared" si="12"/>
        <v>#REF!</v>
      </c>
      <c r="AC11" s="56" t="e">
        <f t="shared" si="12"/>
        <v>#REF!</v>
      </c>
      <c r="AD11" s="46" t="e">
        <f t="shared" si="4"/>
        <v>#REF!</v>
      </c>
      <c r="AE11" s="46" t="e">
        <f t="shared" si="5"/>
        <v>#REF!</v>
      </c>
      <c r="AF11" s="58"/>
      <c r="AG11" s="60"/>
    </row>
    <row r="12" spans="1:33" ht="27" customHeight="1">
      <c r="A12" s="38">
        <v>1</v>
      </c>
      <c r="B12" s="53" t="s">
        <v>155</v>
      </c>
      <c r="C12" s="54"/>
      <c r="D12" s="38"/>
      <c r="E12" s="38"/>
      <c r="F12" s="55"/>
      <c r="G12" s="38"/>
      <c r="H12" s="54"/>
      <c r="I12" s="56">
        <f t="shared" ref="I12:X12" si="13">SUM(I13:I23)</f>
        <v>170185</v>
      </c>
      <c r="J12" s="56">
        <f t="shared" si="13"/>
        <v>170185</v>
      </c>
      <c r="K12" s="56">
        <f t="shared" si="13"/>
        <v>0</v>
      </c>
      <c r="L12" s="56">
        <f t="shared" si="13"/>
        <v>0</v>
      </c>
      <c r="M12" s="56">
        <f t="shared" si="13"/>
        <v>0</v>
      </c>
      <c r="N12" s="56">
        <f t="shared" si="13"/>
        <v>65800</v>
      </c>
      <c r="O12" s="56">
        <f t="shared" si="13"/>
        <v>10100</v>
      </c>
      <c r="P12" s="56">
        <f t="shared" si="13"/>
        <v>104385</v>
      </c>
      <c r="Q12" s="56">
        <f t="shared" si="13"/>
        <v>28010</v>
      </c>
      <c r="R12" s="56">
        <f t="shared" si="13"/>
        <v>28010</v>
      </c>
      <c r="S12" s="56">
        <f t="shared" si="13"/>
        <v>0</v>
      </c>
      <c r="T12" s="56">
        <f t="shared" si="13"/>
        <v>28010</v>
      </c>
      <c r="U12" s="56">
        <f t="shared" si="13"/>
        <v>0</v>
      </c>
      <c r="V12" s="56">
        <f t="shared" si="13"/>
        <v>10564.753699999999</v>
      </c>
      <c r="W12" s="56">
        <f t="shared" si="13"/>
        <v>10564.753699999999</v>
      </c>
      <c r="X12" s="56">
        <f t="shared" si="13"/>
        <v>0</v>
      </c>
      <c r="Y12" s="57">
        <f t="shared" si="1"/>
        <v>0.37717792574080683</v>
      </c>
      <c r="Z12" s="57">
        <f t="shared" si="2"/>
        <v>0.37717792574080683</v>
      </c>
      <c r="AA12" s="56">
        <f t="shared" ref="AA12:AC12" si="14">SUM(AA13:AA17)</f>
        <v>9154.14</v>
      </c>
      <c r="AB12" s="56">
        <f t="shared" si="14"/>
        <v>9154.14</v>
      </c>
      <c r="AC12" s="56">
        <f t="shared" si="14"/>
        <v>0</v>
      </c>
      <c r="AD12" s="46">
        <f t="shared" si="4"/>
        <v>0.32681685112459835</v>
      </c>
      <c r="AE12" s="46">
        <f t="shared" si="5"/>
        <v>0.32681685112459835</v>
      </c>
      <c r="AF12" s="58"/>
      <c r="AG12" s="61">
        <f>V13+V14+V15+V16+V18+V26</f>
        <v>7654.1399999999994</v>
      </c>
    </row>
    <row r="13" spans="1:33" ht="58.5" customHeight="1">
      <c r="A13" s="62" t="s">
        <v>156</v>
      </c>
      <c r="B13" s="63" t="s">
        <v>157</v>
      </c>
      <c r="C13" s="64">
        <v>7726326</v>
      </c>
      <c r="D13" s="62" t="s">
        <v>158</v>
      </c>
      <c r="E13" s="64" t="s">
        <v>159</v>
      </c>
      <c r="F13" s="63"/>
      <c r="G13" s="62" t="s">
        <v>160</v>
      </c>
      <c r="H13" s="62" t="s">
        <v>161</v>
      </c>
      <c r="I13" s="65">
        <v>21000</v>
      </c>
      <c r="J13" s="65">
        <v>21000</v>
      </c>
      <c r="K13" s="65"/>
      <c r="L13" s="65"/>
      <c r="M13" s="65"/>
      <c r="N13" s="65">
        <f>8000+5000+2000</f>
        <v>15000</v>
      </c>
      <c r="O13" s="65"/>
      <c r="P13" s="65">
        <v>6000</v>
      </c>
      <c r="Q13" s="65">
        <f>R13+S13</f>
        <v>3000</v>
      </c>
      <c r="R13" s="65">
        <v>3000</v>
      </c>
      <c r="S13" s="65"/>
      <c r="T13" s="65">
        <f t="shared" ref="T13:T23" si="15">Q13</f>
        <v>3000</v>
      </c>
      <c r="U13" s="65"/>
      <c r="V13" s="65">
        <f>W13+X13</f>
        <v>2500</v>
      </c>
      <c r="W13" s="65">
        <v>2500</v>
      </c>
      <c r="X13" s="65"/>
      <c r="Y13" s="66">
        <f t="shared" si="1"/>
        <v>0.83333333333333337</v>
      </c>
      <c r="Z13" s="66">
        <f t="shared" si="2"/>
        <v>0.83333333333333337</v>
      </c>
      <c r="AA13" s="65">
        <f>AB13+AC13</f>
        <v>2500</v>
      </c>
      <c r="AB13" s="65">
        <f t="shared" ref="AB13:AB15" si="16">V13</f>
        <v>2500</v>
      </c>
      <c r="AC13" s="65"/>
      <c r="AD13" s="46">
        <f t="shared" si="4"/>
        <v>0.83333333333333337</v>
      </c>
      <c r="AE13" s="67">
        <f t="shared" si="5"/>
        <v>0.83333333333333337</v>
      </c>
      <c r="AF13" s="58"/>
      <c r="AG13" s="60"/>
    </row>
    <row r="14" spans="1:33" ht="41.25" customHeight="1">
      <c r="A14" s="62" t="s">
        <v>162</v>
      </c>
      <c r="B14" s="63" t="s">
        <v>163</v>
      </c>
      <c r="C14" s="64">
        <v>7865917</v>
      </c>
      <c r="D14" s="68" t="s">
        <v>164</v>
      </c>
      <c r="E14" s="64" t="s">
        <v>159</v>
      </c>
      <c r="F14" s="62"/>
      <c r="G14" s="62" t="s">
        <v>82</v>
      </c>
      <c r="H14" s="62" t="s">
        <v>165</v>
      </c>
      <c r="I14" s="65">
        <v>20000</v>
      </c>
      <c r="J14" s="65">
        <f t="shared" ref="J14:J23" si="17">I14</f>
        <v>20000</v>
      </c>
      <c r="K14" s="69"/>
      <c r="L14" s="69"/>
      <c r="M14" s="69"/>
      <c r="N14" s="65">
        <f>4600+5500</f>
        <v>10100</v>
      </c>
      <c r="O14" s="65">
        <f>N14</f>
        <v>10100</v>
      </c>
      <c r="P14" s="65">
        <f t="shared" ref="P14:P23" si="18">J14-N14</f>
        <v>9900</v>
      </c>
      <c r="Q14" s="65">
        <f t="shared" ref="Q14:Q23" si="19">SUM(R14:S14)</f>
        <v>3000</v>
      </c>
      <c r="R14" s="65">
        <v>3000</v>
      </c>
      <c r="S14" s="65"/>
      <c r="T14" s="65">
        <f t="shared" si="15"/>
        <v>3000</v>
      </c>
      <c r="U14" s="65">
        <v>0</v>
      </c>
      <c r="V14" s="65">
        <f t="shared" ref="V14:V23" si="20">SUM(W14:X14)</f>
        <v>0</v>
      </c>
      <c r="W14" s="65"/>
      <c r="X14" s="70"/>
      <c r="Y14" s="66">
        <f t="shared" si="1"/>
        <v>0</v>
      </c>
      <c r="Z14" s="66">
        <f t="shared" si="2"/>
        <v>0</v>
      </c>
      <c r="AA14" s="65">
        <f t="shared" ref="AA14:AA18" si="21">SUM(AB14:AC14)</f>
        <v>0</v>
      </c>
      <c r="AB14" s="65">
        <f t="shared" si="16"/>
        <v>0</v>
      </c>
      <c r="AC14" s="70"/>
      <c r="AD14" s="46">
        <f t="shared" si="4"/>
        <v>0</v>
      </c>
      <c r="AE14" s="67">
        <f t="shared" si="5"/>
        <v>0</v>
      </c>
      <c r="AF14" s="58"/>
      <c r="AG14" s="60"/>
    </row>
    <row r="15" spans="1:33" ht="41.25" customHeight="1">
      <c r="A15" s="62" t="s">
        <v>166</v>
      </c>
      <c r="B15" s="63" t="s">
        <v>167</v>
      </c>
      <c r="C15" s="64">
        <v>7865916</v>
      </c>
      <c r="D15" s="68" t="s">
        <v>168</v>
      </c>
      <c r="E15" s="64" t="s">
        <v>159</v>
      </c>
      <c r="F15" s="62"/>
      <c r="G15" s="62" t="s">
        <v>82</v>
      </c>
      <c r="H15" s="62" t="s">
        <v>169</v>
      </c>
      <c r="I15" s="65">
        <v>20000</v>
      </c>
      <c r="J15" s="65">
        <f t="shared" si="17"/>
        <v>20000</v>
      </c>
      <c r="K15" s="69"/>
      <c r="L15" s="69"/>
      <c r="M15" s="69"/>
      <c r="N15" s="65">
        <f>4600+5700</f>
        <v>10300</v>
      </c>
      <c r="O15" s="65"/>
      <c r="P15" s="65">
        <f t="shared" si="18"/>
        <v>9700</v>
      </c>
      <c r="Q15" s="65">
        <f t="shared" si="19"/>
        <v>3071</v>
      </c>
      <c r="R15" s="65">
        <v>3071</v>
      </c>
      <c r="S15" s="65"/>
      <c r="T15" s="65">
        <f t="shared" si="15"/>
        <v>3071</v>
      </c>
      <c r="U15" s="65"/>
      <c r="V15" s="65">
        <f t="shared" si="20"/>
        <v>2654.14</v>
      </c>
      <c r="W15" s="65">
        <v>2654.14</v>
      </c>
      <c r="X15" s="70"/>
      <c r="Y15" s="66">
        <f t="shared" si="1"/>
        <v>0.86425919895799408</v>
      </c>
      <c r="Z15" s="66">
        <f t="shared" si="2"/>
        <v>0.86425919895799408</v>
      </c>
      <c r="AA15" s="65">
        <f t="shared" si="21"/>
        <v>2654.14</v>
      </c>
      <c r="AB15" s="65">
        <f t="shared" si="16"/>
        <v>2654.14</v>
      </c>
      <c r="AC15" s="70"/>
      <c r="AD15" s="46">
        <f t="shared" si="4"/>
        <v>0.86425919895799408</v>
      </c>
      <c r="AE15" s="67">
        <f t="shared" si="5"/>
        <v>0.86425919895799408</v>
      </c>
      <c r="AF15" s="58"/>
      <c r="AG15" s="60"/>
    </row>
    <row r="16" spans="1:33" ht="41.25" customHeight="1">
      <c r="A16" s="62" t="s">
        <v>170</v>
      </c>
      <c r="B16" s="63" t="s">
        <v>171</v>
      </c>
      <c r="C16" s="64">
        <v>7865915</v>
      </c>
      <c r="D16" s="68" t="s">
        <v>172</v>
      </c>
      <c r="E16" s="64" t="s">
        <v>159</v>
      </c>
      <c r="F16" s="62"/>
      <c r="G16" s="62" t="s">
        <v>82</v>
      </c>
      <c r="H16" s="62" t="s">
        <v>173</v>
      </c>
      <c r="I16" s="65">
        <v>14700</v>
      </c>
      <c r="J16" s="65">
        <f t="shared" si="17"/>
        <v>14700</v>
      </c>
      <c r="K16" s="69"/>
      <c r="L16" s="69"/>
      <c r="M16" s="69"/>
      <c r="N16" s="65">
        <f>4200+3000</f>
        <v>7200</v>
      </c>
      <c r="O16" s="65"/>
      <c r="P16" s="65">
        <f t="shared" si="18"/>
        <v>7500</v>
      </c>
      <c r="Q16" s="65">
        <f t="shared" si="19"/>
        <v>3000</v>
      </c>
      <c r="R16" s="65">
        <v>3000</v>
      </c>
      <c r="S16" s="65"/>
      <c r="T16" s="65">
        <f t="shared" si="15"/>
        <v>3000</v>
      </c>
      <c r="U16" s="65"/>
      <c r="V16" s="65">
        <f t="shared" si="20"/>
        <v>2500</v>
      </c>
      <c r="W16" s="65">
        <v>2500</v>
      </c>
      <c r="X16" s="70"/>
      <c r="Y16" s="66">
        <f t="shared" si="1"/>
        <v>0.83333333333333337</v>
      </c>
      <c r="Z16" s="66">
        <f t="shared" si="2"/>
        <v>0.83333333333333337</v>
      </c>
      <c r="AA16" s="65">
        <f t="shared" si="21"/>
        <v>3000</v>
      </c>
      <c r="AB16" s="65">
        <f>T16</f>
        <v>3000</v>
      </c>
      <c r="AC16" s="70"/>
      <c r="AD16" s="46">
        <f t="shared" si="4"/>
        <v>1</v>
      </c>
      <c r="AE16" s="67">
        <f t="shared" si="5"/>
        <v>1</v>
      </c>
      <c r="AF16" s="58"/>
      <c r="AG16" s="60"/>
    </row>
    <row r="17" spans="1:33" ht="41.25" customHeight="1">
      <c r="A17" s="62" t="s">
        <v>174</v>
      </c>
      <c r="B17" s="63" t="s">
        <v>175</v>
      </c>
      <c r="C17" s="64">
        <v>7866790</v>
      </c>
      <c r="D17" s="68" t="s">
        <v>176</v>
      </c>
      <c r="E17" s="64" t="s">
        <v>177</v>
      </c>
      <c r="F17" s="62"/>
      <c r="G17" s="62" t="s">
        <v>82</v>
      </c>
      <c r="H17" s="62" t="s">
        <v>178</v>
      </c>
      <c r="I17" s="65">
        <v>6000</v>
      </c>
      <c r="J17" s="65">
        <f t="shared" si="17"/>
        <v>6000</v>
      </c>
      <c r="K17" s="69"/>
      <c r="L17" s="69"/>
      <c r="M17" s="69"/>
      <c r="N17" s="65">
        <f>3000+1000</f>
        <v>4000</v>
      </c>
      <c r="O17" s="65"/>
      <c r="P17" s="65">
        <f t="shared" si="18"/>
        <v>2000</v>
      </c>
      <c r="Q17" s="65">
        <f t="shared" si="19"/>
        <v>2000</v>
      </c>
      <c r="R17" s="65">
        <v>2000</v>
      </c>
      <c r="S17" s="65"/>
      <c r="T17" s="65">
        <f t="shared" si="15"/>
        <v>2000</v>
      </c>
      <c r="U17" s="65"/>
      <c r="V17" s="65">
        <f t="shared" si="20"/>
        <v>910.61369999999999</v>
      </c>
      <c r="W17" s="65">
        <v>910.61369999999999</v>
      </c>
      <c r="X17" s="70"/>
      <c r="Y17" s="66">
        <f t="shared" si="1"/>
        <v>0.45530684999999999</v>
      </c>
      <c r="Z17" s="66">
        <f t="shared" si="2"/>
        <v>0.45530684999999999</v>
      </c>
      <c r="AA17" s="65">
        <f t="shared" si="21"/>
        <v>1000</v>
      </c>
      <c r="AB17" s="65">
        <v>1000</v>
      </c>
      <c r="AC17" s="70"/>
      <c r="AD17" s="46">
        <f t="shared" si="4"/>
        <v>0.5</v>
      </c>
      <c r="AE17" s="67">
        <f t="shared" si="5"/>
        <v>0.5</v>
      </c>
      <c r="AF17" s="58"/>
      <c r="AG17" s="60"/>
    </row>
    <row r="18" spans="1:33" ht="41.25" customHeight="1">
      <c r="A18" s="62" t="s">
        <v>180</v>
      </c>
      <c r="B18" s="63" t="s">
        <v>181</v>
      </c>
      <c r="C18" s="64">
        <v>7866148</v>
      </c>
      <c r="D18" s="68" t="s">
        <v>182</v>
      </c>
      <c r="E18" s="64" t="s">
        <v>159</v>
      </c>
      <c r="F18" s="62"/>
      <c r="G18" s="62" t="s">
        <v>93</v>
      </c>
      <c r="H18" s="62" t="s">
        <v>183</v>
      </c>
      <c r="I18" s="65">
        <v>30000</v>
      </c>
      <c r="J18" s="65">
        <f t="shared" si="17"/>
        <v>30000</v>
      </c>
      <c r="K18" s="69"/>
      <c r="L18" s="69"/>
      <c r="M18" s="69"/>
      <c r="N18" s="65">
        <v>4700</v>
      </c>
      <c r="O18" s="65"/>
      <c r="P18" s="65">
        <f t="shared" si="18"/>
        <v>25300</v>
      </c>
      <c r="Q18" s="65">
        <f t="shared" si="19"/>
        <v>3500</v>
      </c>
      <c r="R18" s="65">
        <v>3500</v>
      </c>
      <c r="S18" s="65"/>
      <c r="T18" s="65">
        <f t="shared" si="15"/>
        <v>3500</v>
      </c>
      <c r="U18" s="65"/>
      <c r="V18" s="65">
        <f t="shared" si="20"/>
        <v>0</v>
      </c>
      <c r="W18" s="65"/>
      <c r="X18" s="70"/>
      <c r="Y18" s="66">
        <f t="shared" si="1"/>
        <v>0</v>
      </c>
      <c r="Z18" s="66">
        <f t="shared" si="2"/>
        <v>0</v>
      </c>
      <c r="AA18" s="65">
        <f t="shared" si="21"/>
        <v>3500</v>
      </c>
      <c r="AB18" s="65">
        <f t="shared" ref="AB18:AB23" si="22">Q18</f>
        <v>3500</v>
      </c>
      <c r="AC18" s="70"/>
      <c r="AD18" s="67">
        <f t="shared" si="4"/>
        <v>1</v>
      </c>
      <c r="AE18" s="67">
        <f t="shared" si="5"/>
        <v>1</v>
      </c>
      <c r="AF18" s="58"/>
      <c r="AG18" s="60"/>
    </row>
    <row r="19" spans="1:33" ht="48.75" customHeight="1">
      <c r="A19" s="62" t="s">
        <v>184</v>
      </c>
      <c r="B19" s="63" t="s">
        <v>185</v>
      </c>
      <c r="C19" s="64">
        <v>7929833</v>
      </c>
      <c r="D19" s="68" t="s">
        <v>186</v>
      </c>
      <c r="E19" s="64" t="s">
        <v>159</v>
      </c>
      <c r="F19" s="62"/>
      <c r="G19" s="73" t="s">
        <v>93</v>
      </c>
      <c r="H19" s="74" t="s">
        <v>187</v>
      </c>
      <c r="I19" s="65">
        <v>10000</v>
      </c>
      <c r="J19" s="65">
        <f t="shared" si="17"/>
        <v>10000</v>
      </c>
      <c r="K19" s="69"/>
      <c r="L19" s="69"/>
      <c r="M19" s="69"/>
      <c r="N19" s="65">
        <v>2000</v>
      </c>
      <c r="O19" s="65"/>
      <c r="P19" s="65">
        <f t="shared" si="18"/>
        <v>8000</v>
      </c>
      <c r="Q19" s="65">
        <f t="shared" si="19"/>
        <v>1500</v>
      </c>
      <c r="R19" s="65">
        <v>1500</v>
      </c>
      <c r="S19" s="65"/>
      <c r="T19" s="65">
        <f t="shared" si="15"/>
        <v>1500</v>
      </c>
      <c r="U19" s="65"/>
      <c r="V19" s="65">
        <f t="shared" si="20"/>
        <v>0</v>
      </c>
      <c r="W19" s="65"/>
      <c r="X19" s="70"/>
      <c r="Y19" s="66">
        <f t="shared" si="1"/>
        <v>0</v>
      </c>
      <c r="Z19" s="66">
        <f t="shared" si="2"/>
        <v>0</v>
      </c>
      <c r="AA19" s="65">
        <f t="shared" ref="AA19:AA23" si="23">AB19+AC19</f>
        <v>1500</v>
      </c>
      <c r="AB19" s="65">
        <f t="shared" si="22"/>
        <v>1500</v>
      </c>
      <c r="AC19" s="70"/>
      <c r="AD19" s="67">
        <f t="shared" si="4"/>
        <v>1</v>
      </c>
      <c r="AE19" s="67">
        <f t="shared" si="5"/>
        <v>1</v>
      </c>
      <c r="AF19" s="75"/>
      <c r="AG19" s="60"/>
    </row>
    <row r="20" spans="1:33" ht="42.75" customHeight="1">
      <c r="A20" s="62" t="s">
        <v>188</v>
      </c>
      <c r="B20" s="63" t="s">
        <v>189</v>
      </c>
      <c r="C20" s="64"/>
      <c r="D20" s="76" t="s">
        <v>190</v>
      </c>
      <c r="E20" s="76" t="s">
        <v>191</v>
      </c>
      <c r="F20" s="77"/>
      <c r="G20" s="73" t="s">
        <v>93</v>
      </c>
      <c r="H20" s="74" t="s">
        <v>192</v>
      </c>
      <c r="I20" s="65">
        <v>20000</v>
      </c>
      <c r="J20" s="65">
        <f t="shared" si="17"/>
        <v>20000</v>
      </c>
      <c r="K20" s="69"/>
      <c r="L20" s="69"/>
      <c r="M20" s="69"/>
      <c r="N20" s="65">
        <v>3000</v>
      </c>
      <c r="O20" s="65"/>
      <c r="P20" s="65">
        <f t="shared" si="18"/>
        <v>17000</v>
      </c>
      <c r="Q20" s="65">
        <f t="shared" si="19"/>
        <v>2500</v>
      </c>
      <c r="R20" s="65">
        <v>2500</v>
      </c>
      <c r="S20" s="65"/>
      <c r="T20" s="65">
        <f t="shared" si="15"/>
        <v>2500</v>
      </c>
      <c r="U20" s="65"/>
      <c r="V20" s="65">
        <f t="shared" si="20"/>
        <v>0</v>
      </c>
      <c r="W20" s="65"/>
      <c r="X20" s="70"/>
      <c r="Y20" s="66">
        <f t="shared" si="1"/>
        <v>0</v>
      </c>
      <c r="Z20" s="66">
        <f t="shared" si="2"/>
        <v>0</v>
      </c>
      <c r="AA20" s="65">
        <f t="shared" si="23"/>
        <v>2500</v>
      </c>
      <c r="AB20" s="65">
        <f t="shared" si="22"/>
        <v>2500</v>
      </c>
      <c r="AC20" s="70"/>
      <c r="AD20" s="67">
        <f t="shared" si="4"/>
        <v>1</v>
      </c>
      <c r="AE20" s="67"/>
      <c r="AF20" s="75"/>
      <c r="AG20" s="60"/>
    </row>
    <row r="21" spans="1:33" ht="46.5" customHeight="1">
      <c r="A21" s="62" t="s">
        <v>193</v>
      </c>
      <c r="B21" s="63" t="s">
        <v>194</v>
      </c>
      <c r="C21" s="64">
        <v>7929466</v>
      </c>
      <c r="D21" s="76" t="s">
        <v>195</v>
      </c>
      <c r="E21" s="76" t="s">
        <v>191</v>
      </c>
      <c r="F21" s="77"/>
      <c r="G21" s="73" t="s">
        <v>93</v>
      </c>
      <c r="H21" s="74" t="s">
        <v>196</v>
      </c>
      <c r="I21" s="65">
        <v>5000</v>
      </c>
      <c r="J21" s="65">
        <f t="shared" si="17"/>
        <v>5000</v>
      </c>
      <c r="K21" s="69"/>
      <c r="L21" s="69"/>
      <c r="M21" s="69"/>
      <c r="N21" s="65">
        <v>2200</v>
      </c>
      <c r="O21" s="65"/>
      <c r="P21" s="65">
        <f t="shared" si="18"/>
        <v>2800</v>
      </c>
      <c r="Q21" s="65">
        <f t="shared" si="19"/>
        <v>2439</v>
      </c>
      <c r="R21" s="65">
        <v>2439</v>
      </c>
      <c r="S21" s="65"/>
      <c r="T21" s="65">
        <f t="shared" si="15"/>
        <v>2439</v>
      </c>
      <c r="U21" s="65"/>
      <c r="V21" s="65">
        <f t="shared" si="20"/>
        <v>2000</v>
      </c>
      <c r="W21" s="65">
        <v>2000</v>
      </c>
      <c r="X21" s="70"/>
      <c r="Y21" s="66">
        <f t="shared" si="1"/>
        <v>0.82000820008200082</v>
      </c>
      <c r="Z21" s="66">
        <f t="shared" si="2"/>
        <v>0.82000820008200082</v>
      </c>
      <c r="AA21" s="65">
        <f t="shared" si="23"/>
        <v>2439</v>
      </c>
      <c r="AB21" s="65">
        <f t="shared" si="22"/>
        <v>2439</v>
      </c>
      <c r="AC21" s="70"/>
      <c r="AD21" s="67">
        <f t="shared" si="4"/>
        <v>1</v>
      </c>
      <c r="AE21" s="67"/>
      <c r="AF21" s="75"/>
      <c r="AG21" s="60"/>
    </row>
    <row r="22" spans="1:33" ht="51" customHeight="1">
      <c r="A22" s="62" t="s">
        <v>197</v>
      </c>
      <c r="B22" s="63" t="s">
        <v>198</v>
      </c>
      <c r="C22" s="64">
        <v>7929520</v>
      </c>
      <c r="D22" s="76" t="s">
        <v>190</v>
      </c>
      <c r="E22" s="76" t="s">
        <v>191</v>
      </c>
      <c r="F22" s="77"/>
      <c r="G22" s="73" t="s">
        <v>93</v>
      </c>
      <c r="H22" s="74" t="s">
        <v>199</v>
      </c>
      <c r="I22" s="65">
        <v>15000</v>
      </c>
      <c r="J22" s="65">
        <f t="shared" si="17"/>
        <v>15000</v>
      </c>
      <c r="K22" s="69"/>
      <c r="L22" s="69"/>
      <c r="M22" s="69"/>
      <c r="N22" s="65">
        <v>3800</v>
      </c>
      <c r="O22" s="65"/>
      <c r="P22" s="65">
        <f t="shared" si="18"/>
        <v>11200</v>
      </c>
      <c r="Q22" s="65">
        <f t="shared" si="19"/>
        <v>3000</v>
      </c>
      <c r="R22" s="65">
        <v>3000</v>
      </c>
      <c r="S22" s="65"/>
      <c r="T22" s="65">
        <f t="shared" si="15"/>
        <v>3000</v>
      </c>
      <c r="U22" s="65"/>
      <c r="V22" s="65">
        <f t="shared" si="20"/>
        <v>0</v>
      </c>
      <c r="W22" s="65"/>
      <c r="X22" s="70"/>
      <c r="Y22" s="66">
        <f t="shared" si="1"/>
        <v>0</v>
      </c>
      <c r="Z22" s="66">
        <f t="shared" si="2"/>
        <v>0</v>
      </c>
      <c r="AA22" s="65">
        <f t="shared" si="23"/>
        <v>3000</v>
      </c>
      <c r="AB22" s="65">
        <f t="shared" si="22"/>
        <v>3000</v>
      </c>
      <c r="AC22" s="70"/>
      <c r="AD22" s="67">
        <f t="shared" si="4"/>
        <v>1</v>
      </c>
      <c r="AE22" s="67"/>
      <c r="AF22" s="75"/>
      <c r="AG22" s="60"/>
    </row>
    <row r="23" spans="1:33" ht="51" customHeight="1">
      <c r="A23" s="62" t="s">
        <v>200</v>
      </c>
      <c r="B23" s="78" t="s">
        <v>201</v>
      </c>
      <c r="C23" s="79" t="s">
        <v>202</v>
      </c>
      <c r="D23" s="80" t="s">
        <v>190</v>
      </c>
      <c r="E23" s="81" t="s">
        <v>191</v>
      </c>
      <c r="F23" s="77"/>
      <c r="G23" s="80" t="s">
        <v>203</v>
      </c>
      <c r="H23" s="82" t="s">
        <v>204</v>
      </c>
      <c r="I23" s="83">
        <v>8485</v>
      </c>
      <c r="J23" s="83">
        <f t="shared" si="17"/>
        <v>8485</v>
      </c>
      <c r="K23" s="69"/>
      <c r="L23" s="69"/>
      <c r="M23" s="69"/>
      <c r="N23" s="65">
        <v>3500</v>
      </c>
      <c r="O23" s="65"/>
      <c r="P23" s="65">
        <f t="shared" si="18"/>
        <v>4985</v>
      </c>
      <c r="Q23" s="65">
        <f t="shared" si="19"/>
        <v>1000</v>
      </c>
      <c r="R23" s="65">
        <v>1000</v>
      </c>
      <c r="S23" s="65"/>
      <c r="T23" s="65">
        <f t="shared" si="15"/>
        <v>1000</v>
      </c>
      <c r="U23" s="65"/>
      <c r="V23" s="65">
        <f t="shared" si="20"/>
        <v>0</v>
      </c>
      <c r="W23" s="65"/>
      <c r="X23" s="70"/>
      <c r="Y23" s="66">
        <f t="shared" si="1"/>
        <v>0</v>
      </c>
      <c r="Z23" s="66">
        <f t="shared" si="2"/>
        <v>0</v>
      </c>
      <c r="AA23" s="65">
        <f t="shared" si="23"/>
        <v>1000</v>
      </c>
      <c r="AB23" s="65">
        <f t="shared" si="22"/>
        <v>1000</v>
      </c>
      <c r="AC23" s="70"/>
      <c r="AD23" s="67">
        <f t="shared" si="4"/>
        <v>1</v>
      </c>
      <c r="AE23" s="67"/>
      <c r="AF23" s="75"/>
      <c r="AG23" s="60"/>
    </row>
    <row r="24" spans="1:33" ht="21.75" customHeight="1">
      <c r="A24" s="38" t="s">
        <v>90</v>
      </c>
      <c r="B24" s="53" t="s">
        <v>212</v>
      </c>
      <c r="C24" s="54"/>
      <c r="D24" s="38"/>
      <c r="E24" s="38"/>
      <c r="F24" s="55"/>
      <c r="G24" s="38"/>
      <c r="H24" s="54"/>
      <c r="I24" s="56">
        <f t="shared" ref="I24:X24" si="24">I25</f>
        <v>160000</v>
      </c>
      <c r="J24" s="56">
        <f t="shared" si="24"/>
        <v>160000</v>
      </c>
      <c r="K24" s="56" t="e">
        <f t="shared" si="24"/>
        <v>#REF!</v>
      </c>
      <c r="L24" s="56" t="e">
        <f t="shared" si="24"/>
        <v>#REF!</v>
      </c>
      <c r="M24" s="56" t="e">
        <f t="shared" si="24"/>
        <v>#REF!</v>
      </c>
      <c r="N24" s="56">
        <f t="shared" si="24"/>
        <v>33700</v>
      </c>
      <c r="O24" s="56" t="e">
        <f t="shared" si="24"/>
        <v>#REF!</v>
      </c>
      <c r="P24" s="56">
        <f t="shared" si="24"/>
        <v>126300</v>
      </c>
      <c r="Q24" s="56">
        <f t="shared" si="24"/>
        <v>50000</v>
      </c>
      <c r="R24" s="56">
        <f t="shared" si="24"/>
        <v>50000</v>
      </c>
      <c r="S24" s="56">
        <f t="shared" si="24"/>
        <v>0</v>
      </c>
      <c r="T24" s="56">
        <f t="shared" si="24"/>
        <v>50000</v>
      </c>
      <c r="U24" s="56" t="e">
        <f t="shared" si="24"/>
        <v>#REF!</v>
      </c>
      <c r="V24" s="56">
        <f t="shared" si="24"/>
        <v>0</v>
      </c>
      <c r="W24" s="56">
        <f t="shared" si="24"/>
        <v>0</v>
      </c>
      <c r="X24" s="56">
        <f t="shared" si="24"/>
        <v>0</v>
      </c>
      <c r="Y24" s="57">
        <f t="shared" si="1"/>
        <v>0</v>
      </c>
      <c r="Z24" s="57">
        <f t="shared" si="2"/>
        <v>0</v>
      </c>
      <c r="AA24" s="56">
        <f t="shared" ref="AA24:AC24" si="25">AA25</f>
        <v>50000</v>
      </c>
      <c r="AB24" s="56">
        <f t="shared" si="25"/>
        <v>50000</v>
      </c>
      <c r="AC24" s="56">
        <f t="shared" si="25"/>
        <v>0</v>
      </c>
      <c r="AD24" s="46">
        <f t="shared" si="4"/>
        <v>1</v>
      </c>
      <c r="AE24" s="46">
        <f t="shared" ref="AE24:AE77" si="26">AA24/T24</f>
        <v>1</v>
      </c>
      <c r="AF24" s="71"/>
      <c r="AG24" s="72"/>
    </row>
    <row r="25" spans="1:33" ht="24.75" customHeight="1">
      <c r="A25" s="38">
        <v>1</v>
      </c>
      <c r="B25" s="71" t="s">
        <v>155</v>
      </c>
      <c r="C25" s="54"/>
      <c r="D25" s="38"/>
      <c r="E25" s="38"/>
      <c r="F25" s="55"/>
      <c r="G25" s="38"/>
      <c r="H25" s="54"/>
      <c r="I25" s="56">
        <f t="shared" ref="I25:W25" si="27">SUM(I26:I27)</f>
        <v>160000</v>
      </c>
      <c r="J25" s="56">
        <f t="shared" si="27"/>
        <v>160000</v>
      </c>
      <c r="K25" s="56" t="e">
        <f t="shared" si="27"/>
        <v>#REF!</v>
      </c>
      <c r="L25" s="56" t="e">
        <f t="shared" si="27"/>
        <v>#REF!</v>
      </c>
      <c r="M25" s="56" t="e">
        <f t="shared" si="27"/>
        <v>#REF!</v>
      </c>
      <c r="N25" s="56">
        <f t="shared" si="27"/>
        <v>33700</v>
      </c>
      <c r="O25" s="56" t="e">
        <f t="shared" si="27"/>
        <v>#REF!</v>
      </c>
      <c r="P25" s="56">
        <f t="shared" si="27"/>
        <v>126300</v>
      </c>
      <c r="Q25" s="56">
        <f t="shared" si="27"/>
        <v>50000</v>
      </c>
      <c r="R25" s="56">
        <f t="shared" si="27"/>
        <v>50000</v>
      </c>
      <c r="S25" s="56">
        <f t="shared" si="27"/>
        <v>0</v>
      </c>
      <c r="T25" s="56">
        <f t="shared" si="27"/>
        <v>50000</v>
      </c>
      <c r="U25" s="56" t="e">
        <f t="shared" si="27"/>
        <v>#REF!</v>
      </c>
      <c r="V25" s="56">
        <f t="shared" si="27"/>
        <v>0</v>
      </c>
      <c r="W25" s="56">
        <f t="shared" si="27"/>
        <v>0</v>
      </c>
      <c r="X25" s="56">
        <f>SUM(X26)</f>
        <v>0</v>
      </c>
      <c r="Y25" s="57">
        <f t="shared" si="1"/>
        <v>0</v>
      </c>
      <c r="Z25" s="57">
        <f t="shared" si="2"/>
        <v>0</v>
      </c>
      <c r="AA25" s="56">
        <f t="shared" ref="AA25:AC25" si="28">SUM(AA26:AA27)</f>
        <v>50000</v>
      </c>
      <c r="AB25" s="56">
        <f t="shared" si="28"/>
        <v>50000</v>
      </c>
      <c r="AC25" s="56">
        <f t="shared" si="28"/>
        <v>0</v>
      </c>
      <c r="AD25" s="46">
        <f t="shared" si="4"/>
        <v>1</v>
      </c>
      <c r="AE25" s="46">
        <f t="shared" si="26"/>
        <v>1</v>
      </c>
      <c r="AF25" s="71"/>
      <c r="AG25" s="72"/>
    </row>
    <row r="26" spans="1:33" ht="48.75" customHeight="1">
      <c r="A26" s="87" t="s">
        <v>156</v>
      </c>
      <c r="B26" s="63" t="s">
        <v>213</v>
      </c>
      <c r="C26" s="65">
        <v>7929467</v>
      </c>
      <c r="D26" s="76" t="s">
        <v>190</v>
      </c>
      <c r="E26" s="76" t="s">
        <v>191</v>
      </c>
      <c r="F26" s="77"/>
      <c r="G26" s="73" t="s">
        <v>214</v>
      </c>
      <c r="H26" s="74" t="s">
        <v>215</v>
      </c>
      <c r="I26" s="65">
        <v>80000</v>
      </c>
      <c r="J26" s="65">
        <v>80000</v>
      </c>
      <c r="K26" s="69"/>
      <c r="L26" s="69"/>
      <c r="M26" s="69"/>
      <c r="N26" s="65">
        <v>8700</v>
      </c>
      <c r="O26" s="65">
        <f>N26</f>
        <v>8700</v>
      </c>
      <c r="P26" s="65">
        <f t="shared" ref="P26:P27" si="29">I26-N26</f>
        <v>71300</v>
      </c>
      <c r="Q26" s="65">
        <f t="shared" ref="Q26:Q27" si="30">SUM(R26:S26)</f>
        <v>25000</v>
      </c>
      <c r="R26" s="65">
        <v>25000</v>
      </c>
      <c r="S26" s="65"/>
      <c r="T26" s="65">
        <f t="shared" ref="T26:T27" si="31">Q26</f>
        <v>25000</v>
      </c>
      <c r="U26" s="65"/>
      <c r="V26" s="65">
        <f t="shared" ref="V26:V27" si="32">SUM(W26:X26)</f>
        <v>0</v>
      </c>
      <c r="W26" s="65"/>
      <c r="X26" s="65"/>
      <c r="Y26" s="66">
        <f t="shared" si="1"/>
        <v>0</v>
      </c>
      <c r="Z26" s="66">
        <f t="shared" si="2"/>
        <v>0</v>
      </c>
      <c r="AA26" s="65">
        <f>SUM(AB26:AC26)</f>
        <v>25000</v>
      </c>
      <c r="AB26" s="65">
        <f t="shared" ref="AB26:AB27" si="33">Q26</f>
        <v>25000</v>
      </c>
      <c r="AC26" s="65"/>
      <c r="AD26" s="67">
        <f t="shared" si="4"/>
        <v>1</v>
      </c>
      <c r="AE26" s="67">
        <f t="shared" si="26"/>
        <v>1</v>
      </c>
      <c r="AF26" s="68"/>
      <c r="AG26" s="60"/>
    </row>
    <row r="27" spans="1:33" ht="49.5" customHeight="1">
      <c r="A27" s="87" t="s">
        <v>162</v>
      </c>
      <c r="B27" s="63" t="s">
        <v>216</v>
      </c>
      <c r="C27" s="65">
        <v>7929462</v>
      </c>
      <c r="D27" s="76" t="s">
        <v>190</v>
      </c>
      <c r="E27" s="76" t="s">
        <v>191</v>
      </c>
      <c r="F27" s="77"/>
      <c r="G27" s="73" t="s">
        <v>214</v>
      </c>
      <c r="H27" s="74" t="s">
        <v>217</v>
      </c>
      <c r="I27" s="65">
        <v>80000</v>
      </c>
      <c r="J27" s="65">
        <v>80000</v>
      </c>
      <c r="K27" s="88" t="e">
        <f t="shared" ref="K27:M27" si="34">#REF!</f>
        <v>#REF!</v>
      </c>
      <c r="L27" s="88" t="e">
        <f t="shared" si="34"/>
        <v>#REF!</v>
      </c>
      <c r="M27" s="88" t="e">
        <f t="shared" si="34"/>
        <v>#REF!</v>
      </c>
      <c r="N27" s="65">
        <v>25000</v>
      </c>
      <c r="O27" s="88" t="e">
        <f>#REF!</f>
        <v>#REF!</v>
      </c>
      <c r="P27" s="65">
        <f t="shared" si="29"/>
        <v>55000</v>
      </c>
      <c r="Q27" s="65">
        <f t="shared" si="30"/>
        <v>25000</v>
      </c>
      <c r="R27" s="65">
        <v>25000</v>
      </c>
      <c r="S27" s="65"/>
      <c r="T27" s="65">
        <f t="shared" si="31"/>
        <v>25000</v>
      </c>
      <c r="U27" s="65" t="e">
        <f>#REF!</f>
        <v>#REF!</v>
      </c>
      <c r="V27" s="65">
        <f t="shared" si="32"/>
        <v>0</v>
      </c>
      <c r="W27" s="65"/>
      <c r="X27" s="65"/>
      <c r="Y27" s="66">
        <f t="shared" si="1"/>
        <v>0</v>
      </c>
      <c r="Z27" s="66">
        <f t="shared" si="2"/>
        <v>0</v>
      </c>
      <c r="AA27" s="65">
        <f>AB27+AC27</f>
        <v>25000</v>
      </c>
      <c r="AB27" s="65">
        <f t="shared" si="33"/>
        <v>25000</v>
      </c>
      <c r="AC27" s="65"/>
      <c r="AD27" s="67">
        <f t="shared" si="4"/>
        <v>1</v>
      </c>
      <c r="AE27" s="67">
        <f t="shared" si="26"/>
        <v>1</v>
      </c>
      <c r="AF27" s="65"/>
      <c r="AG27" s="60"/>
    </row>
    <row r="28" spans="1:33" ht="27" customHeight="1">
      <c r="A28" s="41" t="s">
        <v>218</v>
      </c>
      <c r="B28" s="89" t="s">
        <v>219</v>
      </c>
      <c r="C28" s="90"/>
      <c r="D28" s="91"/>
      <c r="E28" s="41"/>
      <c r="F28" s="42"/>
      <c r="G28" s="41"/>
      <c r="H28" s="43"/>
      <c r="I28" s="44">
        <f t="shared" ref="I28:X28" si="35">I29+I56</f>
        <v>96202.157000000007</v>
      </c>
      <c r="J28" s="44">
        <f t="shared" si="35"/>
        <v>95747.157000000007</v>
      </c>
      <c r="K28" s="44" t="e">
        <f t="shared" si="35"/>
        <v>#REF!</v>
      </c>
      <c r="L28" s="44" t="e">
        <f t="shared" si="35"/>
        <v>#REF!</v>
      </c>
      <c r="M28" s="44" t="e">
        <f t="shared" si="35"/>
        <v>#REF!</v>
      </c>
      <c r="N28" s="44">
        <f t="shared" si="35"/>
        <v>37848.434999999998</v>
      </c>
      <c r="O28" s="44" t="e">
        <f t="shared" si="35"/>
        <v>#REF!</v>
      </c>
      <c r="P28" s="44">
        <f t="shared" si="35"/>
        <v>57166.280999999995</v>
      </c>
      <c r="Q28" s="44">
        <f t="shared" si="35"/>
        <v>39654</v>
      </c>
      <c r="R28" s="44">
        <f t="shared" si="35"/>
        <v>39654</v>
      </c>
      <c r="S28" s="44">
        <f t="shared" si="35"/>
        <v>0</v>
      </c>
      <c r="T28" s="44" t="e">
        <f t="shared" si="35"/>
        <v>#REF!</v>
      </c>
      <c r="U28" s="44" t="e">
        <f t="shared" si="35"/>
        <v>#REF!</v>
      </c>
      <c r="V28" s="44">
        <f t="shared" si="35"/>
        <v>5841.3330000000005</v>
      </c>
      <c r="W28" s="44">
        <f t="shared" si="35"/>
        <v>5841.3330000000005</v>
      </c>
      <c r="X28" s="44">
        <f t="shared" si="35"/>
        <v>0</v>
      </c>
      <c r="Y28" s="57">
        <f t="shared" si="1"/>
        <v>0.14730753517930098</v>
      </c>
      <c r="Z28" s="57" t="e">
        <f t="shared" si="2"/>
        <v>#REF!</v>
      </c>
      <c r="AA28" s="44" t="e">
        <f t="shared" ref="AA28:AC28" si="36">AA29+AA42</f>
        <v>#REF!</v>
      </c>
      <c r="AB28" s="44" t="e">
        <f t="shared" si="36"/>
        <v>#REF!</v>
      </c>
      <c r="AC28" s="44" t="e">
        <f t="shared" si="36"/>
        <v>#REF!</v>
      </c>
      <c r="AD28" s="46" t="e">
        <f t="shared" si="4"/>
        <v>#REF!</v>
      </c>
      <c r="AE28" s="46" t="e">
        <f t="shared" si="26"/>
        <v>#REF!</v>
      </c>
      <c r="AF28" s="51"/>
      <c r="AG28" s="92"/>
    </row>
    <row r="29" spans="1:33" ht="27" customHeight="1">
      <c r="A29" s="39" t="s">
        <v>220</v>
      </c>
      <c r="B29" s="93" t="s">
        <v>221</v>
      </c>
      <c r="C29" s="93"/>
      <c r="D29" s="53"/>
      <c r="E29" s="54"/>
      <c r="F29" s="94"/>
      <c r="G29" s="39"/>
      <c r="H29" s="54"/>
      <c r="I29" s="69">
        <f t="shared" ref="I29:X29" si="37">I30+I42+I50</f>
        <v>42368.548000000003</v>
      </c>
      <c r="J29" s="69">
        <f t="shared" si="37"/>
        <v>41913.548000000003</v>
      </c>
      <c r="K29" s="69" t="e">
        <f t="shared" si="37"/>
        <v>#REF!</v>
      </c>
      <c r="L29" s="69" t="e">
        <f t="shared" si="37"/>
        <v>#REF!</v>
      </c>
      <c r="M29" s="69" t="e">
        <f t="shared" si="37"/>
        <v>#REF!</v>
      </c>
      <c r="N29" s="69">
        <f t="shared" si="37"/>
        <v>32648.434999999998</v>
      </c>
      <c r="O29" s="69" t="e">
        <f t="shared" si="37"/>
        <v>#REF!</v>
      </c>
      <c r="P29" s="69">
        <f t="shared" si="37"/>
        <v>19332.671999999999</v>
      </c>
      <c r="Q29" s="69">
        <f t="shared" si="37"/>
        <v>14854</v>
      </c>
      <c r="R29" s="69">
        <f t="shared" si="37"/>
        <v>14854</v>
      </c>
      <c r="S29" s="69">
        <f t="shared" si="37"/>
        <v>0</v>
      </c>
      <c r="T29" s="69" t="e">
        <f t="shared" si="37"/>
        <v>#REF!</v>
      </c>
      <c r="U29" s="69" t="e">
        <f t="shared" si="37"/>
        <v>#REF!</v>
      </c>
      <c r="V29" s="69">
        <f t="shared" si="37"/>
        <v>5841.3330000000005</v>
      </c>
      <c r="W29" s="69">
        <f t="shared" si="37"/>
        <v>5841.3330000000005</v>
      </c>
      <c r="X29" s="69">
        <f t="shared" si="37"/>
        <v>0</v>
      </c>
      <c r="Y29" s="57">
        <f t="shared" si="1"/>
        <v>0.39324983169516631</v>
      </c>
      <c r="Z29" s="57" t="e">
        <f t="shared" si="2"/>
        <v>#REF!</v>
      </c>
      <c r="AA29" s="69" t="e">
        <f t="shared" ref="AA29:AC29" si="38">AA30+#REF!</f>
        <v>#REF!</v>
      </c>
      <c r="AB29" s="69" t="e">
        <f t="shared" si="38"/>
        <v>#REF!</v>
      </c>
      <c r="AC29" s="69" t="e">
        <f t="shared" si="38"/>
        <v>#REF!</v>
      </c>
      <c r="AD29" s="46" t="e">
        <f t="shared" si="4"/>
        <v>#REF!</v>
      </c>
      <c r="AE29" s="46" t="e">
        <f t="shared" si="26"/>
        <v>#REF!</v>
      </c>
      <c r="AF29" s="58"/>
      <c r="AG29" s="61"/>
    </row>
    <row r="30" spans="1:33" ht="27.75" customHeight="1">
      <c r="A30" s="38" t="s">
        <v>32</v>
      </c>
      <c r="B30" s="55" t="s">
        <v>222</v>
      </c>
      <c r="C30" s="95"/>
      <c r="D30" s="96"/>
      <c r="E30" s="54"/>
      <c r="F30" s="94"/>
      <c r="G30" s="39"/>
      <c r="H30" s="54"/>
      <c r="I30" s="69">
        <f t="shared" ref="I30:X30" si="39">I31+I34+I36+I38</f>
        <v>22364.548000000003</v>
      </c>
      <c r="J30" s="69">
        <f t="shared" si="39"/>
        <v>22364.548000000003</v>
      </c>
      <c r="K30" s="69" t="e">
        <f t="shared" si="39"/>
        <v>#REF!</v>
      </c>
      <c r="L30" s="69" t="e">
        <f t="shared" si="39"/>
        <v>#REF!</v>
      </c>
      <c r="M30" s="69" t="e">
        <f t="shared" si="39"/>
        <v>#REF!</v>
      </c>
      <c r="N30" s="69">
        <f t="shared" si="39"/>
        <v>13086.831</v>
      </c>
      <c r="O30" s="69" t="e">
        <f t="shared" si="39"/>
        <v>#REF!</v>
      </c>
      <c r="P30" s="69">
        <f t="shared" si="39"/>
        <v>9277.6640000000007</v>
      </c>
      <c r="Q30" s="69">
        <f t="shared" si="39"/>
        <v>8599</v>
      </c>
      <c r="R30" s="69">
        <f t="shared" si="39"/>
        <v>8599</v>
      </c>
      <c r="S30" s="69">
        <f t="shared" si="39"/>
        <v>0</v>
      </c>
      <c r="T30" s="69">
        <f t="shared" si="39"/>
        <v>8599</v>
      </c>
      <c r="U30" s="69" t="e">
        <f t="shared" si="39"/>
        <v>#REF!</v>
      </c>
      <c r="V30" s="69">
        <f t="shared" si="39"/>
        <v>5841.3330000000005</v>
      </c>
      <c r="W30" s="69">
        <f t="shared" si="39"/>
        <v>5841.3330000000005</v>
      </c>
      <c r="X30" s="69">
        <f t="shared" si="39"/>
        <v>0</v>
      </c>
      <c r="Y30" s="57">
        <f t="shared" si="1"/>
        <v>0.67930375625072692</v>
      </c>
      <c r="Z30" s="57">
        <f t="shared" si="2"/>
        <v>0.67930375625072692</v>
      </c>
      <c r="AA30" s="69" t="e">
        <f t="shared" ref="AA30:AC30" si="40">AA31+#REF!+#REF!</f>
        <v>#REF!</v>
      </c>
      <c r="AB30" s="69" t="e">
        <f t="shared" si="40"/>
        <v>#REF!</v>
      </c>
      <c r="AC30" s="69" t="e">
        <f t="shared" si="40"/>
        <v>#REF!</v>
      </c>
      <c r="AD30" s="46" t="e">
        <f t="shared" si="4"/>
        <v>#REF!</v>
      </c>
      <c r="AE30" s="46" t="e">
        <f t="shared" si="26"/>
        <v>#REF!</v>
      </c>
      <c r="AF30" s="58"/>
      <c r="AG30" s="60"/>
    </row>
    <row r="31" spans="1:33" ht="12.75" customHeight="1">
      <c r="A31" s="39">
        <v>1</v>
      </c>
      <c r="B31" s="97" t="s">
        <v>223</v>
      </c>
      <c r="C31" s="54"/>
      <c r="D31" s="54"/>
      <c r="E31" s="54"/>
      <c r="F31" s="38"/>
      <c r="G31" s="39"/>
      <c r="H31" s="98"/>
      <c r="I31" s="69">
        <f t="shared" ref="I31:X31" si="41">SUM(I32:I33)</f>
        <v>7390.884</v>
      </c>
      <c r="J31" s="69">
        <f t="shared" si="41"/>
        <v>7390.884</v>
      </c>
      <c r="K31" s="69" t="e">
        <f t="shared" si="41"/>
        <v>#REF!</v>
      </c>
      <c r="L31" s="69" t="e">
        <f t="shared" si="41"/>
        <v>#REF!</v>
      </c>
      <c r="M31" s="69" t="e">
        <f t="shared" si="41"/>
        <v>#REF!</v>
      </c>
      <c r="N31" s="69">
        <f t="shared" si="41"/>
        <v>4042.8310000000001</v>
      </c>
      <c r="O31" s="69" t="e">
        <f t="shared" si="41"/>
        <v>#REF!</v>
      </c>
      <c r="P31" s="69">
        <f t="shared" si="41"/>
        <v>3348</v>
      </c>
      <c r="Q31" s="69">
        <f t="shared" si="41"/>
        <v>2968</v>
      </c>
      <c r="R31" s="69">
        <f t="shared" si="41"/>
        <v>2968</v>
      </c>
      <c r="S31" s="69">
        <f t="shared" si="41"/>
        <v>0</v>
      </c>
      <c r="T31" s="69">
        <f t="shared" si="41"/>
        <v>2968</v>
      </c>
      <c r="U31" s="69" t="e">
        <f t="shared" si="41"/>
        <v>#REF!</v>
      </c>
      <c r="V31" s="69">
        <f t="shared" si="41"/>
        <v>2285.326</v>
      </c>
      <c r="W31" s="69">
        <f t="shared" si="41"/>
        <v>2285.326</v>
      </c>
      <c r="X31" s="69">
        <f t="shared" si="41"/>
        <v>0</v>
      </c>
      <c r="Y31" s="57">
        <f t="shared" si="1"/>
        <v>0.76998854447439358</v>
      </c>
      <c r="Z31" s="57">
        <f t="shared" si="2"/>
        <v>0.76998854447439358</v>
      </c>
      <c r="AA31" s="69" t="e">
        <f t="shared" ref="AA31:AB31" si="42">#REF!</f>
        <v>#REF!</v>
      </c>
      <c r="AB31" s="69" t="e">
        <f t="shared" si="42"/>
        <v>#REF!</v>
      </c>
      <c r="AC31" s="69" t="e">
        <f>SUM(#REF!)</f>
        <v>#REF!</v>
      </c>
      <c r="AD31" s="46" t="e">
        <f t="shared" si="4"/>
        <v>#REF!</v>
      </c>
      <c r="AE31" s="46" t="e">
        <f t="shared" si="26"/>
        <v>#REF!</v>
      </c>
      <c r="AF31" s="71"/>
      <c r="AG31" s="72"/>
    </row>
    <row r="32" spans="1:33" ht="12.75" customHeight="1">
      <c r="A32" s="99" t="s">
        <v>156</v>
      </c>
      <c r="B32" s="63" t="s">
        <v>239</v>
      </c>
      <c r="C32" s="115" t="s">
        <v>240</v>
      </c>
      <c r="D32" s="62" t="s">
        <v>241</v>
      </c>
      <c r="E32" s="62" t="s">
        <v>225</v>
      </c>
      <c r="F32" s="62" t="s">
        <v>242</v>
      </c>
      <c r="G32" s="62">
        <v>2022</v>
      </c>
      <c r="H32" s="62" t="s">
        <v>243</v>
      </c>
      <c r="I32" s="101">
        <f>J32+K32</f>
        <v>3700</v>
      </c>
      <c r="J32" s="101">
        <v>3700</v>
      </c>
      <c r="K32" s="102"/>
      <c r="L32" s="102"/>
      <c r="M32" s="102"/>
      <c r="N32" s="101">
        <v>2000</v>
      </c>
      <c r="O32" s="102"/>
      <c r="P32" s="102">
        <v>1700</v>
      </c>
      <c r="Q32" s="102">
        <f t="shared" ref="Q32:Q33" si="43">R32</f>
        <v>1383</v>
      </c>
      <c r="R32" s="101">
        <v>1383</v>
      </c>
      <c r="S32" s="102"/>
      <c r="T32" s="123">
        <f t="shared" ref="T32:T33" si="44">R32</f>
        <v>1383</v>
      </c>
      <c r="U32" s="102"/>
      <c r="V32" s="102">
        <f t="shared" ref="V32:V33" si="45">SUM(W32:X32)</f>
        <v>784.94</v>
      </c>
      <c r="W32" s="102">
        <v>784.94</v>
      </c>
      <c r="X32" s="102"/>
      <c r="Y32" s="66">
        <f t="shared" si="1"/>
        <v>0.56756326825741144</v>
      </c>
      <c r="Z32" s="66">
        <f t="shared" si="2"/>
        <v>0.56756326825741144</v>
      </c>
      <c r="AA32" s="102">
        <f t="shared" ref="AA32:AA33" si="46">SUM(AB32:AC32)</f>
        <v>1383</v>
      </c>
      <c r="AB32" s="102">
        <f t="shared" ref="AB32:AB33" si="47">Q32</f>
        <v>1383</v>
      </c>
      <c r="AC32" s="102"/>
      <c r="AD32" s="67">
        <f t="shared" si="4"/>
        <v>1</v>
      </c>
      <c r="AE32" s="67">
        <f t="shared" si="26"/>
        <v>1</v>
      </c>
      <c r="AF32" s="68"/>
      <c r="AG32" s="60"/>
    </row>
    <row r="33" spans="1:33" ht="12.75" customHeight="1">
      <c r="A33" s="99" t="s">
        <v>162</v>
      </c>
      <c r="B33" s="63" t="s">
        <v>244</v>
      </c>
      <c r="C33" s="64">
        <v>7929465</v>
      </c>
      <c r="D33" s="62" t="s">
        <v>241</v>
      </c>
      <c r="E33" s="62" t="s">
        <v>225</v>
      </c>
      <c r="F33" s="62" t="s">
        <v>242</v>
      </c>
      <c r="G33" s="62">
        <v>2022</v>
      </c>
      <c r="H33" s="62" t="s">
        <v>245</v>
      </c>
      <c r="I33" s="101">
        <f>J33</f>
        <v>3690.884</v>
      </c>
      <c r="J33" s="101">
        <v>3690.884</v>
      </c>
      <c r="K33" s="122" t="e">
        <f t="shared" ref="K33:M33" si="48">SUM(K34:K36)</f>
        <v>#REF!</v>
      </c>
      <c r="L33" s="122" t="e">
        <f t="shared" si="48"/>
        <v>#REF!</v>
      </c>
      <c r="M33" s="122" t="e">
        <f t="shared" si="48"/>
        <v>#REF!</v>
      </c>
      <c r="N33" s="101">
        <v>2042.8309999999999</v>
      </c>
      <c r="O33" s="122" t="e">
        <f>SUM(O34:O36)</f>
        <v>#REF!</v>
      </c>
      <c r="P33" s="102">
        <v>1648</v>
      </c>
      <c r="Q33" s="102">
        <f t="shared" si="43"/>
        <v>1585</v>
      </c>
      <c r="R33" s="101">
        <v>1585</v>
      </c>
      <c r="S33" s="122"/>
      <c r="T33" s="102">
        <f t="shared" si="44"/>
        <v>1585</v>
      </c>
      <c r="U33" s="122" t="e">
        <f>SUM(U34:U36)</f>
        <v>#REF!</v>
      </c>
      <c r="V33" s="102">
        <f t="shared" si="45"/>
        <v>1500.386</v>
      </c>
      <c r="W33" s="101">
        <v>1500.386</v>
      </c>
      <c r="X33" s="101"/>
      <c r="Y33" s="66">
        <f t="shared" si="1"/>
        <v>0.94661577287066245</v>
      </c>
      <c r="Z33" s="66">
        <f t="shared" si="2"/>
        <v>0.94661577287066245</v>
      </c>
      <c r="AA33" s="102">
        <f t="shared" si="46"/>
        <v>1585</v>
      </c>
      <c r="AB33" s="102">
        <f t="shared" si="47"/>
        <v>1585</v>
      </c>
      <c r="AC33" s="124">
        <f>SUM(AC34:AC36)</f>
        <v>0</v>
      </c>
      <c r="AD33" s="67">
        <f t="shared" si="4"/>
        <v>1</v>
      </c>
      <c r="AE33" s="67">
        <f t="shared" si="26"/>
        <v>1</v>
      </c>
      <c r="AF33" s="58"/>
      <c r="AG33" s="60"/>
    </row>
    <row r="34" spans="1:33" ht="39" customHeight="1">
      <c r="A34" s="39">
        <v>2</v>
      </c>
      <c r="B34" s="104" t="s">
        <v>246</v>
      </c>
      <c r="C34" s="105"/>
      <c r="D34" s="106"/>
      <c r="E34" s="106"/>
      <c r="F34" s="106"/>
      <c r="G34" s="106"/>
      <c r="H34" s="106"/>
      <c r="I34" s="108">
        <f t="shared" ref="I34:X34" si="49">I35</f>
        <v>4990.4059999999999</v>
      </c>
      <c r="J34" s="108">
        <f t="shared" si="49"/>
        <v>4990.4059999999999</v>
      </c>
      <c r="K34" s="108">
        <f t="shared" si="49"/>
        <v>0</v>
      </c>
      <c r="L34" s="108">
        <f t="shared" si="49"/>
        <v>0</v>
      </c>
      <c r="M34" s="108">
        <f t="shared" si="49"/>
        <v>0</v>
      </c>
      <c r="N34" s="108">
        <f t="shared" si="49"/>
        <v>3000</v>
      </c>
      <c r="O34" s="108">
        <f t="shared" si="49"/>
        <v>0</v>
      </c>
      <c r="P34" s="108">
        <f t="shared" si="49"/>
        <v>1990.4059999999999</v>
      </c>
      <c r="Q34" s="108">
        <f t="shared" si="49"/>
        <v>1962</v>
      </c>
      <c r="R34" s="108">
        <f t="shared" si="49"/>
        <v>1962</v>
      </c>
      <c r="S34" s="108">
        <f t="shared" si="49"/>
        <v>0</v>
      </c>
      <c r="T34" s="108">
        <f t="shared" si="49"/>
        <v>1962</v>
      </c>
      <c r="U34" s="108">
        <f t="shared" si="49"/>
        <v>0</v>
      </c>
      <c r="V34" s="108">
        <f t="shared" si="49"/>
        <v>1930.194</v>
      </c>
      <c r="W34" s="108">
        <f t="shared" si="49"/>
        <v>1930.194</v>
      </c>
      <c r="X34" s="108">
        <f t="shared" si="49"/>
        <v>0</v>
      </c>
      <c r="Y34" s="109">
        <f t="shared" si="1"/>
        <v>0.98378899082568805</v>
      </c>
      <c r="Z34" s="109">
        <f t="shared" si="2"/>
        <v>0.98378899082568805</v>
      </c>
      <c r="AA34" s="108">
        <f t="shared" ref="AA34:AC34" si="50">AA35</f>
        <v>1962</v>
      </c>
      <c r="AB34" s="108">
        <f t="shared" si="50"/>
        <v>1962</v>
      </c>
      <c r="AC34" s="108">
        <f t="shared" si="50"/>
        <v>0</v>
      </c>
      <c r="AD34" s="112">
        <f t="shared" si="4"/>
        <v>1</v>
      </c>
      <c r="AE34" s="112">
        <f t="shared" si="26"/>
        <v>1</v>
      </c>
      <c r="AF34" s="58"/>
      <c r="AG34" s="60"/>
    </row>
    <row r="35" spans="1:33" ht="43.5" customHeight="1">
      <c r="A35" s="99" t="s">
        <v>180</v>
      </c>
      <c r="B35" s="63" t="s">
        <v>247</v>
      </c>
      <c r="C35" s="115" t="s">
        <v>248</v>
      </c>
      <c r="D35" s="62" t="s">
        <v>249</v>
      </c>
      <c r="E35" s="62" t="s">
        <v>177</v>
      </c>
      <c r="F35" s="62" t="s">
        <v>250</v>
      </c>
      <c r="G35" s="62">
        <v>2022</v>
      </c>
      <c r="H35" s="125" t="s">
        <v>251</v>
      </c>
      <c r="I35" s="101">
        <f>J35+K35</f>
        <v>4990.4059999999999</v>
      </c>
      <c r="J35" s="101">
        <v>4990.4059999999999</v>
      </c>
      <c r="K35" s="102"/>
      <c r="L35" s="102"/>
      <c r="M35" s="102"/>
      <c r="N35" s="101">
        <v>3000</v>
      </c>
      <c r="O35" s="102"/>
      <c r="P35" s="102">
        <f>I35-N35</f>
        <v>1990.4059999999999</v>
      </c>
      <c r="Q35" s="102">
        <f>R35</f>
        <v>1962</v>
      </c>
      <c r="R35" s="101">
        <v>1962</v>
      </c>
      <c r="S35" s="102"/>
      <c r="T35" s="102">
        <f>Q35</f>
        <v>1962</v>
      </c>
      <c r="U35" s="102"/>
      <c r="V35" s="102">
        <f>W35+X35</f>
        <v>1930.194</v>
      </c>
      <c r="W35" s="102">
        <v>1930.194</v>
      </c>
      <c r="X35" s="102"/>
      <c r="Y35" s="66">
        <f t="shared" si="1"/>
        <v>0.98378899082568805</v>
      </c>
      <c r="Z35" s="66">
        <f t="shared" si="2"/>
        <v>0.98378899082568805</v>
      </c>
      <c r="AA35" s="102">
        <f>AB35</f>
        <v>1962</v>
      </c>
      <c r="AB35" s="102">
        <f>Q35</f>
        <v>1962</v>
      </c>
      <c r="AC35" s="102"/>
      <c r="AD35" s="67">
        <f t="shared" si="4"/>
        <v>1</v>
      </c>
      <c r="AE35" s="67">
        <f t="shared" si="26"/>
        <v>1</v>
      </c>
      <c r="AF35" s="58"/>
      <c r="AG35" s="60"/>
    </row>
    <row r="36" spans="1:33" ht="48" customHeight="1">
      <c r="A36" s="103">
        <v>3</v>
      </c>
      <c r="B36" s="97" t="s">
        <v>252</v>
      </c>
      <c r="C36" s="105"/>
      <c r="D36" s="97"/>
      <c r="E36" s="116"/>
      <c r="F36" s="97"/>
      <c r="G36" s="97"/>
      <c r="H36" s="97"/>
      <c r="I36" s="108">
        <f t="shared" ref="I36:X36" si="51">I37</f>
        <v>4995.8980000000001</v>
      </c>
      <c r="J36" s="108">
        <f t="shared" si="51"/>
        <v>4995.8980000000001</v>
      </c>
      <c r="K36" s="108" t="e">
        <f t="shared" si="51"/>
        <v>#REF!</v>
      </c>
      <c r="L36" s="108" t="e">
        <f t="shared" si="51"/>
        <v>#REF!</v>
      </c>
      <c r="M36" s="108" t="e">
        <f t="shared" si="51"/>
        <v>#REF!</v>
      </c>
      <c r="N36" s="108">
        <f t="shared" si="51"/>
        <v>3144</v>
      </c>
      <c r="O36" s="108" t="e">
        <f t="shared" si="51"/>
        <v>#REF!</v>
      </c>
      <c r="P36" s="108">
        <f t="shared" si="51"/>
        <v>1851.8980000000001</v>
      </c>
      <c r="Q36" s="108">
        <f t="shared" si="51"/>
        <v>1679</v>
      </c>
      <c r="R36" s="108">
        <f t="shared" si="51"/>
        <v>1679</v>
      </c>
      <c r="S36" s="108">
        <f t="shared" si="51"/>
        <v>0</v>
      </c>
      <c r="T36" s="108">
        <f t="shared" si="51"/>
        <v>1679</v>
      </c>
      <c r="U36" s="108" t="e">
        <f t="shared" si="51"/>
        <v>#REF!</v>
      </c>
      <c r="V36" s="108">
        <f t="shared" si="51"/>
        <v>1625.8130000000001</v>
      </c>
      <c r="W36" s="108">
        <f t="shared" si="51"/>
        <v>1625.8130000000001</v>
      </c>
      <c r="X36" s="108">
        <f t="shared" si="51"/>
        <v>0</v>
      </c>
      <c r="Y36" s="109">
        <f t="shared" si="1"/>
        <v>0.96832221560452658</v>
      </c>
      <c r="Z36" s="109">
        <f t="shared" si="2"/>
        <v>0.96832221560452658</v>
      </c>
      <c r="AA36" s="108">
        <f t="shared" ref="AA36:AC36" si="52">AA37</f>
        <v>1679</v>
      </c>
      <c r="AB36" s="108">
        <f t="shared" si="52"/>
        <v>1679</v>
      </c>
      <c r="AC36" s="108">
        <f t="shared" si="52"/>
        <v>0</v>
      </c>
      <c r="AD36" s="112">
        <f t="shared" si="4"/>
        <v>1</v>
      </c>
      <c r="AE36" s="112">
        <f t="shared" si="26"/>
        <v>1</v>
      </c>
      <c r="AF36" s="58"/>
      <c r="AG36" s="60"/>
    </row>
    <row r="37" spans="1:33" ht="12.75" customHeight="1">
      <c r="A37" s="39" t="s">
        <v>207</v>
      </c>
      <c r="B37" s="63" t="s">
        <v>253</v>
      </c>
      <c r="C37" s="115" t="s">
        <v>254</v>
      </c>
      <c r="D37" s="62" t="s">
        <v>249</v>
      </c>
      <c r="E37" s="62" t="s">
        <v>232</v>
      </c>
      <c r="F37" s="62" t="s">
        <v>255</v>
      </c>
      <c r="G37" s="62">
        <v>2022</v>
      </c>
      <c r="H37" s="62" t="s">
        <v>256</v>
      </c>
      <c r="I37" s="101">
        <f>J37</f>
        <v>4995.8980000000001</v>
      </c>
      <c r="J37" s="101">
        <v>4995.8980000000001</v>
      </c>
      <c r="K37" s="126" t="e">
        <f t="shared" ref="K37:M37" si="53">K38</f>
        <v>#REF!</v>
      </c>
      <c r="L37" s="126" t="e">
        <f t="shared" si="53"/>
        <v>#REF!</v>
      </c>
      <c r="M37" s="126" t="e">
        <f t="shared" si="53"/>
        <v>#REF!</v>
      </c>
      <c r="N37" s="101">
        <v>3144</v>
      </c>
      <c r="O37" s="126" t="e">
        <f>O38</f>
        <v>#REF!</v>
      </c>
      <c r="P37" s="127">
        <f>J37-N37</f>
        <v>1851.8980000000001</v>
      </c>
      <c r="Q37" s="127">
        <f>R37+S37</f>
        <v>1679</v>
      </c>
      <c r="R37" s="101">
        <v>1679</v>
      </c>
      <c r="S37" s="127"/>
      <c r="T37" s="127">
        <f>Q37</f>
        <v>1679</v>
      </c>
      <c r="U37" s="127" t="e">
        <f>U38</f>
        <v>#REF!</v>
      </c>
      <c r="V37" s="127">
        <f>W37+X37</f>
        <v>1625.8130000000001</v>
      </c>
      <c r="W37" s="128">
        <v>1625.8130000000001</v>
      </c>
      <c r="X37" s="127"/>
      <c r="Y37" s="66">
        <f t="shared" si="1"/>
        <v>0.96832221560452658</v>
      </c>
      <c r="Z37" s="66">
        <f t="shared" si="2"/>
        <v>0.96832221560452658</v>
      </c>
      <c r="AA37" s="126">
        <f>AB37+AC37</f>
        <v>1679</v>
      </c>
      <c r="AB37" s="126">
        <f>Q37</f>
        <v>1679</v>
      </c>
      <c r="AC37" s="126">
        <f>AC38</f>
        <v>0</v>
      </c>
      <c r="AD37" s="67">
        <f t="shared" si="4"/>
        <v>1</v>
      </c>
      <c r="AE37" s="67">
        <f t="shared" si="26"/>
        <v>1</v>
      </c>
      <c r="AF37" s="71"/>
      <c r="AG37" s="129"/>
    </row>
    <row r="38" spans="1:33" ht="24" customHeight="1">
      <c r="A38" s="103">
        <v>4</v>
      </c>
      <c r="B38" s="104" t="s">
        <v>257</v>
      </c>
      <c r="C38" s="105"/>
      <c r="D38" s="106"/>
      <c r="E38" s="130"/>
      <c r="F38" s="106"/>
      <c r="G38" s="106"/>
      <c r="H38" s="106"/>
      <c r="I38" s="108">
        <f t="shared" ref="I38:X38" si="54">SUM(I39:I41)</f>
        <v>4987.3599999999997</v>
      </c>
      <c r="J38" s="108">
        <f t="shared" si="54"/>
        <v>4987.3599999999997</v>
      </c>
      <c r="K38" s="108" t="e">
        <f t="shared" si="54"/>
        <v>#REF!</v>
      </c>
      <c r="L38" s="108" t="e">
        <f t="shared" si="54"/>
        <v>#REF!</v>
      </c>
      <c r="M38" s="108" t="e">
        <f t="shared" si="54"/>
        <v>#REF!</v>
      </c>
      <c r="N38" s="108">
        <f t="shared" si="54"/>
        <v>2900</v>
      </c>
      <c r="O38" s="108" t="e">
        <f t="shared" si="54"/>
        <v>#REF!</v>
      </c>
      <c r="P38" s="108">
        <f t="shared" si="54"/>
        <v>2087.36</v>
      </c>
      <c r="Q38" s="108">
        <f t="shared" si="54"/>
        <v>1990</v>
      </c>
      <c r="R38" s="108">
        <f t="shared" si="54"/>
        <v>1990</v>
      </c>
      <c r="S38" s="108">
        <f t="shared" si="54"/>
        <v>0</v>
      </c>
      <c r="T38" s="108">
        <f t="shared" si="54"/>
        <v>1990</v>
      </c>
      <c r="U38" s="108" t="e">
        <f t="shared" si="54"/>
        <v>#REF!</v>
      </c>
      <c r="V38" s="108">
        <f t="shared" si="54"/>
        <v>0</v>
      </c>
      <c r="W38" s="108">
        <f t="shared" si="54"/>
        <v>0</v>
      </c>
      <c r="X38" s="108">
        <f t="shared" si="54"/>
        <v>0</v>
      </c>
      <c r="Y38" s="57">
        <f t="shared" si="1"/>
        <v>0</v>
      </c>
      <c r="Z38" s="57">
        <f t="shared" si="2"/>
        <v>0</v>
      </c>
      <c r="AA38" s="108">
        <f t="shared" ref="AA38:AC38" si="55">SUM(AA39:AA41)</f>
        <v>1990</v>
      </c>
      <c r="AB38" s="108">
        <f t="shared" si="55"/>
        <v>1990</v>
      </c>
      <c r="AC38" s="108">
        <f t="shared" si="55"/>
        <v>0</v>
      </c>
      <c r="AD38" s="46">
        <f t="shared" si="4"/>
        <v>1</v>
      </c>
      <c r="AE38" s="46">
        <f t="shared" si="26"/>
        <v>1</v>
      </c>
      <c r="AF38" s="58"/>
      <c r="AG38" s="131"/>
    </row>
    <row r="39" spans="1:33" ht="12.75" customHeight="1">
      <c r="A39" s="99" t="s">
        <v>258</v>
      </c>
      <c r="B39" s="63" t="s">
        <v>259</v>
      </c>
      <c r="C39" s="115" t="s">
        <v>260</v>
      </c>
      <c r="D39" s="62" t="s">
        <v>261</v>
      </c>
      <c r="E39" s="62" t="s">
        <v>262</v>
      </c>
      <c r="F39" s="62" t="s">
        <v>263</v>
      </c>
      <c r="G39" s="62">
        <v>2022</v>
      </c>
      <c r="H39" s="87" t="s">
        <v>264</v>
      </c>
      <c r="I39" s="101">
        <f>J39</f>
        <v>2000</v>
      </c>
      <c r="J39" s="101">
        <v>2000</v>
      </c>
      <c r="K39" s="132" t="e">
        <f t="shared" ref="K39:M39" si="56">SUM(K40:K46)</f>
        <v>#REF!</v>
      </c>
      <c r="L39" s="132" t="e">
        <f t="shared" si="56"/>
        <v>#REF!</v>
      </c>
      <c r="M39" s="132" t="e">
        <f t="shared" si="56"/>
        <v>#REF!</v>
      </c>
      <c r="N39" s="101">
        <v>1000</v>
      </c>
      <c r="O39" s="132" t="e">
        <f>SUM(O40:O46)</f>
        <v>#REF!</v>
      </c>
      <c r="P39" s="133">
        <f t="shared" ref="P39:P41" si="57">I39-N39</f>
        <v>1000</v>
      </c>
      <c r="Q39" s="133">
        <f t="shared" ref="Q39:Q41" si="58">R39+S39</f>
        <v>965</v>
      </c>
      <c r="R39" s="101">
        <v>965</v>
      </c>
      <c r="S39" s="132"/>
      <c r="T39" s="133">
        <f t="shared" ref="T39:T41" si="59">Q39</f>
        <v>965</v>
      </c>
      <c r="U39" s="132" t="e">
        <f>SUM(U40:U46)</f>
        <v>#REF!</v>
      </c>
      <c r="V39" s="65">
        <f t="shared" ref="V39:V41" si="60">SUM(W39:X39)</f>
        <v>0</v>
      </c>
      <c r="W39" s="102"/>
      <c r="X39" s="132"/>
      <c r="Y39" s="66">
        <f t="shared" si="1"/>
        <v>0</v>
      </c>
      <c r="Z39" s="66">
        <f t="shared" si="2"/>
        <v>0</v>
      </c>
      <c r="AA39" s="65">
        <f t="shared" ref="AA39:AA41" si="61">SUM(AB39:AC39)</f>
        <v>965</v>
      </c>
      <c r="AB39" s="102">
        <f t="shared" ref="AB39:AB41" si="62">T39</f>
        <v>965</v>
      </c>
      <c r="AC39" s="102"/>
      <c r="AD39" s="67">
        <f t="shared" si="4"/>
        <v>1</v>
      </c>
      <c r="AE39" s="67">
        <f t="shared" si="26"/>
        <v>1</v>
      </c>
      <c r="AF39" s="58"/>
      <c r="AG39" s="61">
        <f>Q39-V39</f>
        <v>965</v>
      </c>
    </row>
    <row r="40" spans="1:33" ht="12.75" customHeight="1">
      <c r="A40" s="99" t="s">
        <v>265</v>
      </c>
      <c r="B40" s="63" t="s">
        <v>266</v>
      </c>
      <c r="C40" s="64">
        <v>7926931</v>
      </c>
      <c r="D40" s="62" t="s">
        <v>241</v>
      </c>
      <c r="E40" s="62" t="s">
        <v>267</v>
      </c>
      <c r="F40" s="62" t="s">
        <v>263</v>
      </c>
      <c r="G40" s="62">
        <v>2022</v>
      </c>
      <c r="H40" s="62" t="s">
        <v>268</v>
      </c>
      <c r="I40" s="101">
        <f t="shared" ref="I40:I41" si="63">J40+K40</f>
        <v>2000</v>
      </c>
      <c r="J40" s="101">
        <v>2000</v>
      </c>
      <c r="K40" s="102"/>
      <c r="L40" s="102"/>
      <c r="M40" s="102"/>
      <c r="N40" s="101">
        <v>1000</v>
      </c>
      <c r="O40" s="102"/>
      <c r="P40" s="133">
        <f t="shared" si="57"/>
        <v>1000</v>
      </c>
      <c r="Q40" s="133">
        <f t="shared" si="58"/>
        <v>965</v>
      </c>
      <c r="R40" s="101">
        <v>965</v>
      </c>
      <c r="S40" s="102"/>
      <c r="T40" s="133">
        <f t="shared" si="59"/>
        <v>965</v>
      </c>
      <c r="U40" s="102"/>
      <c r="V40" s="65">
        <f t="shared" si="60"/>
        <v>0</v>
      </c>
      <c r="W40" s="102"/>
      <c r="X40" s="102"/>
      <c r="Y40" s="66">
        <f t="shared" si="1"/>
        <v>0</v>
      </c>
      <c r="Z40" s="66">
        <f t="shared" si="2"/>
        <v>0</v>
      </c>
      <c r="AA40" s="65">
        <f t="shared" si="61"/>
        <v>965</v>
      </c>
      <c r="AB40" s="102">
        <f t="shared" si="62"/>
        <v>965</v>
      </c>
      <c r="AC40" s="102"/>
      <c r="AD40" s="67">
        <f t="shared" si="4"/>
        <v>1</v>
      </c>
      <c r="AE40" s="67">
        <f t="shared" si="26"/>
        <v>1</v>
      </c>
      <c r="AF40" s="58"/>
      <c r="AG40" s="60"/>
    </row>
    <row r="41" spans="1:33" ht="12.75" customHeight="1">
      <c r="A41" s="99" t="s">
        <v>269</v>
      </c>
      <c r="B41" s="63" t="s">
        <v>270</v>
      </c>
      <c r="C41" s="115" t="s">
        <v>271</v>
      </c>
      <c r="D41" s="62" t="s">
        <v>272</v>
      </c>
      <c r="E41" s="62" t="s">
        <v>267</v>
      </c>
      <c r="F41" s="62" t="s">
        <v>273</v>
      </c>
      <c r="G41" s="62">
        <v>2022</v>
      </c>
      <c r="H41" s="62" t="s">
        <v>274</v>
      </c>
      <c r="I41" s="101">
        <f t="shared" si="63"/>
        <v>987.36</v>
      </c>
      <c r="J41" s="101">
        <v>987.36</v>
      </c>
      <c r="K41" s="102"/>
      <c r="L41" s="102"/>
      <c r="M41" s="102"/>
      <c r="N41" s="101">
        <v>900</v>
      </c>
      <c r="O41" s="102"/>
      <c r="P41" s="133">
        <f t="shared" si="57"/>
        <v>87.360000000000014</v>
      </c>
      <c r="Q41" s="133">
        <f t="shared" si="58"/>
        <v>60</v>
      </c>
      <c r="R41" s="101">
        <v>60</v>
      </c>
      <c r="S41" s="102"/>
      <c r="T41" s="133">
        <f t="shared" si="59"/>
        <v>60</v>
      </c>
      <c r="U41" s="102"/>
      <c r="V41" s="134">
        <f t="shared" si="60"/>
        <v>0</v>
      </c>
      <c r="W41" s="102"/>
      <c r="X41" s="102"/>
      <c r="Y41" s="66">
        <f t="shared" si="1"/>
        <v>0</v>
      </c>
      <c r="Z41" s="66">
        <f t="shared" si="2"/>
        <v>0</v>
      </c>
      <c r="AA41" s="65">
        <f t="shared" si="61"/>
        <v>60</v>
      </c>
      <c r="AB41" s="102">
        <f t="shared" si="62"/>
        <v>60</v>
      </c>
      <c r="AC41" s="102"/>
      <c r="AD41" s="67">
        <f t="shared" si="4"/>
        <v>1</v>
      </c>
      <c r="AE41" s="67">
        <f t="shared" si="26"/>
        <v>1</v>
      </c>
      <c r="AF41" s="58"/>
      <c r="AG41" s="60"/>
    </row>
    <row r="42" spans="1:33" ht="12.75" customHeight="1">
      <c r="A42" s="120" t="s">
        <v>90</v>
      </c>
      <c r="B42" s="55" t="s">
        <v>155</v>
      </c>
      <c r="C42" s="55"/>
      <c r="D42" s="37"/>
      <c r="E42" s="37"/>
      <c r="F42" s="37"/>
      <c r="G42" s="37"/>
      <c r="H42" s="37"/>
      <c r="I42" s="132">
        <f t="shared" ref="I42:X42" si="64">I43+I45+I47</f>
        <v>13304</v>
      </c>
      <c r="J42" s="132">
        <f t="shared" si="64"/>
        <v>12849</v>
      </c>
      <c r="K42" s="132" t="e">
        <f t="shared" si="64"/>
        <v>#REF!</v>
      </c>
      <c r="L42" s="132" t="e">
        <f t="shared" si="64"/>
        <v>#REF!</v>
      </c>
      <c r="M42" s="132" t="e">
        <f t="shared" si="64"/>
        <v>#REF!</v>
      </c>
      <c r="N42" s="132">
        <f t="shared" si="64"/>
        <v>9161.6039999999994</v>
      </c>
      <c r="O42" s="132" t="e">
        <f t="shared" si="64"/>
        <v>#REF!</v>
      </c>
      <c r="P42" s="132">
        <f t="shared" si="64"/>
        <v>3355.0079999999998</v>
      </c>
      <c r="Q42" s="132">
        <f t="shared" si="64"/>
        <v>3847</v>
      </c>
      <c r="R42" s="132">
        <f t="shared" si="64"/>
        <v>3847</v>
      </c>
      <c r="S42" s="132">
        <f t="shared" si="64"/>
        <v>0</v>
      </c>
      <c r="T42" s="132">
        <f t="shared" si="64"/>
        <v>8431</v>
      </c>
      <c r="U42" s="132" t="e">
        <f t="shared" si="64"/>
        <v>#REF!</v>
      </c>
      <c r="V42" s="132">
        <f t="shared" si="64"/>
        <v>0</v>
      </c>
      <c r="W42" s="132">
        <f t="shared" si="64"/>
        <v>0</v>
      </c>
      <c r="X42" s="132">
        <f t="shared" si="64"/>
        <v>0</v>
      </c>
      <c r="Y42" s="57">
        <f t="shared" si="1"/>
        <v>0</v>
      </c>
      <c r="Z42" s="57">
        <f t="shared" si="2"/>
        <v>0</v>
      </c>
      <c r="AA42" s="122" t="e">
        <f t="shared" ref="AA42:AC42" si="65">AA43+AA65</f>
        <v>#REF!</v>
      </c>
      <c r="AB42" s="122" t="e">
        <f t="shared" si="65"/>
        <v>#REF!</v>
      </c>
      <c r="AC42" s="122" t="e">
        <f t="shared" si="65"/>
        <v>#REF!</v>
      </c>
      <c r="AD42" s="46" t="e">
        <f t="shared" si="4"/>
        <v>#REF!</v>
      </c>
      <c r="AE42" s="46" t="e">
        <f t="shared" si="26"/>
        <v>#REF!</v>
      </c>
      <c r="AF42" s="71"/>
      <c r="AG42" s="129"/>
    </row>
    <row r="43" spans="1:33" ht="12.75" customHeight="1">
      <c r="A43" s="103">
        <v>1</v>
      </c>
      <c r="B43" s="97" t="s">
        <v>223</v>
      </c>
      <c r="C43" s="97"/>
      <c r="D43" s="97"/>
      <c r="E43" s="116"/>
      <c r="F43" s="97"/>
      <c r="G43" s="106"/>
      <c r="H43" s="106"/>
      <c r="I43" s="136">
        <f t="shared" ref="I43:X43" si="66">I44</f>
        <v>2239</v>
      </c>
      <c r="J43" s="136">
        <f t="shared" si="66"/>
        <v>2239</v>
      </c>
      <c r="K43" s="136" t="e">
        <f t="shared" si="66"/>
        <v>#REF!</v>
      </c>
      <c r="L43" s="136" t="e">
        <f t="shared" si="66"/>
        <v>#REF!</v>
      </c>
      <c r="M43" s="136" t="e">
        <f t="shared" si="66"/>
        <v>#REF!</v>
      </c>
      <c r="N43" s="136">
        <f t="shared" si="66"/>
        <v>2097</v>
      </c>
      <c r="O43" s="136" t="e">
        <f t="shared" si="66"/>
        <v>#REF!</v>
      </c>
      <c r="P43" s="136">
        <f t="shared" si="66"/>
        <v>142</v>
      </c>
      <c r="Q43" s="136">
        <f t="shared" si="66"/>
        <v>142</v>
      </c>
      <c r="R43" s="136">
        <f t="shared" si="66"/>
        <v>142</v>
      </c>
      <c r="S43" s="136">
        <f t="shared" si="66"/>
        <v>0</v>
      </c>
      <c r="T43" s="136">
        <f t="shared" si="66"/>
        <v>4726</v>
      </c>
      <c r="U43" s="136" t="e">
        <f t="shared" si="66"/>
        <v>#REF!</v>
      </c>
      <c r="V43" s="136">
        <f t="shared" si="66"/>
        <v>0</v>
      </c>
      <c r="W43" s="136">
        <f t="shared" si="66"/>
        <v>0</v>
      </c>
      <c r="X43" s="136">
        <f t="shared" si="66"/>
        <v>0</v>
      </c>
      <c r="Y43" s="57">
        <f t="shared" si="1"/>
        <v>0</v>
      </c>
      <c r="Z43" s="57">
        <f t="shared" si="2"/>
        <v>0</v>
      </c>
      <c r="AA43" s="122" t="e">
        <f t="shared" ref="AA43:AC43" si="67">AA44+AA53+#REF!</f>
        <v>#REF!</v>
      </c>
      <c r="AB43" s="122" t="e">
        <f t="shared" si="67"/>
        <v>#REF!</v>
      </c>
      <c r="AC43" s="122" t="e">
        <f t="shared" si="67"/>
        <v>#REF!</v>
      </c>
      <c r="AD43" s="46" t="e">
        <f t="shared" si="4"/>
        <v>#REF!</v>
      </c>
      <c r="AE43" s="46" t="e">
        <f t="shared" si="26"/>
        <v>#REF!</v>
      </c>
      <c r="AF43" s="58"/>
      <c r="AG43" s="60"/>
    </row>
    <row r="44" spans="1:33" ht="12.75" customHeight="1">
      <c r="A44" s="120" t="s">
        <v>156</v>
      </c>
      <c r="B44" s="63" t="s">
        <v>530</v>
      </c>
      <c r="C44" s="62">
        <v>7996749</v>
      </c>
      <c r="D44" s="62" t="s">
        <v>182</v>
      </c>
      <c r="E44" s="62" t="s">
        <v>454</v>
      </c>
      <c r="F44" s="62" t="s">
        <v>531</v>
      </c>
      <c r="G44" s="62" t="s">
        <v>203</v>
      </c>
      <c r="H44" s="62" t="s">
        <v>532</v>
      </c>
      <c r="I44" s="133">
        <v>2239</v>
      </c>
      <c r="J44" s="133">
        <v>2239</v>
      </c>
      <c r="K44" s="122" t="e">
        <f t="shared" ref="K44:M44" si="68">K45+K47+K51</f>
        <v>#REF!</v>
      </c>
      <c r="L44" s="122" t="e">
        <f t="shared" si="68"/>
        <v>#REF!</v>
      </c>
      <c r="M44" s="122" t="e">
        <f t="shared" si="68"/>
        <v>#REF!</v>
      </c>
      <c r="N44" s="101">
        <v>2097</v>
      </c>
      <c r="O44" s="101" t="e">
        <f>O45+O47+O51</f>
        <v>#REF!</v>
      </c>
      <c r="P44" s="101">
        <f>I44-N44</f>
        <v>142</v>
      </c>
      <c r="Q44" s="101">
        <f>R44+S44</f>
        <v>142</v>
      </c>
      <c r="R44" s="101">
        <v>142</v>
      </c>
      <c r="S44" s="101">
        <f t="shared" ref="S44:U44" si="69">S45+S47+S51</f>
        <v>0</v>
      </c>
      <c r="T44" s="101">
        <f t="shared" si="69"/>
        <v>4726</v>
      </c>
      <c r="U44" s="101" t="e">
        <f t="shared" si="69"/>
        <v>#REF!</v>
      </c>
      <c r="V44" s="101">
        <f>W44+X44</f>
        <v>0</v>
      </c>
      <c r="W44" s="101"/>
      <c r="X44" s="101"/>
      <c r="Y44" s="66">
        <f t="shared" si="1"/>
        <v>0</v>
      </c>
      <c r="Z44" s="57">
        <f t="shared" si="2"/>
        <v>0</v>
      </c>
      <c r="AA44" s="122">
        <f t="shared" ref="AA44:AC44" si="70">AA45+AA47+AA51</f>
        <v>7134</v>
      </c>
      <c r="AB44" s="122">
        <f t="shared" si="70"/>
        <v>7134</v>
      </c>
      <c r="AC44" s="122">
        <f t="shared" si="70"/>
        <v>0</v>
      </c>
      <c r="AD44" s="46">
        <f t="shared" si="4"/>
        <v>50.239436619718312</v>
      </c>
      <c r="AE44" s="46">
        <f t="shared" si="26"/>
        <v>1.5095217943292425</v>
      </c>
      <c r="AF44" s="71"/>
      <c r="AG44" s="72"/>
    </row>
    <row r="45" spans="1:33" ht="12.75" customHeight="1">
      <c r="A45" s="103">
        <v>2</v>
      </c>
      <c r="B45" s="97" t="s">
        <v>252</v>
      </c>
      <c r="C45" s="97"/>
      <c r="D45" s="97"/>
      <c r="E45" s="116"/>
      <c r="F45" s="97"/>
      <c r="G45" s="106"/>
      <c r="H45" s="106"/>
      <c r="I45" s="136">
        <f t="shared" ref="I45:J45" si="71">SUM(I46)</f>
        <v>5065</v>
      </c>
      <c r="J45" s="136">
        <f t="shared" si="71"/>
        <v>5000</v>
      </c>
      <c r="K45" s="135"/>
      <c r="L45" s="135"/>
      <c r="M45" s="136">
        <v>1128494400</v>
      </c>
      <c r="N45" s="108">
        <v>4259.6040000000003</v>
      </c>
      <c r="O45" s="111"/>
      <c r="P45" s="111">
        <v>18.007999999999999</v>
      </c>
      <c r="Q45" s="111">
        <f t="shared" ref="Q45:Q46" si="72">R45</f>
        <v>1050</v>
      </c>
      <c r="R45" s="108">
        <f>SUM(R46)</f>
        <v>1050</v>
      </c>
      <c r="S45" s="111"/>
      <c r="T45" s="111">
        <f t="shared" ref="T45:U45" si="73">Q45</f>
        <v>1050</v>
      </c>
      <c r="U45" s="111">
        <f t="shared" si="73"/>
        <v>1050</v>
      </c>
      <c r="V45" s="111">
        <f t="shared" ref="V45:X45" si="74">V46</f>
        <v>0</v>
      </c>
      <c r="W45" s="111">
        <f t="shared" si="74"/>
        <v>0</v>
      </c>
      <c r="X45" s="111">
        <f t="shared" si="74"/>
        <v>0</v>
      </c>
      <c r="Y45" s="66">
        <f t="shared" si="1"/>
        <v>0</v>
      </c>
      <c r="Z45" s="66">
        <f t="shared" si="2"/>
        <v>0</v>
      </c>
      <c r="AA45" s="111">
        <f t="shared" ref="AA45:AC45" si="75">AA46</f>
        <v>1050</v>
      </c>
      <c r="AB45" s="111">
        <f t="shared" si="75"/>
        <v>1050</v>
      </c>
      <c r="AC45" s="111">
        <f t="shared" si="75"/>
        <v>0</v>
      </c>
      <c r="AD45" s="46">
        <f t="shared" si="4"/>
        <v>1</v>
      </c>
      <c r="AE45" s="46">
        <f t="shared" si="26"/>
        <v>1</v>
      </c>
      <c r="AF45" s="113"/>
      <c r="AG45" s="114"/>
    </row>
    <row r="46" spans="1:33" ht="43.5" customHeight="1">
      <c r="A46" s="99" t="s">
        <v>180</v>
      </c>
      <c r="B46" s="63" t="s">
        <v>533</v>
      </c>
      <c r="C46" s="62">
        <v>7997292</v>
      </c>
      <c r="D46" s="62" t="s">
        <v>534</v>
      </c>
      <c r="E46" s="62" t="s">
        <v>535</v>
      </c>
      <c r="F46" s="62" t="s">
        <v>536</v>
      </c>
      <c r="G46" s="62" t="s">
        <v>203</v>
      </c>
      <c r="H46" s="118" t="s">
        <v>537</v>
      </c>
      <c r="I46" s="133">
        <v>5065</v>
      </c>
      <c r="J46" s="133">
        <v>5000</v>
      </c>
      <c r="K46" s="102"/>
      <c r="L46" s="102"/>
      <c r="M46" s="102"/>
      <c r="N46" s="101">
        <v>2882</v>
      </c>
      <c r="O46" s="102"/>
      <c r="P46" s="133">
        <f>I46-N46</f>
        <v>2183</v>
      </c>
      <c r="Q46" s="102">
        <f t="shared" si="72"/>
        <v>1050</v>
      </c>
      <c r="R46" s="101">
        <v>1050</v>
      </c>
      <c r="S46" s="102"/>
      <c r="T46" s="102">
        <f>Q46</f>
        <v>1050</v>
      </c>
      <c r="U46" s="102"/>
      <c r="V46" s="65">
        <f>SUM(W46:X46)</f>
        <v>0</v>
      </c>
      <c r="W46" s="102"/>
      <c r="X46" s="102"/>
      <c r="Y46" s="66">
        <f t="shared" si="1"/>
        <v>0</v>
      </c>
      <c r="Z46" s="66">
        <f t="shared" si="2"/>
        <v>0</v>
      </c>
      <c r="AA46" s="65">
        <f>AB46+AC46</f>
        <v>1050</v>
      </c>
      <c r="AB46" s="102">
        <f>T46</f>
        <v>1050</v>
      </c>
      <c r="AC46" s="102"/>
      <c r="AD46" s="46">
        <f t="shared" si="4"/>
        <v>1</v>
      </c>
      <c r="AE46" s="46">
        <f t="shared" si="26"/>
        <v>1</v>
      </c>
      <c r="AF46" s="58"/>
      <c r="AG46" s="60"/>
    </row>
    <row r="47" spans="1:33" ht="22.5" customHeight="1">
      <c r="A47" s="39">
        <v>3</v>
      </c>
      <c r="B47" s="97" t="s">
        <v>538</v>
      </c>
      <c r="C47" s="97"/>
      <c r="D47" s="97"/>
      <c r="E47" s="116"/>
      <c r="F47" s="97"/>
      <c r="G47" s="106"/>
      <c r="H47" s="106"/>
      <c r="I47" s="136">
        <f t="shared" ref="I47:X47" si="76">SUM(I48:I49)</f>
        <v>6000</v>
      </c>
      <c r="J47" s="136">
        <f t="shared" si="76"/>
        <v>5610</v>
      </c>
      <c r="K47" s="136" t="e">
        <f t="shared" si="76"/>
        <v>#REF!</v>
      </c>
      <c r="L47" s="136" t="e">
        <f t="shared" si="76"/>
        <v>#REF!</v>
      </c>
      <c r="M47" s="136" t="e">
        <f t="shared" si="76"/>
        <v>#REF!</v>
      </c>
      <c r="N47" s="136">
        <f t="shared" si="76"/>
        <v>2805</v>
      </c>
      <c r="O47" s="136" t="e">
        <f t="shared" si="76"/>
        <v>#REF!</v>
      </c>
      <c r="P47" s="136">
        <f t="shared" si="76"/>
        <v>3195</v>
      </c>
      <c r="Q47" s="136">
        <f t="shared" si="76"/>
        <v>2655</v>
      </c>
      <c r="R47" s="136">
        <f t="shared" si="76"/>
        <v>2655</v>
      </c>
      <c r="S47" s="136">
        <f t="shared" si="76"/>
        <v>0</v>
      </c>
      <c r="T47" s="136">
        <f t="shared" si="76"/>
        <v>2655</v>
      </c>
      <c r="U47" s="136" t="e">
        <f t="shared" si="76"/>
        <v>#REF!</v>
      </c>
      <c r="V47" s="136">
        <f t="shared" si="76"/>
        <v>0</v>
      </c>
      <c r="W47" s="136">
        <f t="shared" si="76"/>
        <v>0</v>
      </c>
      <c r="X47" s="136">
        <f t="shared" si="76"/>
        <v>0</v>
      </c>
      <c r="Y47" s="57">
        <f t="shared" si="1"/>
        <v>0</v>
      </c>
      <c r="Z47" s="57">
        <f t="shared" si="2"/>
        <v>0</v>
      </c>
      <c r="AA47" s="122">
        <f t="shared" ref="AA47:AC47" si="77">SUM(AA48:AA50)</f>
        <v>5063</v>
      </c>
      <c r="AB47" s="122">
        <f t="shared" si="77"/>
        <v>5063</v>
      </c>
      <c r="AC47" s="122">
        <f t="shared" si="77"/>
        <v>0</v>
      </c>
      <c r="AD47" s="46">
        <f t="shared" si="4"/>
        <v>1.9069679849340866</v>
      </c>
      <c r="AE47" s="46">
        <f t="shared" si="26"/>
        <v>1.9069679849340866</v>
      </c>
      <c r="AF47" s="58"/>
      <c r="AG47" s="60"/>
    </row>
    <row r="48" spans="1:33" ht="12.75" customHeight="1">
      <c r="A48" s="99" t="s">
        <v>207</v>
      </c>
      <c r="B48" s="63" t="s">
        <v>539</v>
      </c>
      <c r="C48" s="62">
        <v>7983803</v>
      </c>
      <c r="D48" s="62" t="s">
        <v>534</v>
      </c>
      <c r="E48" s="62" t="s">
        <v>382</v>
      </c>
      <c r="F48" s="62" t="s">
        <v>540</v>
      </c>
      <c r="G48" s="62" t="s">
        <v>63</v>
      </c>
      <c r="H48" s="62" t="s">
        <v>541</v>
      </c>
      <c r="I48" s="133">
        <v>3000</v>
      </c>
      <c r="J48" s="133">
        <v>2910</v>
      </c>
      <c r="K48" s="69" t="e">
        <f t="shared" ref="K48:M48" si="78">#REF!+#REF!</f>
        <v>#REF!</v>
      </c>
      <c r="L48" s="69" t="e">
        <f t="shared" si="78"/>
        <v>#REF!</v>
      </c>
      <c r="M48" s="69" t="e">
        <f t="shared" si="78"/>
        <v>#REF!</v>
      </c>
      <c r="N48" s="138">
        <v>1455</v>
      </c>
      <c r="O48" s="69" t="e">
        <f>#REF!+#REF!</f>
        <v>#REF!</v>
      </c>
      <c r="P48" s="102">
        <f t="shared" ref="P48:P49" si="79">I48-N48</f>
        <v>1545</v>
      </c>
      <c r="Q48" s="139">
        <f t="shared" ref="Q48:Q49" si="80">R48+S48</f>
        <v>1455</v>
      </c>
      <c r="R48" s="101">
        <v>1455</v>
      </c>
      <c r="S48" s="102"/>
      <c r="T48" s="102">
        <f t="shared" ref="T48:T49" si="81">Q48</f>
        <v>1455</v>
      </c>
      <c r="U48" s="102" t="e">
        <f>#REF!+#REF!</f>
        <v>#REF!</v>
      </c>
      <c r="V48" s="102">
        <f t="shared" ref="V48:V49" si="82">W48+X48</f>
        <v>0</v>
      </c>
      <c r="W48" s="102"/>
      <c r="X48" s="102"/>
      <c r="Y48" s="66">
        <f t="shared" si="1"/>
        <v>0</v>
      </c>
      <c r="Z48" s="66">
        <f t="shared" si="2"/>
        <v>0</v>
      </c>
      <c r="AA48" s="102">
        <f t="shared" ref="AA48:AA50" si="83">AB48+AC48</f>
        <v>1455</v>
      </c>
      <c r="AB48" s="102">
        <f t="shared" ref="AB48:AB50" si="84">Q48</f>
        <v>1455</v>
      </c>
      <c r="AC48" s="102"/>
      <c r="AD48" s="46">
        <f t="shared" si="4"/>
        <v>1</v>
      </c>
      <c r="AE48" s="67">
        <f t="shared" si="26"/>
        <v>1</v>
      </c>
      <c r="AF48" s="71"/>
      <c r="AG48" s="72"/>
    </row>
    <row r="49" spans="1:33" ht="12.75" customHeight="1">
      <c r="A49" s="99" t="s">
        <v>319</v>
      </c>
      <c r="B49" s="63" t="s">
        <v>542</v>
      </c>
      <c r="C49" s="62">
        <v>7972155</v>
      </c>
      <c r="D49" s="62" t="s">
        <v>316</v>
      </c>
      <c r="E49" s="62" t="s">
        <v>429</v>
      </c>
      <c r="F49" s="62" t="s">
        <v>540</v>
      </c>
      <c r="G49" s="62" t="s">
        <v>63</v>
      </c>
      <c r="H49" s="62" t="s">
        <v>543</v>
      </c>
      <c r="I49" s="133">
        <v>3000</v>
      </c>
      <c r="J49" s="133">
        <v>2700</v>
      </c>
      <c r="K49" s="122"/>
      <c r="L49" s="122"/>
      <c r="M49" s="122"/>
      <c r="N49" s="140">
        <v>1350</v>
      </c>
      <c r="O49" s="122"/>
      <c r="P49" s="101">
        <f t="shared" si="79"/>
        <v>1650</v>
      </c>
      <c r="Q49" s="101">
        <f t="shared" si="80"/>
        <v>1200</v>
      </c>
      <c r="R49" s="133">
        <v>1200</v>
      </c>
      <c r="S49" s="101"/>
      <c r="T49" s="101">
        <f t="shared" si="81"/>
        <v>1200</v>
      </c>
      <c r="U49" s="101"/>
      <c r="V49" s="101">
        <f t="shared" si="82"/>
        <v>0</v>
      </c>
      <c r="W49" s="101"/>
      <c r="X49" s="101"/>
      <c r="Y49" s="66">
        <f t="shared" si="1"/>
        <v>0</v>
      </c>
      <c r="Z49" s="66">
        <f t="shared" si="2"/>
        <v>0</v>
      </c>
      <c r="AA49" s="102">
        <f t="shared" si="83"/>
        <v>1200</v>
      </c>
      <c r="AB49" s="102">
        <f t="shared" si="84"/>
        <v>1200</v>
      </c>
      <c r="AC49" s="101"/>
      <c r="AD49" s="67">
        <f t="shared" si="4"/>
        <v>1</v>
      </c>
      <c r="AE49" s="67">
        <f t="shared" si="26"/>
        <v>1</v>
      </c>
      <c r="AF49" s="68" t="s">
        <v>206</v>
      </c>
      <c r="AG49" s="60"/>
    </row>
    <row r="50" spans="1:33" ht="12.75" customHeight="1">
      <c r="A50" s="39" t="s">
        <v>98</v>
      </c>
      <c r="B50" s="55" t="s">
        <v>179</v>
      </c>
      <c r="C50" s="55"/>
      <c r="D50" s="38"/>
      <c r="E50" s="40"/>
      <c r="F50" s="38"/>
      <c r="G50" s="38"/>
      <c r="H50" s="38"/>
      <c r="I50" s="132">
        <f t="shared" ref="I50:X50" si="85">I51+I53</f>
        <v>6700</v>
      </c>
      <c r="J50" s="132">
        <f t="shared" si="85"/>
        <v>6700</v>
      </c>
      <c r="K50" s="132" t="e">
        <f t="shared" si="85"/>
        <v>#REF!</v>
      </c>
      <c r="L50" s="132" t="e">
        <f t="shared" si="85"/>
        <v>#REF!</v>
      </c>
      <c r="M50" s="132" t="e">
        <f t="shared" si="85"/>
        <v>#REF!</v>
      </c>
      <c r="N50" s="132">
        <f t="shared" si="85"/>
        <v>10400</v>
      </c>
      <c r="O50" s="132" t="e">
        <f t="shared" si="85"/>
        <v>#REF!</v>
      </c>
      <c r="P50" s="132">
        <f t="shared" si="85"/>
        <v>6700</v>
      </c>
      <c r="Q50" s="132">
        <f t="shared" si="85"/>
        <v>2408</v>
      </c>
      <c r="R50" s="132">
        <f t="shared" si="85"/>
        <v>2408</v>
      </c>
      <c r="S50" s="132">
        <f t="shared" si="85"/>
        <v>0</v>
      </c>
      <c r="T50" s="132" t="e">
        <f t="shared" si="85"/>
        <v>#REF!</v>
      </c>
      <c r="U50" s="132" t="e">
        <f t="shared" si="85"/>
        <v>#REF!</v>
      </c>
      <c r="V50" s="132">
        <f t="shared" si="85"/>
        <v>0</v>
      </c>
      <c r="W50" s="132">
        <f t="shared" si="85"/>
        <v>0</v>
      </c>
      <c r="X50" s="132">
        <f t="shared" si="85"/>
        <v>0</v>
      </c>
      <c r="Y50" s="57">
        <f t="shared" si="1"/>
        <v>0</v>
      </c>
      <c r="Z50" s="57" t="e">
        <f t="shared" si="2"/>
        <v>#REF!</v>
      </c>
      <c r="AA50" s="69">
        <f t="shared" si="83"/>
        <v>2408</v>
      </c>
      <c r="AB50" s="69">
        <f t="shared" si="84"/>
        <v>2408</v>
      </c>
      <c r="AC50" s="122"/>
      <c r="AD50" s="46">
        <f t="shared" si="4"/>
        <v>1</v>
      </c>
      <c r="AE50" s="46" t="e">
        <f t="shared" si="26"/>
        <v>#REF!</v>
      </c>
      <c r="AF50" s="53" t="s">
        <v>206</v>
      </c>
      <c r="AG50" s="72"/>
    </row>
    <row r="51" spans="1:33" ht="21" customHeight="1">
      <c r="A51" s="39">
        <v>1</v>
      </c>
      <c r="B51" s="97" t="s">
        <v>223</v>
      </c>
      <c r="C51" s="97"/>
      <c r="D51" s="97"/>
      <c r="E51" s="116"/>
      <c r="F51" s="97"/>
      <c r="G51" s="106"/>
      <c r="H51" s="106"/>
      <c r="I51" s="136">
        <f t="shared" ref="I51:J51" si="86">SUM(I52)</f>
        <v>3700</v>
      </c>
      <c r="J51" s="136">
        <f t="shared" si="86"/>
        <v>3700</v>
      </c>
      <c r="K51" s="108">
        <f t="shared" ref="K51:X51" si="87">K52</f>
        <v>0</v>
      </c>
      <c r="L51" s="108">
        <f t="shared" si="87"/>
        <v>0</v>
      </c>
      <c r="M51" s="108">
        <f t="shared" si="87"/>
        <v>0</v>
      </c>
      <c r="N51" s="108">
        <f t="shared" si="87"/>
        <v>0</v>
      </c>
      <c r="O51" s="108">
        <f t="shared" si="87"/>
        <v>0</v>
      </c>
      <c r="P51" s="108">
        <f t="shared" si="87"/>
        <v>3700</v>
      </c>
      <c r="Q51" s="108">
        <f t="shared" si="87"/>
        <v>1021</v>
      </c>
      <c r="R51" s="108">
        <f t="shared" si="87"/>
        <v>1021</v>
      </c>
      <c r="S51" s="108">
        <f t="shared" si="87"/>
        <v>0</v>
      </c>
      <c r="T51" s="108">
        <f t="shared" si="87"/>
        <v>1021</v>
      </c>
      <c r="U51" s="108">
        <f t="shared" si="87"/>
        <v>0</v>
      </c>
      <c r="V51" s="108">
        <f t="shared" si="87"/>
        <v>0</v>
      </c>
      <c r="W51" s="108">
        <f t="shared" si="87"/>
        <v>0</v>
      </c>
      <c r="X51" s="108">
        <f t="shared" si="87"/>
        <v>0</v>
      </c>
      <c r="Y51" s="57">
        <f t="shared" si="1"/>
        <v>0</v>
      </c>
      <c r="Z51" s="57">
        <f t="shared" si="2"/>
        <v>0</v>
      </c>
      <c r="AA51" s="124">
        <f t="shared" ref="AA51:AC51" si="88">SUM(AA52)</f>
        <v>1021</v>
      </c>
      <c r="AB51" s="124">
        <f t="shared" si="88"/>
        <v>1021</v>
      </c>
      <c r="AC51" s="124">
        <f t="shared" si="88"/>
        <v>0</v>
      </c>
      <c r="AD51" s="46">
        <f t="shared" si="4"/>
        <v>1</v>
      </c>
      <c r="AE51" s="46">
        <f t="shared" si="26"/>
        <v>1</v>
      </c>
      <c r="AF51" s="71"/>
      <c r="AG51" s="72"/>
    </row>
    <row r="52" spans="1:33" ht="12.75" customHeight="1">
      <c r="A52" s="99" t="s">
        <v>156</v>
      </c>
      <c r="B52" s="63" t="s">
        <v>544</v>
      </c>
      <c r="C52" s="62">
        <v>7998401</v>
      </c>
      <c r="D52" s="62" t="s">
        <v>195</v>
      </c>
      <c r="E52" s="62" t="s">
        <v>545</v>
      </c>
      <c r="F52" s="62" t="s">
        <v>546</v>
      </c>
      <c r="G52" s="62" t="s">
        <v>57</v>
      </c>
      <c r="H52" s="62" t="s">
        <v>547</v>
      </c>
      <c r="I52" s="133">
        <f>J52+K52</f>
        <v>3700</v>
      </c>
      <c r="J52" s="133">
        <v>3700</v>
      </c>
      <c r="K52" s="102"/>
      <c r="L52" s="102"/>
      <c r="M52" s="102"/>
      <c r="N52" s="101"/>
      <c r="O52" s="102"/>
      <c r="P52" s="102">
        <f>J52</f>
        <v>3700</v>
      </c>
      <c r="Q52" s="70">
        <f>SUM(R52:S52)</f>
        <v>1021</v>
      </c>
      <c r="R52" s="101">
        <v>1021</v>
      </c>
      <c r="S52" s="102"/>
      <c r="T52" s="70">
        <f>Q52</f>
        <v>1021</v>
      </c>
      <c r="U52" s="70"/>
      <c r="V52" s="70">
        <f>SUM(W52:X52)</f>
        <v>0</v>
      </c>
      <c r="W52" s="143"/>
      <c r="X52" s="143"/>
      <c r="Y52" s="66">
        <f t="shared" si="1"/>
        <v>0</v>
      </c>
      <c r="Z52" s="66">
        <f t="shared" si="2"/>
        <v>0</v>
      </c>
      <c r="AA52" s="70">
        <f>AB52+AC52</f>
        <v>1021</v>
      </c>
      <c r="AB52" s="102">
        <f>T52</f>
        <v>1021</v>
      </c>
      <c r="AC52" s="102"/>
      <c r="AD52" s="67">
        <f t="shared" si="4"/>
        <v>1</v>
      </c>
      <c r="AE52" s="67">
        <f t="shared" si="26"/>
        <v>1</v>
      </c>
      <c r="AF52" s="58"/>
      <c r="AG52" s="60"/>
    </row>
    <row r="53" spans="1:33" ht="16.5" customHeight="1">
      <c r="A53" s="39">
        <v>2</v>
      </c>
      <c r="B53" s="104" t="s">
        <v>257</v>
      </c>
      <c r="C53" s="104"/>
      <c r="D53" s="106"/>
      <c r="E53" s="130"/>
      <c r="F53" s="106"/>
      <c r="G53" s="106"/>
      <c r="H53" s="106"/>
      <c r="I53" s="136">
        <f t="shared" ref="I53:X53" si="89">SUM(I54:I55)</f>
        <v>3000</v>
      </c>
      <c r="J53" s="136">
        <f t="shared" si="89"/>
        <v>3000</v>
      </c>
      <c r="K53" s="136" t="e">
        <f t="shared" si="89"/>
        <v>#REF!</v>
      </c>
      <c r="L53" s="136" t="e">
        <f t="shared" si="89"/>
        <v>#REF!</v>
      </c>
      <c r="M53" s="136" t="e">
        <f t="shared" si="89"/>
        <v>#REF!</v>
      </c>
      <c r="N53" s="136">
        <f t="shared" si="89"/>
        <v>10400</v>
      </c>
      <c r="O53" s="136" t="e">
        <f t="shared" si="89"/>
        <v>#REF!</v>
      </c>
      <c r="P53" s="136">
        <f t="shared" si="89"/>
        <v>3000</v>
      </c>
      <c r="Q53" s="136">
        <f t="shared" si="89"/>
        <v>1387</v>
      </c>
      <c r="R53" s="136">
        <f t="shared" si="89"/>
        <v>1387</v>
      </c>
      <c r="S53" s="136">
        <f t="shared" si="89"/>
        <v>0</v>
      </c>
      <c r="T53" s="136" t="e">
        <f t="shared" si="89"/>
        <v>#REF!</v>
      </c>
      <c r="U53" s="136" t="e">
        <f t="shared" si="89"/>
        <v>#REF!</v>
      </c>
      <c r="V53" s="136">
        <f t="shared" si="89"/>
        <v>0</v>
      </c>
      <c r="W53" s="136">
        <f t="shared" si="89"/>
        <v>0</v>
      </c>
      <c r="X53" s="136">
        <f t="shared" si="89"/>
        <v>0</v>
      </c>
      <c r="Y53" s="109">
        <f t="shared" si="1"/>
        <v>0</v>
      </c>
      <c r="Z53" s="109" t="e">
        <f t="shared" si="2"/>
        <v>#REF!</v>
      </c>
      <c r="AA53" s="122" t="e">
        <f t="shared" ref="AA53:AC53" si="90">AA54+AA58+AA61</f>
        <v>#REF!</v>
      </c>
      <c r="AB53" s="122">
        <f t="shared" si="90"/>
        <v>68341</v>
      </c>
      <c r="AC53" s="122" t="e">
        <f t="shared" si="90"/>
        <v>#REF!</v>
      </c>
      <c r="AD53" s="46" t="e">
        <f t="shared" si="4"/>
        <v>#REF!</v>
      </c>
      <c r="AE53" s="46" t="e">
        <f t="shared" si="26"/>
        <v>#REF!</v>
      </c>
      <c r="AF53" s="58"/>
      <c r="AG53" s="60"/>
    </row>
    <row r="54" spans="1:33" ht="27.75" customHeight="1">
      <c r="A54" s="99" t="s">
        <v>180</v>
      </c>
      <c r="B54" s="305" t="s">
        <v>548</v>
      </c>
      <c r="C54" s="306" t="s">
        <v>549</v>
      </c>
      <c r="D54" s="62" t="s">
        <v>534</v>
      </c>
      <c r="E54" s="62" t="s">
        <v>420</v>
      </c>
      <c r="F54" s="217" t="s">
        <v>550</v>
      </c>
      <c r="G54" s="217" t="s">
        <v>57</v>
      </c>
      <c r="H54" s="62" t="s">
        <v>551</v>
      </c>
      <c r="I54" s="133">
        <f t="shared" ref="I54:I55" si="91">J54</f>
        <v>2000</v>
      </c>
      <c r="J54" s="133">
        <v>2000</v>
      </c>
      <c r="K54" s="108" t="e">
        <f t="shared" ref="K54:O54" si="92">SUM(K55:K57)</f>
        <v>#REF!</v>
      </c>
      <c r="L54" s="108" t="e">
        <f t="shared" si="92"/>
        <v>#REF!</v>
      </c>
      <c r="M54" s="108" t="e">
        <f t="shared" si="92"/>
        <v>#REF!</v>
      </c>
      <c r="N54" s="101">
        <f t="shared" si="92"/>
        <v>10400</v>
      </c>
      <c r="O54" s="108" t="e">
        <f t="shared" si="92"/>
        <v>#REF!</v>
      </c>
      <c r="P54" s="101">
        <f t="shared" ref="P54:P55" si="93">I54</f>
        <v>2000</v>
      </c>
      <c r="Q54" s="101">
        <f>R54+S54</f>
        <v>800</v>
      </c>
      <c r="R54" s="101">
        <v>800</v>
      </c>
      <c r="S54" s="101"/>
      <c r="T54" s="101" t="e">
        <f t="shared" ref="T54:U54" si="94">SUM(T55:T57)</f>
        <v>#REF!</v>
      </c>
      <c r="U54" s="101" t="e">
        <f t="shared" si="94"/>
        <v>#REF!</v>
      </c>
      <c r="V54" s="101">
        <f t="shared" ref="V54:V55" si="95">W54+X54</f>
        <v>0</v>
      </c>
      <c r="W54" s="101"/>
      <c r="X54" s="101"/>
      <c r="Y54" s="66">
        <f t="shared" si="1"/>
        <v>0</v>
      </c>
      <c r="Z54" s="66" t="e">
        <f t="shared" si="2"/>
        <v>#REF!</v>
      </c>
      <c r="AA54" s="102">
        <f t="shared" ref="AA54:AC54" si="96">SUM(AA55:AA57)</f>
        <v>45687</v>
      </c>
      <c r="AB54" s="102">
        <f t="shared" si="96"/>
        <v>45687</v>
      </c>
      <c r="AC54" s="102">
        <f t="shared" si="96"/>
        <v>0</v>
      </c>
      <c r="AD54" s="67">
        <f t="shared" si="4"/>
        <v>57.108750000000001</v>
      </c>
      <c r="AE54" s="67" t="e">
        <f t="shared" si="26"/>
        <v>#REF!</v>
      </c>
      <c r="AF54" s="58"/>
      <c r="AG54" s="145"/>
    </row>
    <row r="55" spans="1:33" ht="43.5" customHeight="1">
      <c r="A55" s="99" t="s">
        <v>184</v>
      </c>
      <c r="B55" s="305" t="s">
        <v>552</v>
      </c>
      <c r="C55" s="62">
        <v>8000378</v>
      </c>
      <c r="D55" s="62" t="s">
        <v>231</v>
      </c>
      <c r="E55" s="62" t="s">
        <v>553</v>
      </c>
      <c r="F55" s="217" t="s">
        <v>554</v>
      </c>
      <c r="G55" s="217" t="s">
        <v>63</v>
      </c>
      <c r="H55" s="62" t="s">
        <v>555</v>
      </c>
      <c r="I55" s="133">
        <f t="shared" si="91"/>
        <v>1000</v>
      </c>
      <c r="J55" s="133">
        <v>1000</v>
      </c>
      <c r="K55" s="102"/>
      <c r="L55" s="102"/>
      <c r="M55" s="102"/>
      <c r="N55" s="101"/>
      <c r="O55" s="102"/>
      <c r="P55" s="101">
        <f t="shared" si="93"/>
        <v>1000</v>
      </c>
      <c r="Q55" s="70">
        <f>SUM(R55:S55)</f>
        <v>587</v>
      </c>
      <c r="R55" s="101">
        <v>587</v>
      </c>
      <c r="S55" s="102"/>
      <c r="T55" s="70">
        <f>Q55</f>
        <v>587</v>
      </c>
      <c r="U55" s="70"/>
      <c r="V55" s="101">
        <f t="shared" si="95"/>
        <v>0</v>
      </c>
      <c r="W55" s="102"/>
      <c r="X55" s="102"/>
      <c r="Y55" s="66">
        <f t="shared" si="1"/>
        <v>0</v>
      </c>
      <c r="Z55" s="66">
        <f t="shared" si="2"/>
        <v>0</v>
      </c>
      <c r="AA55" s="70">
        <f t="shared" ref="AA55:AA57" si="97">AB55+AC55</f>
        <v>587</v>
      </c>
      <c r="AB55" s="102">
        <f t="shared" ref="AB55:AB57" si="98">Q55</f>
        <v>587</v>
      </c>
      <c r="AC55" s="102"/>
      <c r="AD55" s="67">
        <f t="shared" si="4"/>
        <v>1</v>
      </c>
      <c r="AE55" s="147">
        <f t="shared" si="26"/>
        <v>1</v>
      </c>
      <c r="AF55" s="58"/>
      <c r="AG55" s="60"/>
    </row>
    <row r="56" spans="1:33" ht="21.75" customHeight="1">
      <c r="A56" s="120" t="s">
        <v>275</v>
      </c>
      <c r="B56" s="53" t="s">
        <v>276</v>
      </c>
      <c r="C56" s="53"/>
      <c r="D56" s="38"/>
      <c r="E56" s="38"/>
      <c r="F56" s="38"/>
      <c r="G56" s="38"/>
      <c r="H56" s="38"/>
      <c r="I56" s="132">
        <f t="shared" ref="I56:X56" si="99">I57+I75</f>
        <v>53833.608999999997</v>
      </c>
      <c r="J56" s="132">
        <f t="shared" si="99"/>
        <v>53833.608999999997</v>
      </c>
      <c r="K56" s="132" t="e">
        <f t="shared" si="99"/>
        <v>#REF!</v>
      </c>
      <c r="L56" s="132" t="e">
        <f t="shared" si="99"/>
        <v>#REF!</v>
      </c>
      <c r="M56" s="132" t="e">
        <f t="shared" si="99"/>
        <v>#REF!</v>
      </c>
      <c r="N56" s="132">
        <f t="shared" si="99"/>
        <v>5200</v>
      </c>
      <c r="O56" s="132" t="e">
        <f t="shared" si="99"/>
        <v>#REF!</v>
      </c>
      <c r="P56" s="132">
        <f t="shared" si="99"/>
        <v>37833.608999999997</v>
      </c>
      <c r="Q56" s="132">
        <f t="shared" si="99"/>
        <v>24800</v>
      </c>
      <c r="R56" s="132">
        <f t="shared" si="99"/>
        <v>24800</v>
      </c>
      <c r="S56" s="132">
        <f t="shared" si="99"/>
        <v>0</v>
      </c>
      <c r="T56" s="132" t="e">
        <f t="shared" si="99"/>
        <v>#REF!</v>
      </c>
      <c r="U56" s="132" t="e">
        <f t="shared" si="99"/>
        <v>#REF!</v>
      </c>
      <c r="V56" s="132">
        <f t="shared" si="99"/>
        <v>0</v>
      </c>
      <c r="W56" s="132">
        <f t="shared" si="99"/>
        <v>0</v>
      </c>
      <c r="X56" s="132">
        <f t="shared" si="99"/>
        <v>0</v>
      </c>
      <c r="Y56" s="57">
        <f t="shared" si="1"/>
        <v>0</v>
      </c>
      <c r="Z56" s="57" t="e">
        <f t="shared" si="2"/>
        <v>#REF!</v>
      </c>
      <c r="AA56" s="124">
        <f t="shared" si="97"/>
        <v>24800</v>
      </c>
      <c r="AB56" s="69">
        <f t="shared" si="98"/>
        <v>24800</v>
      </c>
      <c r="AC56" s="69"/>
      <c r="AD56" s="46">
        <f t="shared" si="4"/>
        <v>1</v>
      </c>
      <c r="AE56" s="46" t="e">
        <f t="shared" si="26"/>
        <v>#REF!</v>
      </c>
      <c r="AF56" s="71"/>
      <c r="AG56" s="72"/>
    </row>
    <row r="57" spans="1:33" ht="28.5" customHeight="1">
      <c r="A57" s="120" t="s">
        <v>277</v>
      </c>
      <c r="B57" s="93" t="s">
        <v>278</v>
      </c>
      <c r="C57" s="93"/>
      <c r="D57" s="37"/>
      <c r="E57" s="38"/>
      <c r="F57" s="37"/>
      <c r="G57" s="38"/>
      <c r="H57" s="38"/>
      <c r="I57" s="132">
        <f t="shared" ref="I57:X57" si="100">I58+I63</f>
        <v>43833.608999999997</v>
      </c>
      <c r="J57" s="132">
        <f t="shared" si="100"/>
        <v>43833.608999999997</v>
      </c>
      <c r="K57" s="132" t="e">
        <f t="shared" si="100"/>
        <v>#REF!</v>
      </c>
      <c r="L57" s="132" t="e">
        <f t="shared" si="100"/>
        <v>#REF!</v>
      </c>
      <c r="M57" s="132" t="e">
        <f t="shared" si="100"/>
        <v>#REF!</v>
      </c>
      <c r="N57" s="132">
        <f t="shared" si="100"/>
        <v>5200</v>
      </c>
      <c r="O57" s="132" t="e">
        <f t="shared" si="100"/>
        <v>#REF!</v>
      </c>
      <c r="P57" s="132">
        <f t="shared" si="100"/>
        <v>37833.608999999997</v>
      </c>
      <c r="Q57" s="132">
        <f t="shared" si="100"/>
        <v>20300</v>
      </c>
      <c r="R57" s="132">
        <f t="shared" si="100"/>
        <v>20300</v>
      </c>
      <c r="S57" s="132">
        <f t="shared" si="100"/>
        <v>0</v>
      </c>
      <c r="T57" s="132" t="e">
        <f t="shared" si="100"/>
        <v>#REF!</v>
      </c>
      <c r="U57" s="132" t="e">
        <f t="shared" si="100"/>
        <v>#REF!</v>
      </c>
      <c r="V57" s="132">
        <f t="shared" si="100"/>
        <v>0</v>
      </c>
      <c r="W57" s="132">
        <f t="shared" si="100"/>
        <v>0</v>
      </c>
      <c r="X57" s="132">
        <f t="shared" si="100"/>
        <v>0</v>
      </c>
      <c r="Y57" s="57">
        <f t="shared" si="1"/>
        <v>0</v>
      </c>
      <c r="Z57" s="57"/>
      <c r="AA57" s="124">
        <f t="shared" si="97"/>
        <v>20300</v>
      </c>
      <c r="AB57" s="69">
        <f t="shared" si="98"/>
        <v>20300</v>
      </c>
      <c r="AC57" s="69"/>
      <c r="AD57" s="46">
        <f t="shared" si="4"/>
        <v>1</v>
      </c>
      <c r="AE57" s="46" t="e">
        <f t="shared" si="26"/>
        <v>#REF!</v>
      </c>
      <c r="AF57" s="71"/>
      <c r="AG57" s="72"/>
    </row>
    <row r="58" spans="1:33" ht="24" customHeight="1">
      <c r="A58" s="120" t="s">
        <v>32</v>
      </c>
      <c r="B58" s="55" t="s">
        <v>155</v>
      </c>
      <c r="C58" s="55"/>
      <c r="D58" s="37"/>
      <c r="E58" s="62"/>
      <c r="F58" s="37"/>
      <c r="G58" s="38"/>
      <c r="H58" s="38"/>
      <c r="I58" s="132">
        <f t="shared" ref="I58:X58" si="101">I59+I61</f>
        <v>6433.6090000000004</v>
      </c>
      <c r="J58" s="132">
        <f t="shared" si="101"/>
        <v>6433.6090000000004</v>
      </c>
      <c r="K58" s="132">
        <f t="shared" si="101"/>
        <v>0</v>
      </c>
      <c r="L58" s="132">
        <f t="shared" si="101"/>
        <v>0</v>
      </c>
      <c r="M58" s="132">
        <f t="shared" si="101"/>
        <v>0</v>
      </c>
      <c r="N58" s="132">
        <f t="shared" si="101"/>
        <v>5200</v>
      </c>
      <c r="O58" s="132">
        <f t="shared" si="101"/>
        <v>0</v>
      </c>
      <c r="P58" s="132">
        <f t="shared" si="101"/>
        <v>433.60899999999992</v>
      </c>
      <c r="Q58" s="132">
        <f t="shared" si="101"/>
        <v>1234</v>
      </c>
      <c r="R58" s="132">
        <f t="shared" si="101"/>
        <v>1234</v>
      </c>
      <c r="S58" s="132">
        <f t="shared" si="101"/>
        <v>0</v>
      </c>
      <c r="T58" s="132">
        <f t="shared" si="101"/>
        <v>1234</v>
      </c>
      <c r="U58" s="132">
        <f t="shared" si="101"/>
        <v>0</v>
      </c>
      <c r="V58" s="132">
        <f t="shared" si="101"/>
        <v>0</v>
      </c>
      <c r="W58" s="132">
        <f t="shared" si="101"/>
        <v>0</v>
      </c>
      <c r="X58" s="132">
        <f t="shared" si="101"/>
        <v>0</v>
      </c>
      <c r="Y58" s="57">
        <f t="shared" si="1"/>
        <v>0</v>
      </c>
      <c r="Z58" s="57">
        <f t="shared" ref="Z58:Z77" si="102">V58/T58</f>
        <v>0</v>
      </c>
      <c r="AA58" s="124">
        <f t="shared" ref="AA58:AC58" si="103">SUM(AA59:AA60)</f>
        <v>868</v>
      </c>
      <c r="AB58" s="124">
        <f t="shared" si="103"/>
        <v>868</v>
      </c>
      <c r="AC58" s="124">
        <f t="shared" si="103"/>
        <v>0</v>
      </c>
      <c r="AD58" s="46">
        <f t="shared" si="4"/>
        <v>0.70340356564019446</v>
      </c>
      <c r="AE58" s="46">
        <f t="shared" si="26"/>
        <v>0.70340356564019446</v>
      </c>
      <c r="AF58" s="71"/>
      <c r="AG58" s="307">
        <f>Q58-T45-T46</f>
        <v>-866</v>
      </c>
    </row>
    <row r="59" spans="1:33" ht="24" customHeight="1">
      <c r="A59" s="103">
        <v>1</v>
      </c>
      <c r="B59" s="104" t="s">
        <v>234</v>
      </c>
      <c r="C59" s="104"/>
      <c r="D59" s="106"/>
      <c r="E59" s="106"/>
      <c r="F59" s="106"/>
      <c r="G59" s="106"/>
      <c r="H59" s="106"/>
      <c r="I59" s="136">
        <f t="shared" ref="I59:X59" si="104">I60</f>
        <v>2433.6089999999999</v>
      </c>
      <c r="J59" s="136">
        <f t="shared" si="104"/>
        <v>2433.6089999999999</v>
      </c>
      <c r="K59" s="136">
        <f t="shared" si="104"/>
        <v>0</v>
      </c>
      <c r="L59" s="136">
        <f t="shared" si="104"/>
        <v>0</v>
      </c>
      <c r="M59" s="136">
        <f t="shared" si="104"/>
        <v>0</v>
      </c>
      <c r="N59" s="136">
        <f t="shared" si="104"/>
        <v>2000</v>
      </c>
      <c r="O59" s="136">
        <f t="shared" si="104"/>
        <v>0</v>
      </c>
      <c r="P59" s="136">
        <f t="shared" si="104"/>
        <v>433.60899999999992</v>
      </c>
      <c r="Q59" s="136">
        <f t="shared" si="104"/>
        <v>434</v>
      </c>
      <c r="R59" s="136">
        <f t="shared" si="104"/>
        <v>434</v>
      </c>
      <c r="S59" s="136">
        <f t="shared" si="104"/>
        <v>0</v>
      </c>
      <c r="T59" s="136">
        <f t="shared" si="104"/>
        <v>434</v>
      </c>
      <c r="U59" s="136">
        <f t="shared" si="104"/>
        <v>0</v>
      </c>
      <c r="V59" s="136">
        <f t="shared" si="104"/>
        <v>0</v>
      </c>
      <c r="W59" s="136">
        <f t="shared" si="104"/>
        <v>0</v>
      </c>
      <c r="X59" s="136">
        <f t="shared" si="104"/>
        <v>0</v>
      </c>
      <c r="Y59" s="109">
        <f t="shared" si="1"/>
        <v>0</v>
      </c>
      <c r="Z59" s="109">
        <f t="shared" si="102"/>
        <v>0</v>
      </c>
      <c r="AA59" s="308">
        <f t="shared" ref="AA59:AA60" si="105">AB59+AC59</f>
        <v>434</v>
      </c>
      <c r="AB59" s="308">
        <f t="shared" ref="AB59:AB60" si="106">T59</f>
        <v>434</v>
      </c>
      <c r="AC59" s="309"/>
      <c r="AD59" s="112">
        <f t="shared" si="4"/>
        <v>1</v>
      </c>
      <c r="AE59" s="112">
        <f t="shared" si="26"/>
        <v>1</v>
      </c>
      <c r="AF59" s="309"/>
      <c r="AG59" s="310"/>
    </row>
    <row r="60" spans="1:33" ht="36" customHeight="1">
      <c r="A60" s="99" t="s">
        <v>162</v>
      </c>
      <c r="B60" s="63" t="s">
        <v>320</v>
      </c>
      <c r="C60" s="62">
        <v>7985334</v>
      </c>
      <c r="D60" s="62" t="s">
        <v>182</v>
      </c>
      <c r="E60" s="62" t="s">
        <v>321</v>
      </c>
      <c r="F60" s="62" t="s">
        <v>556</v>
      </c>
      <c r="G60" s="62" t="s">
        <v>203</v>
      </c>
      <c r="H60" s="62" t="s">
        <v>323</v>
      </c>
      <c r="I60" s="133">
        <v>2433.6089999999999</v>
      </c>
      <c r="J60" s="133">
        <v>2433.6089999999999</v>
      </c>
      <c r="K60" s="153"/>
      <c r="L60" s="153"/>
      <c r="M60" s="153"/>
      <c r="N60" s="101">
        <v>2000</v>
      </c>
      <c r="O60" s="153"/>
      <c r="P60" s="70">
        <f>J60-N60</f>
        <v>433.60899999999992</v>
      </c>
      <c r="Q60" s="70">
        <f>SUM(R60:S60)</f>
        <v>434</v>
      </c>
      <c r="R60" s="101">
        <v>434</v>
      </c>
      <c r="S60" s="153"/>
      <c r="T60" s="154">
        <f>Q60</f>
        <v>434</v>
      </c>
      <c r="U60" s="153"/>
      <c r="V60" s="70">
        <f>SUM(W60:X60)</f>
        <v>0</v>
      </c>
      <c r="W60" s="153"/>
      <c r="X60" s="153"/>
      <c r="Y60" s="109">
        <f t="shared" si="1"/>
        <v>0</v>
      </c>
      <c r="Z60" s="109">
        <f t="shared" si="102"/>
        <v>0</v>
      </c>
      <c r="AA60" s="154">
        <f t="shared" si="105"/>
        <v>434</v>
      </c>
      <c r="AB60" s="154">
        <f t="shared" si="106"/>
        <v>434</v>
      </c>
      <c r="AC60" s="153"/>
      <c r="AD60" s="46">
        <f t="shared" si="4"/>
        <v>1</v>
      </c>
      <c r="AE60" s="67">
        <f t="shared" si="26"/>
        <v>1</v>
      </c>
      <c r="AF60" s="156" t="s">
        <v>206</v>
      </c>
      <c r="AG60" s="31"/>
    </row>
    <row r="61" spans="1:33" ht="12.75" customHeight="1">
      <c r="A61" s="157">
        <v>2</v>
      </c>
      <c r="B61" s="104" t="s">
        <v>557</v>
      </c>
      <c r="C61" s="104"/>
      <c r="D61" s="106"/>
      <c r="E61" s="106"/>
      <c r="F61" s="106"/>
      <c r="G61" s="106"/>
      <c r="H61" s="106"/>
      <c r="I61" s="136">
        <f t="shared" ref="I61:X61" si="107">I62</f>
        <v>4000</v>
      </c>
      <c r="J61" s="136">
        <f t="shared" si="107"/>
        <v>4000</v>
      </c>
      <c r="K61" s="136">
        <f t="shared" si="107"/>
        <v>0</v>
      </c>
      <c r="L61" s="136">
        <f t="shared" si="107"/>
        <v>0</v>
      </c>
      <c r="M61" s="136">
        <f t="shared" si="107"/>
        <v>0</v>
      </c>
      <c r="N61" s="136">
        <f t="shared" si="107"/>
        <v>3200</v>
      </c>
      <c r="O61" s="136">
        <f t="shared" si="107"/>
        <v>0</v>
      </c>
      <c r="P61" s="136">
        <f t="shared" si="107"/>
        <v>0</v>
      </c>
      <c r="Q61" s="136">
        <f t="shared" si="107"/>
        <v>800</v>
      </c>
      <c r="R61" s="136">
        <f t="shared" si="107"/>
        <v>800</v>
      </c>
      <c r="S61" s="136">
        <f t="shared" si="107"/>
        <v>0</v>
      </c>
      <c r="T61" s="136">
        <f t="shared" si="107"/>
        <v>800</v>
      </c>
      <c r="U61" s="136">
        <f t="shared" si="107"/>
        <v>0</v>
      </c>
      <c r="V61" s="136">
        <f t="shared" si="107"/>
        <v>0</v>
      </c>
      <c r="W61" s="136">
        <f t="shared" si="107"/>
        <v>0</v>
      </c>
      <c r="X61" s="136">
        <f t="shared" si="107"/>
        <v>0</v>
      </c>
      <c r="Y61" s="109">
        <f t="shared" si="1"/>
        <v>0</v>
      </c>
      <c r="Z61" s="109">
        <f t="shared" si="102"/>
        <v>0</v>
      </c>
      <c r="AA61" s="108" t="e">
        <f t="shared" ref="AA61:AC61" si="108">SUM(AA62:AA64)</f>
        <v>#REF!</v>
      </c>
      <c r="AB61" s="108">
        <f t="shared" si="108"/>
        <v>21786</v>
      </c>
      <c r="AC61" s="108" t="e">
        <f t="shared" si="108"/>
        <v>#REF!</v>
      </c>
      <c r="AD61" s="112" t="e">
        <f t="shared" si="4"/>
        <v>#REF!</v>
      </c>
      <c r="AE61" s="112" t="e">
        <f t="shared" si="26"/>
        <v>#REF!</v>
      </c>
      <c r="AF61" s="311"/>
      <c r="AG61" s="310"/>
    </row>
    <row r="62" spans="1:33" ht="12.75" customHeight="1">
      <c r="A62" s="99" t="s">
        <v>184</v>
      </c>
      <c r="B62" s="63" t="s">
        <v>558</v>
      </c>
      <c r="C62" s="62">
        <v>7979386</v>
      </c>
      <c r="D62" s="62" t="s">
        <v>316</v>
      </c>
      <c r="E62" s="62" t="s">
        <v>545</v>
      </c>
      <c r="F62" s="62" t="s">
        <v>559</v>
      </c>
      <c r="G62" s="62" t="s">
        <v>203</v>
      </c>
      <c r="H62" s="62" t="s">
        <v>560</v>
      </c>
      <c r="I62" s="133">
        <f>J62+K62</f>
        <v>4000</v>
      </c>
      <c r="J62" s="133">
        <v>4000</v>
      </c>
      <c r="K62" s="154"/>
      <c r="L62" s="154"/>
      <c r="M62" s="154"/>
      <c r="N62" s="133">
        <v>3200</v>
      </c>
      <c r="O62" s="154"/>
      <c r="P62" s="154"/>
      <c r="Q62" s="70">
        <f>R62+S62</f>
        <v>800</v>
      </c>
      <c r="R62" s="133">
        <v>800</v>
      </c>
      <c r="S62" s="154"/>
      <c r="T62" s="133">
        <f>R62</f>
        <v>800</v>
      </c>
      <c r="U62" s="154"/>
      <c r="V62" s="70">
        <f>W62+X62</f>
        <v>0</v>
      </c>
      <c r="W62" s="133"/>
      <c r="X62" s="154"/>
      <c r="Y62" s="66">
        <f t="shared" si="1"/>
        <v>0</v>
      </c>
      <c r="Z62" s="66">
        <f t="shared" si="102"/>
        <v>0</v>
      </c>
      <c r="AA62" s="70">
        <f t="shared" ref="AA62:AA64" si="109">AB62+AC62</f>
        <v>800</v>
      </c>
      <c r="AB62" s="70">
        <f t="shared" ref="AB62:AB64" si="110">Q62</f>
        <v>800</v>
      </c>
      <c r="AC62" s="153"/>
      <c r="AD62" s="67">
        <f t="shared" si="4"/>
        <v>1</v>
      </c>
      <c r="AE62" s="67">
        <f t="shared" si="26"/>
        <v>1</v>
      </c>
      <c r="AF62" s="159"/>
      <c r="AG62" s="31"/>
    </row>
    <row r="63" spans="1:33" ht="12.75" customHeight="1">
      <c r="A63" s="120" t="s">
        <v>90</v>
      </c>
      <c r="B63" s="55" t="s">
        <v>179</v>
      </c>
      <c r="C63" s="55"/>
      <c r="D63" s="38"/>
      <c r="E63" s="38"/>
      <c r="F63" s="38"/>
      <c r="G63" s="38"/>
      <c r="H63" s="38"/>
      <c r="I63" s="132">
        <f t="shared" ref="I63:X63" si="111">I64+I66+I71+I73</f>
        <v>37400</v>
      </c>
      <c r="J63" s="132">
        <f t="shared" si="111"/>
        <v>37400</v>
      </c>
      <c r="K63" s="132" t="e">
        <f t="shared" si="111"/>
        <v>#REF!</v>
      </c>
      <c r="L63" s="132" t="e">
        <f t="shared" si="111"/>
        <v>#REF!</v>
      </c>
      <c r="M63" s="132" t="e">
        <f t="shared" si="111"/>
        <v>#REF!</v>
      </c>
      <c r="N63" s="132">
        <f t="shared" si="111"/>
        <v>0</v>
      </c>
      <c r="O63" s="132" t="e">
        <f t="shared" si="111"/>
        <v>#REF!</v>
      </c>
      <c r="P63" s="132">
        <f t="shared" si="111"/>
        <v>37400</v>
      </c>
      <c r="Q63" s="132">
        <f t="shared" si="111"/>
        <v>19066</v>
      </c>
      <c r="R63" s="132">
        <f t="shared" si="111"/>
        <v>19066</v>
      </c>
      <c r="S63" s="132">
        <f t="shared" si="111"/>
        <v>0</v>
      </c>
      <c r="T63" s="132" t="e">
        <f t="shared" si="111"/>
        <v>#REF!</v>
      </c>
      <c r="U63" s="132" t="e">
        <f t="shared" si="111"/>
        <v>#REF!</v>
      </c>
      <c r="V63" s="132">
        <f t="shared" si="111"/>
        <v>0</v>
      </c>
      <c r="W63" s="132">
        <f t="shared" si="111"/>
        <v>0</v>
      </c>
      <c r="X63" s="132">
        <f t="shared" si="111"/>
        <v>0</v>
      </c>
      <c r="Y63" s="57">
        <f t="shared" si="1"/>
        <v>0</v>
      </c>
      <c r="Z63" s="57" t="e">
        <f t="shared" si="102"/>
        <v>#REF!</v>
      </c>
      <c r="AA63" s="124">
        <f t="shared" si="109"/>
        <v>19066</v>
      </c>
      <c r="AB63" s="124">
        <f t="shared" si="110"/>
        <v>19066</v>
      </c>
      <c r="AC63" s="312"/>
      <c r="AD63" s="46">
        <f t="shared" si="4"/>
        <v>1</v>
      </c>
      <c r="AE63" s="46" t="e">
        <f t="shared" si="26"/>
        <v>#REF!</v>
      </c>
      <c r="AF63" s="313"/>
      <c r="AG63" s="162"/>
    </row>
    <row r="64" spans="1:33" ht="12.75" customHeight="1">
      <c r="A64" s="103">
        <v>1</v>
      </c>
      <c r="B64" s="104" t="s">
        <v>223</v>
      </c>
      <c r="C64" s="104"/>
      <c r="D64" s="106"/>
      <c r="E64" s="106"/>
      <c r="F64" s="106"/>
      <c r="G64" s="106"/>
      <c r="H64" s="106"/>
      <c r="I64" s="136">
        <f t="shared" ref="I64:X64" si="112">SUM(I65)</f>
        <v>2500</v>
      </c>
      <c r="J64" s="136">
        <f t="shared" si="112"/>
        <v>2500</v>
      </c>
      <c r="K64" s="136" t="e">
        <f t="shared" si="112"/>
        <v>#REF!</v>
      </c>
      <c r="L64" s="136" t="e">
        <f t="shared" si="112"/>
        <v>#REF!</v>
      </c>
      <c r="M64" s="136" t="e">
        <f t="shared" si="112"/>
        <v>#REF!</v>
      </c>
      <c r="N64" s="136">
        <f t="shared" si="112"/>
        <v>0</v>
      </c>
      <c r="O64" s="136" t="e">
        <f t="shared" si="112"/>
        <v>#REF!</v>
      </c>
      <c r="P64" s="136">
        <f t="shared" si="112"/>
        <v>2500</v>
      </c>
      <c r="Q64" s="136">
        <f t="shared" si="112"/>
        <v>1920</v>
      </c>
      <c r="R64" s="136">
        <f t="shared" si="112"/>
        <v>1920</v>
      </c>
      <c r="S64" s="136">
        <f t="shared" si="112"/>
        <v>0</v>
      </c>
      <c r="T64" s="136" t="e">
        <f t="shared" si="112"/>
        <v>#REF!</v>
      </c>
      <c r="U64" s="136" t="e">
        <f t="shared" si="112"/>
        <v>#REF!</v>
      </c>
      <c r="V64" s="136">
        <f t="shared" si="112"/>
        <v>0</v>
      </c>
      <c r="W64" s="136">
        <f t="shared" si="112"/>
        <v>0</v>
      </c>
      <c r="X64" s="136">
        <f t="shared" si="112"/>
        <v>0</v>
      </c>
      <c r="Y64" s="109">
        <f t="shared" si="1"/>
        <v>0</v>
      </c>
      <c r="Z64" s="109" t="e">
        <f t="shared" si="102"/>
        <v>#REF!</v>
      </c>
      <c r="AA64" s="110" t="e">
        <f t="shared" si="109"/>
        <v>#REF!</v>
      </c>
      <c r="AB64" s="110">
        <f t="shared" si="110"/>
        <v>1920</v>
      </c>
      <c r="AC64" s="308" t="e">
        <f>SUM(#REF!)</f>
        <v>#REF!</v>
      </c>
      <c r="AD64" s="112" t="e">
        <f t="shared" si="4"/>
        <v>#REF!</v>
      </c>
      <c r="AE64" s="112" t="e">
        <f t="shared" si="26"/>
        <v>#REF!</v>
      </c>
      <c r="AF64" s="314" t="s">
        <v>206</v>
      </c>
      <c r="AG64" s="310"/>
    </row>
    <row r="65" spans="1:33" ht="22.5" customHeight="1">
      <c r="A65" s="99" t="s">
        <v>156</v>
      </c>
      <c r="B65" s="63" t="s">
        <v>561</v>
      </c>
      <c r="C65" s="62">
        <v>7998402</v>
      </c>
      <c r="D65" s="62" t="s">
        <v>195</v>
      </c>
      <c r="E65" s="62" t="s">
        <v>545</v>
      </c>
      <c r="F65" s="62" t="s">
        <v>298</v>
      </c>
      <c r="G65" s="62" t="s">
        <v>57</v>
      </c>
      <c r="H65" s="62" t="s">
        <v>562</v>
      </c>
      <c r="I65" s="133">
        <f>J65</f>
        <v>2500</v>
      </c>
      <c r="J65" s="133">
        <v>2500</v>
      </c>
      <c r="K65" s="122" t="e">
        <f t="shared" ref="K65:M65" si="113">K66+K73</f>
        <v>#REF!</v>
      </c>
      <c r="L65" s="122" t="e">
        <f t="shared" si="113"/>
        <v>#REF!</v>
      </c>
      <c r="M65" s="122" t="e">
        <f t="shared" si="113"/>
        <v>#REF!</v>
      </c>
      <c r="N65" s="122"/>
      <c r="O65" s="122" t="e">
        <f>O66+O73</f>
        <v>#REF!</v>
      </c>
      <c r="P65" s="101">
        <f>I65</f>
        <v>2500</v>
      </c>
      <c r="Q65" s="101">
        <f>R65+S65</f>
        <v>1920</v>
      </c>
      <c r="R65" s="101">
        <v>1920</v>
      </c>
      <c r="S65" s="101"/>
      <c r="T65" s="101" t="e">
        <f t="shared" ref="T65:U65" si="114">T66+T73</f>
        <v>#REF!</v>
      </c>
      <c r="U65" s="101" t="e">
        <f t="shared" si="114"/>
        <v>#REF!</v>
      </c>
      <c r="V65" s="101">
        <f>W65+X65</f>
        <v>0</v>
      </c>
      <c r="W65" s="101"/>
      <c r="X65" s="101"/>
      <c r="Y65" s="66">
        <f t="shared" si="1"/>
        <v>0</v>
      </c>
      <c r="Z65" s="57" t="e">
        <f t="shared" si="102"/>
        <v>#REF!</v>
      </c>
      <c r="AA65" s="122" t="e">
        <f t="shared" ref="AA65:AC65" si="115">AA66+AA73</f>
        <v>#REF!</v>
      </c>
      <c r="AB65" s="122" t="e">
        <f t="shared" si="115"/>
        <v>#REF!</v>
      </c>
      <c r="AC65" s="122" t="e">
        <f t="shared" si="115"/>
        <v>#REF!</v>
      </c>
      <c r="AD65" s="46" t="e">
        <f t="shared" si="4"/>
        <v>#REF!</v>
      </c>
      <c r="AE65" s="46" t="e">
        <f t="shared" si="26"/>
        <v>#REF!</v>
      </c>
      <c r="AF65" s="71"/>
      <c r="AG65" s="72"/>
    </row>
    <row r="66" spans="1:33" ht="19.5" customHeight="1">
      <c r="A66" s="103">
        <v>2</v>
      </c>
      <c r="B66" s="97" t="s">
        <v>246</v>
      </c>
      <c r="C66" s="97"/>
      <c r="D66" s="97"/>
      <c r="E66" s="315"/>
      <c r="F66" s="97"/>
      <c r="G66" s="106"/>
      <c r="H66" s="106"/>
      <c r="I66" s="136">
        <f t="shared" ref="I66:X66" si="116">SUM(I67:I70)</f>
        <v>22000</v>
      </c>
      <c r="J66" s="136">
        <f t="shared" si="116"/>
        <v>22000</v>
      </c>
      <c r="K66" s="136">
        <f t="shared" si="116"/>
        <v>0</v>
      </c>
      <c r="L66" s="136">
        <f t="shared" si="116"/>
        <v>0</v>
      </c>
      <c r="M66" s="136">
        <f t="shared" si="116"/>
        <v>0</v>
      </c>
      <c r="N66" s="136">
        <f t="shared" si="116"/>
        <v>0</v>
      </c>
      <c r="O66" s="136">
        <f t="shared" si="116"/>
        <v>0</v>
      </c>
      <c r="P66" s="136">
        <f t="shared" si="116"/>
        <v>22000</v>
      </c>
      <c r="Q66" s="136">
        <f t="shared" si="116"/>
        <v>12230</v>
      </c>
      <c r="R66" s="136">
        <f t="shared" si="116"/>
        <v>12230</v>
      </c>
      <c r="S66" s="136">
        <f t="shared" si="116"/>
        <v>0</v>
      </c>
      <c r="T66" s="136">
        <f t="shared" si="116"/>
        <v>17590</v>
      </c>
      <c r="U66" s="136">
        <f t="shared" si="116"/>
        <v>0</v>
      </c>
      <c r="V66" s="136">
        <f t="shared" si="116"/>
        <v>0</v>
      </c>
      <c r="W66" s="136">
        <f t="shared" si="116"/>
        <v>0</v>
      </c>
      <c r="X66" s="136">
        <f t="shared" si="116"/>
        <v>0</v>
      </c>
      <c r="Y66" s="109">
        <f t="shared" si="1"/>
        <v>0</v>
      </c>
      <c r="Z66" s="109">
        <f t="shared" si="102"/>
        <v>0</v>
      </c>
      <c r="AA66" s="108">
        <f t="shared" ref="AA66:AC66" si="117">AA68+AA70</f>
        <v>2900</v>
      </c>
      <c r="AB66" s="108">
        <f t="shared" si="117"/>
        <v>2900</v>
      </c>
      <c r="AC66" s="108">
        <f t="shared" si="117"/>
        <v>0</v>
      </c>
      <c r="AD66" s="112">
        <f t="shared" si="4"/>
        <v>0.23712183156173344</v>
      </c>
      <c r="AE66" s="112">
        <f t="shared" si="26"/>
        <v>0.16486640136441161</v>
      </c>
      <c r="AF66" s="316"/>
      <c r="AG66" s="114"/>
    </row>
    <row r="67" spans="1:33" ht="12.75" customHeight="1">
      <c r="A67" s="317" t="s">
        <v>180</v>
      </c>
      <c r="B67" s="63" t="s">
        <v>563</v>
      </c>
      <c r="C67" s="62">
        <v>7998400</v>
      </c>
      <c r="D67" s="217" t="s">
        <v>182</v>
      </c>
      <c r="E67" s="217" t="s">
        <v>545</v>
      </c>
      <c r="F67" s="217" t="s">
        <v>564</v>
      </c>
      <c r="G67" s="62" t="s">
        <v>57</v>
      </c>
      <c r="H67" s="62" t="s">
        <v>565</v>
      </c>
      <c r="I67" s="133">
        <f t="shared" ref="I67:I70" si="118">J67+K67</f>
        <v>7000</v>
      </c>
      <c r="J67" s="70">
        <v>7000</v>
      </c>
      <c r="K67" s="122">
        <f t="shared" ref="K67:O67" si="119">K68+K70</f>
        <v>0</v>
      </c>
      <c r="L67" s="122">
        <f t="shared" si="119"/>
        <v>0</v>
      </c>
      <c r="M67" s="122">
        <f t="shared" si="119"/>
        <v>0</v>
      </c>
      <c r="N67" s="122">
        <f t="shared" si="119"/>
        <v>0</v>
      </c>
      <c r="O67" s="122">
        <f t="shared" si="119"/>
        <v>0</v>
      </c>
      <c r="P67" s="101">
        <f t="shared" ref="P67:P70" si="120">I67</f>
        <v>7000</v>
      </c>
      <c r="Q67" s="101">
        <f t="shared" ref="Q67:Q70" si="121">R67+S67</f>
        <v>4800</v>
      </c>
      <c r="R67" s="101">
        <v>4800</v>
      </c>
      <c r="S67" s="101"/>
      <c r="T67" s="101">
        <f t="shared" ref="T67:U67" si="122">T68+T70</f>
        <v>6830</v>
      </c>
      <c r="U67" s="101">
        <f t="shared" si="122"/>
        <v>0</v>
      </c>
      <c r="V67" s="101">
        <f t="shared" ref="V67:V70" si="123">W67+X67</f>
        <v>0</v>
      </c>
      <c r="W67" s="101"/>
      <c r="X67" s="101"/>
      <c r="Y67" s="66">
        <f t="shared" si="1"/>
        <v>0</v>
      </c>
      <c r="Z67" s="57">
        <f t="shared" si="102"/>
        <v>0</v>
      </c>
      <c r="AA67" s="122">
        <f t="shared" ref="AA67:AC67" si="124">AA68+AA70</f>
        <v>2900</v>
      </c>
      <c r="AB67" s="122">
        <f t="shared" si="124"/>
        <v>2900</v>
      </c>
      <c r="AC67" s="122">
        <f t="shared" si="124"/>
        <v>0</v>
      </c>
      <c r="AD67" s="46">
        <f t="shared" si="4"/>
        <v>0.60416666666666663</v>
      </c>
      <c r="AE67" s="46">
        <f t="shared" si="26"/>
        <v>0.424597364568082</v>
      </c>
      <c r="AF67" s="165"/>
      <c r="AG67" s="162"/>
    </row>
    <row r="68" spans="1:33" ht="12.75" customHeight="1">
      <c r="A68" s="317" t="s">
        <v>184</v>
      </c>
      <c r="B68" s="318" t="s">
        <v>566</v>
      </c>
      <c r="C68" s="62">
        <v>7998404</v>
      </c>
      <c r="D68" s="217" t="s">
        <v>231</v>
      </c>
      <c r="E68" s="217" t="s">
        <v>567</v>
      </c>
      <c r="F68" s="217" t="s">
        <v>568</v>
      </c>
      <c r="G68" s="62" t="s">
        <v>57</v>
      </c>
      <c r="H68" s="62" t="s">
        <v>569</v>
      </c>
      <c r="I68" s="133">
        <f t="shared" si="118"/>
        <v>4000</v>
      </c>
      <c r="J68" s="70">
        <v>4000</v>
      </c>
      <c r="K68" s="122">
        <f t="shared" ref="K68:O68" si="125">SUM(K69)</f>
        <v>0</v>
      </c>
      <c r="L68" s="122">
        <f t="shared" si="125"/>
        <v>0</v>
      </c>
      <c r="M68" s="122">
        <f t="shared" si="125"/>
        <v>0</v>
      </c>
      <c r="N68" s="122">
        <f t="shared" si="125"/>
        <v>0</v>
      </c>
      <c r="O68" s="122">
        <f t="shared" si="125"/>
        <v>0</v>
      </c>
      <c r="P68" s="101">
        <f t="shared" si="120"/>
        <v>4000</v>
      </c>
      <c r="Q68" s="101">
        <f t="shared" si="121"/>
        <v>2000</v>
      </c>
      <c r="R68" s="101">
        <v>2000</v>
      </c>
      <c r="S68" s="101">
        <f t="shared" ref="S68:U68" si="126">SUM(S69)</f>
        <v>0</v>
      </c>
      <c r="T68" s="101">
        <f t="shared" si="126"/>
        <v>3930</v>
      </c>
      <c r="U68" s="101">
        <f t="shared" si="126"/>
        <v>0</v>
      </c>
      <c r="V68" s="101">
        <f t="shared" si="123"/>
        <v>0</v>
      </c>
      <c r="W68" s="101"/>
      <c r="X68" s="101"/>
      <c r="Y68" s="66">
        <f t="shared" si="1"/>
        <v>0</v>
      </c>
      <c r="Z68" s="57">
        <f t="shared" si="102"/>
        <v>0</v>
      </c>
      <c r="AA68" s="122">
        <f t="shared" ref="AA68:AC68" si="127">SUM(AA69)</f>
        <v>0</v>
      </c>
      <c r="AB68" s="122">
        <f t="shared" si="127"/>
        <v>0</v>
      </c>
      <c r="AC68" s="122">
        <f t="shared" si="127"/>
        <v>0</v>
      </c>
      <c r="AD68" s="46">
        <f t="shared" si="4"/>
        <v>0</v>
      </c>
      <c r="AE68" s="46">
        <f t="shared" si="26"/>
        <v>0</v>
      </c>
      <c r="AF68" s="166"/>
      <c r="AG68" s="162"/>
    </row>
    <row r="69" spans="1:33" ht="12.75" customHeight="1">
      <c r="A69" s="317" t="s">
        <v>188</v>
      </c>
      <c r="B69" s="318" t="s">
        <v>570</v>
      </c>
      <c r="C69" s="62">
        <v>7998398</v>
      </c>
      <c r="D69" s="217" t="s">
        <v>343</v>
      </c>
      <c r="E69" s="217" t="s">
        <v>545</v>
      </c>
      <c r="F69" s="217" t="s">
        <v>571</v>
      </c>
      <c r="G69" s="62" t="s">
        <v>57</v>
      </c>
      <c r="H69" s="62" t="s">
        <v>572</v>
      </c>
      <c r="I69" s="133">
        <f t="shared" si="118"/>
        <v>8500</v>
      </c>
      <c r="J69" s="70">
        <v>8500</v>
      </c>
      <c r="K69" s="153"/>
      <c r="L69" s="153"/>
      <c r="M69" s="153"/>
      <c r="N69" s="101"/>
      <c r="O69" s="153"/>
      <c r="P69" s="101">
        <f t="shared" si="120"/>
        <v>8500</v>
      </c>
      <c r="Q69" s="101">
        <f t="shared" si="121"/>
        <v>3930</v>
      </c>
      <c r="R69" s="101">
        <v>3930</v>
      </c>
      <c r="S69" s="70"/>
      <c r="T69" s="101">
        <f>Q69</f>
        <v>3930</v>
      </c>
      <c r="U69" s="153"/>
      <c r="V69" s="101">
        <f t="shared" si="123"/>
        <v>0</v>
      </c>
      <c r="W69" s="101"/>
      <c r="X69" s="153"/>
      <c r="Y69" s="66">
        <f t="shared" si="1"/>
        <v>0</v>
      </c>
      <c r="Z69" s="66">
        <f t="shared" si="102"/>
        <v>0</v>
      </c>
      <c r="AA69" s="154">
        <f>AB69+AC69</f>
        <v>0</v>
      </c>
      <c r="AB69" s="154">
        <f>V69</f>
        <v>0</v>
      </c>
      <c r="AC69" s="153"/>
      <c r="AD69" s="67">
        <f t="shared" si="4"/>
        <v>0</v>
      </c>
      <c r="AE69" s="67">
        <f t="shared" si="26"/>
        <v>0</v>
      </c>
      <c r="AF69" s="166"/>
      <c r="AG69" s="31"/>
    </row>
    <row r="70" spans="1:33" ht="12.75" customHeight="1">
      <c r="A70" s="317" t="s">
        <v>193</v>
      </c>
      <c r="B70" s="63" t="s">
        <v>573</v>
      </c>
      <c r="C70" s="62">
        <v>7998403</v>
      </c>
      <c r="D70" s="62" t="s">
        <v>316</v>
      </c>
      <c r="E70" s="217" t="s">
        <v>567</v>
      </c>
      <c r="F70" s="62" t="s">
        <v>574</v>
      </c>
      <c r="G70" s="62" t="s">
        <v>57</v>
      </c>
      <c r="H70" s="62" t="s">
        <v>575</v>
      </c>
      <c r="I70" s="133">
        <f t="shared" si="118"/>
        <v>2500</v>
      </c>
      <c r="J70" s="70">
        <v>2500</v>
      </c>
      <c r="K70" s="122">
        <f t="shared" ref="K70:O70" si="128">SUM(K71:K72)</f>
        <v>0</v>
      </c>
      <c r="L70" s="122">
        <f t="shared" si="128"/>
        <v>0</v>
      </c>
      <c r="M70" s="122">
        <f t="shared" si="128"/>
        <v>0</v>
      </c>
      <c r="N70" s="122">
        <f t="shared" si="128"/>
        <v>0</v>
      </c>
      <c r="O70" s="122">
        <f t="shared" si="128"/>
        <v>0</v>
      </c>
      <c r="P70" s="101">
        <f t="shared" si="120"/>
        <v>2500</v>
      </c>
      <c r="Q70" s="101">
        <f t="shared" si="121"/>
        <v>1500</v>
      </c>
      <c r="R70" s="101">
        <v>1500</v>
      </c>
      <c r="S70" s="101">
        <f t="shared" ref="S70:U70" si="129">SUM(S71:S72)</f>
        <v>0</v>
      </c>
      <c r="T70" s="101">
        <f t="shared" si="129"/>
        <v>2900</v>
      </c>
      <c r="U70" s="101">
        <f t="shared" si="129"/>
        <v>0</v>
      </c>
      <c r="V70" s="101">
        <f t="shared" si="123"/>
        <v>0</v>
      </c>
      <c r="W70" s="101"/>
      <c r="X70" s="101"/>
      <c r="Y70" s="66">
        <f t="shared" si="1"/>
        <v>0</v>
      </c>
      <c r="Z70" s="57">
        <f t="shared" si="102"/>
        <v>0</v>
      </c>
      <c r="AA70" s="122">
        <f t="shared" ref="AA70:AC70" si="130">SUM(AA71:AA72)</f>
        <v>2900</v>
      </c>
      <c r="AB70" s="122">
        <f t="shared" si="130"/>
        <v>2900</v>
      </c>
      <c r="AC70" s="122">
        <f t="shared" si="130"/>
        <v>0</v>
      </c>
      <c r="AD70" s="46">
        <f t="shared" si="4"/>
        <v>1.9333333333333333</v>
      </c>
      <c r="AE70" s="46">
        <f t="shared" si="26"/>
        <v>1</v>
      </c>
      <c r="AF70" s="166"/>
      <c r="AG70" s="162"/>
    </row>
    <row r="71" spans="1:33" ht="12.75" customHeight="1">
      <c r="A71" s="103">
        <v>3</v>
      </c>
      <c r="B71" s="319" t="s">
        <v>576</v>
      </c>
      <c r="C71" s="320"/>
      <c r="D71" s="321"/>
      <c r="E71" s="321"/>
      <c r="F71" s="321"/>
      <c r="G71" s="106"/>
      <c r="H71" s="321"/>
      <c r="I71" s="136">
        <f t="shared" ref="I71:X71" si="131">SUM(I72)</f>
        <v>2900</v>
      </c>
      <c r="J71" s="136">
        <f t="shared" si="131"/>
        <v>2900</v>
      </c>
      <c r="K71" s="136">
        <f t="shared" si="131"/>
        <v>0</v>
      </c>
      <c r="L71" s="136">
        <f t="shared" si="131"/>
        <v>0</v>
      </c>
      <c r="M71" s="136">
        <f t="shared" si="131"/>
        <v>0</v>
      </c>
      <c r="N71" s="136">
        <f t="shared" si="131"/>
        <v>0</v>
      </c>
      <c r="O71" s="136">
        <f t="shared" si="131"/>
        <v>0</v>
      </c>
      <c r="P71" s="136">
        <f t="shared" si="131"/>
        <v>2900</v>
      </c>
      <c r="Q71" s="136">
        <f t="shared" si="131"/>
        <v>1450</v>
      </c>
      <c r="R71" s="136">
        <f t="shared" si="131"/>
        <v>1450</v>
      </c>
      <c r="S71" s="136">
        <f t="shared" si="131"/>
        <v>0</v>
      </c>
      <c r="T71" s="136">
        <f t="shared" si="131"/>
        <v>1450</v>
      </c>
      <c r="U71" s="136">
        <f t="shared" si="131"/>
        <v>0</v>
      </c>
      <c r="V71" s="136">
        <f t="shared" si="131"/>
        <v>0</v>
      </c>
      <c r="W71" s="136">
        <f t="shared" si="131"/>
        <v>0</v>
      </c>
      <c r="X71" s="136">
        <f t="shared" si="131"/>
        <v>0</v>
      </c>
      <c r="Y71" s="109">
        <f t="shared" si="1"/>
        <v>0</v>
      </c>
      <c r="Z71" s="109">
        <f t="shared" si="102"/>
        <v>0</v>
      </c>
      <c r="AA71" s="308">
        <f t="shared" ref="AA71:AA72" si="132">AB71+AC71</f>
        <v>1450</v>
      </c>
      <c r="AB71" s="308">
        <f t="shared" ref="AB71:AB72" si="133">Q71</f>
        <v>1450</v>
      </c>
      <c r="AC71" s="309"/>
      <c r="AD71" s="112">
        <f t="shared" si="4"/>
        <v>1</v>
      </c>
      <c r="AE71" s="112">
        <f t="shared" si="26"/>
        <v>1</v>
      </c>
      <c r="AF71" s="322"/>
      <c r="AG71" s="310"/>
    </row>
    <row r="72" spans="1:33" ht="12.75" customHeight="1">
      <c r="A72" s="99" t="s">
        <v>207</v>
      </c>
      <c r="B72" s="63" t="s">
        <v>577</v>
      </c>
      <c r="C72" s="62">
        <v>7999710</v>
      </c>
      <c r="D72" s="217" t="s">
        <v>316</v>
      </c>
      <c r="E72" s="217" t="s">
        <v>535</v>
      </c>
      <c r="F72" s="217" t="s">
        <v>578</v>
      </c>
      <c r="G72" s="62" t="s">
        <v>57</v>
      </c>
      <c r="H72" s="217" t="s">
        <v>579</v>
      </c>
      <c r="I72" s="133">
        <f>J72+K72</f>
        <v>2900</v>
      </c>
      <c r="J72" s="70">
        <v>2900</v>
      </c>
      <c r="K72" s="153"/>
      <c r="L72" s="153"/>
      <c r="M72" s="153"/>
      <c r="N72" s="101"/>
      <c r="O72" s="153"/>
      <c r="P72" s="70">
        <f>I72</f>
        <v>2900</v>
      </c>
      <c r="Q72" s="101">
        <f>R72+S72</f>
        <v>1450</v>
      </c>
      <c r="R72" s="101">
        <v>1450</v>
      </c>
      <c r="S72" s="70"/>
      <c r="T72" s="101">
        <f>Q72</f>
        <v>1450</v>
      </c>
      <c r="U72" s="153"/>
      <c r="V72" s="70">
        <f>W72+X72</f>
        <v>0</v>
      </c>
      <c r="W72" s="101"/>
      <c r="X72" s="101"/>
      <c r="Y72" s="66">
        <f t="shared" si="1"/>
        <v>0</v>
      </c>
      <c r="Z72" s="66">
        <f t="shared" si="102"/>
        <v>0</v>
      </c>
      <c r="AA72" s="154">
        <f t="shared" si="132"/>
        <v>1450</v>
      </c>
      <c r="AB72" s="154">
        <f t="shared" si="133"/>
        <v>1450</v>
      </c>
      <c r="AC72" s="153"/>
      <c r="AD72" s="67">
        <f t="shared" si="4"/>
        <v>1</v>
      </c>
      <c r="AE72" s="67">
        <f t="shared" si="26"/>
        <v>1</v>
      </c>
      <c r="AF72" s="166"/>
      <c r="AG72" s="31"/>
    </row>
    <row r="73" spans="1:33" ht="18" customHeight="1">
      <c r="A73" s="103">
        <v>4</v>
      </c>
      <c r="B73" s="319" t="s">
        <v>580</v>
      </c>
      <c r="C73" s="320"/>
      <c r="D73" s="321"/>
      <c r="E73" s="321"/>
      <c r="F73" s="321"/>
      <c r="G73" s="106"/>
      <c r="H73" s="321"/>
      <c r="I73" s="136">
        <f t="shared" ref="I73:X73" si="134">I74</f>
        <v>10000</v>
      </c>
      <c r="J73" s="136">
        <f t="shared" si="134"/>
        <v>10000</v>
      </c>
      <c r="K73" s="108" t="e">
        <f t="shared" si="134"/>
        <v>#REF!</v>
      </c>
      <c r="L73" s="108" t="e">
        <f t="shared" si="134"/>
        <v>#REF!</v>
      </c>
      <c r="M73" s="108" t="e">
        <f t="shared" si="134"/>
        <v>#REF!</v>
      </c>
      <c r="N73" s="108">
        <f t="shared" si="134"/>
        <v>0</v>
      </c>
      <c r="O73" s="108" t="e">
        <f t="shared" si="134"/>
        <v>#REF!</v>
      </c>
      <c r="P73" s="108">
        <f t="shared" si="134"/>
        <v>10000</v>
      </c>
      <c r="Q73" s="108">
        <f t="shared" si="134"/>
        <v>3466</v>
      </c>
      <c r="R73" s="108">
        <f t="shared" si="134"/>
        <v>3466</v>
      </c>
      <c r="S73" s="108">
        <f t="shared" si="134"/>
        <v>0</v>
      </c>
      <c r="T73" s="108" t="e">
        <f t="shared" si="134"/>
        <v>#REF!</v>
      </c>
      <c r="U73" s="108" t="e">
        <f t="shared" si="134"/>
        <v>#REF!</v>
      </c>
      <c r="V73" s="108">
        <f t="shared" si="134"/>
        <v>0</v>
      </c>
      <c r="W73" s="108">
        <f t="shared" si="134"/>
        <v>0</v>
      </c>
      <c r="X73" s="108">
        <f t="shared" si="134"/>
        <v>0</v>
      </c>
      <c r="Y73" s="109">
        <f t="shared" si="1"/>
        <v>0</v>
      </c>
      <c r="Z73" s="109" t="e">
        <f t="shared" si="102"/>
        <v>#REF!</v>
      </c>
      <c r="AA73" s="108" t="e">
        <f t="shared" ref="AA73:AC73" si="135">AA74</f>
        <v>#REF!</v>
      </c>
      <c r="AB73" s="108" t="e">
        <f t="shared" si="135"/>
        <v>#REF!</v>
      </c>
      <c r="AC73" s="108" t="e">
        <f t="shared" si="135"/>
        <v>#REF!</v>
      </c>
      <c r="AD73" s="112" t="e">
        <f t="shared" si="4"/>
        <v>#REF!</v>
      </c>
      <c r="AE73" s="112" t="e">
        <f t="shared" si="26"/>
        <v>#REF!</v>
      </c>
      <c r="AF73" s="316"/>
      <c r="AG73" s="114"/>
    </row>
    <row r="74" spans="1:33" ht="12.75" customHeight="1">
      <c r="A74" s="99" t="s">
        <v>258</v>
      </c>
      <c r="B74" s="318" t="s">
        <v>581</v>
      </c>
      <c r="C74" s="62">
        <v>7998399</v>
      </c>
      <c r="D74" s="217" t="s">
        <v>182</v>
      </c>
      <c r="E74" s="217" t="s">
        <v>545</v>
      </c>
      <c r="F74" s="217" t="s">
        <v>582</v>
      </c>
      <c r="G74" s="62" t="s">
        <v>57</v>
      </c>
      <c r="H74" s="217" t="s">
        <v>583</v>
      </c>
      <c r="I74" s="133">
        <v>10000</v>
      </c>
      <c r="J74" s="70">
        <v>10000</v>
      </c>
      <c r="K74" s="122" t="e">
        <f t="shared" ref="K74:M74" si="136">#REF!</f>
        <v>#REF!</v>
      </c>
      <c r="L74" s="122" t="e">
        <f t="shared" si="136"/>
        <v>#REF!</v>
      </c>
      <c r="M74" s="122" t="e">
        <f t="shared" si="136"/>
        <v>#REF!</v>
      </c>
      <c r="N74" s="122"/>
      <c r="O74" s="122" t="e">
        <f>#REF!</f>
        <v>#REF!</v>
      </c>
      <c r="P74" s="101">
        <f>I74</f>
        <v>10000</v>
      </c>
      <c r="Q74" s="101">
        <f>R74+S74</f>
        <v>3466</v>
      </c>
      <c r="R74" s="101">
        <v>3466</v>
      </c>
      <c r="S74" s="101"/>
      <c r="T74" s="101" t="e">
        <f t="shared" ref="T74:U74" si="137">#REF!</f>
        <v>#REF!</v>
      </c>
      <c r="U74" s="101" t="e">
        <f t="shared" si="137"/>
        <v>#REF!</v>
      </c>
      <c r="V74" s="101">
        <f>W74+X74</f>
        <v>0</v>
      </c>
      <c r="W74" s="101"/>
      <c r="X74" s="101"/>
      <c r="Y74" s="66">
        <f t="shared" si="1"/>
        <v>0</v>
      </c>
      <c r="Z74" s="57" t="e">
        <f t="shared" si="102"/>
        <v>#REF!</v>
      </c>
      <c r="AA74" s="122" t="e">
        <f t="shared" ref="AA74:AC74" si="138">#REF!</f>
        <v>#REF!</v>
      </c>
      <c r="AB74" s="122" t="e">
        <f t="shared" si="138"/>
        <v>#REF!</v>
      </c>
      <c r="AC74" s="122" t="e">
        <f t="shared" si="138"/>
        <v>#REF!</v>
      </c>
      <c r="AD74" s="46" t="e">
        <f t="shared" si="4"/>
        <v>#REF!</v>
      </c>
      <c r="AE74" s="46" t="e">
        <f t="shared" si="26"/>
        <v>#REF!</v>
      </c>
      <c r="AF74" s="165"/>
      <c r="AG74" s="162"/>
    </row>
    <row r="75" spans="1:33" ht="12.75" customHeight="1">
      <c r="A75" s="120" t="s">
        <v>329</v>
      </c>
      <c r="B75" s="37" t="s">
        <v>584</v>
      </c>
      <c r="C75" s="37"/>
      <c r="D75" s="312"/>
      <c r="E75" s="312"/>
      <c r="F75" s="312"/>
      <c r="G75" s="312"/>
      <c r="H75" s="312"/>
      <c r="I75" s="132">
        <f t="shared" ref="I75:X75" si="139">I76</f>
        <v>10000</v>
      </c>
      <c r="J75" s="132">
        <f t="shared" si="139"/>
        <v>10000</v>
      </c>
      <c r="K75" s="132">
        <f t="shared" si="139"/>
        <v>0</v>
      </c>
      <c r="L75" s="132">
        <f t="shared" si="139"/>
        <v>0</v>
      </c>
      <c r="M75" s="132">
        <f t="shared" si="139"/>
        <v>0</v>
      </c>
      <c r="N75" s="132">
        <f t="shared" si="139"/>
        <v>0</v>
      </c>
      <c r="O75" s="132">
        <f t="shared" si="139"/>
        <v>0</v>
      </c>
      <c r="P75" s="132">
        <f t="shared" si="139"/>
        <v>0</v>
      </c>
      <c r="Q75" s="132">
        <f t="shared" si="139"/>
        <v>4500</v>
      </c>
      <c r="R75" s="132">
        <f t="shared" si="139"/>
        <v>4500</v>
      </c>
      <c r="S75" s="132">
        <f t="shared" si="139"/>
        <v>0</v>
      </c>
      <c r="T75" s="132">
        <f t="shared" si="139"/>
        <v>0</v>
      </c>
      <c r="U75" s="132">
        <f t="shared" si="139"/>
        <v>0</v>
      </c>
      <c r="V75" s="132">
        <f t="shared" si="139"/>
        <v>0</v>
      </c>
      <c r="W75" s="132">
        <f t="shared" si="139"/>
        <v>0</v>
      </c>
      <c r="X75" s="132">
        <f t="shared" si="139"/>
        <v>0</v>
      </c>
      <c r="Y75" s="57">
        <f t="shared" si="1"/>
        <v>0</v>
      </c>
      <c r="Z75" s="57" t="e">
        <f t="shared" si="102"/>
        <v>#DIV/0!</v>
      </c>
      <c r="AA75" s="160">
        <f t="shared" ref="AA75:AA77" si="140">AB75+AC75</f>
        <v>4500</v>
      </c>
      <c r="AB75" s="160">
        <f t="shared" ref="AB75:AB77" si="141">Q75</f>
        <v>4500</v>
      </c>
      <c r="AC75" s="312"/>
      <c r="AD75" s="46">
        <f t="shared" si="4"/>
        <v>1</v>
      </c>
      <c r="AE75" s="46" t="e">
        <f t="shared" si="26"/>
        <v>#DIV/0!</v>
      </c>
      <c r="AF75" s="165"/>
      <c r="AG75" s="162"/>
    </row>
    <row r="76" spans="1:33" ht="22.5" customHeight="1">
      <c r="A76" s="99" t="s">
        <v>32</v>
      </c>
      <c r="B76" s="55" t="s">
        <v>179</v>
      </c>
      <c r="C76" s="55"/>
      <c r="D76" s="312"/>
      <c r="E76" s="312"/>
      <c r="F76" s="312"/>
      <c r="G76" s="312"/>
      <c r="H76" s="312"/>
      <c r="I76" s="323">
        <f t="shared" ref="I76:X76" si="142">I77</f>
        <v>10000</v>
      </c>
      <c r="J76" s="323">
        <f t="shared" si="142"/>
        <v>10000</v>
      </c>
      <c r="K76" s="323">
        <f t="shared" si="142"/>
        <v>0</v>
      </c>
      <c r="L76" s="323">
        <f t="shared" si="142"/>
        <v>0</v>
      </c>
      <c r="M76" s="323">
        <f t="shared" si="142"/>
        <v>0</v>
      </c>
      <c r="N76" s="323">
        <f t="shared" si="142"/>
        <v>0</v>
      </c>
      <c r="O76" s="323">
        <f t="shared" si="142"/>
        <v>0</v>
      </c>
      <c r="P76" s="323">
        <f t="shared" si="142"/>
        <v>0</v>
      </c>
      <c r="Q76" s="323">
        <f t="shared" si="142"/>
        <v>4500</v>
      </c>
      <c r="R76" s="323">
        <f t="shared" si="142"/>
        <v>4500</v>
      </c>
      <c r="S76" s="323">
        <f t="shared" si="142"/>
        <v>0</v>
      </c>
      <c r="T76" s="323">
        <f t="shared" si="142"/>
        <v>0</v>
      </c>
      <c r="U76" s="323">
        <f t="shared" si="142"/>
        <v>0</v>
      </c>
      <c r="V76" s="323">
        <f t="shared" si="142"/>
        <v>0</v>
      </c>
      <c r="W76" s="323">
        <f t="shared" si="142"/>
        <v>0</v>
      </c>
      <c r="X76" s="323">
        <f t="shared" si="142"/>
        <v>0</v>
      </c>
      <c r="Y76" s="57">
        <f t="shared" si="1"/>
        <v>0</v>
      </c>
      <c r="Z76" s="57" t="e">
        <f t="shared" si="102"/>
        <v>#DIV/0!</v>
      </c>
      <c r="AA76" s="160">
        <f t="shared" si="140"/>
        <v>4500</v>
      </c>
      <c r="AB76" s="160">
        <f t="shared" si="141"/>
        <v>4500</v>
      </c>
      <c r="AC76" s="312"/>
      <c r="AD76" s="46">
        <f t="shared" si="4"/>
        <v>1</v>
      </c>
      <c r="AE76" s="46" t="e">
        <f t="shared" si="26"/>
        <v>#DIV/0!</v>
      </c>
      <c r="AF76" s="165"/>
      <c r="AG76" s="162"/>
    </row>
    <row r="77" spans="1:33" ht="22.5" customHeight="1">
      <c r="A77" s="137">
        <v>1</v>
      </c>
      <c r="B77" s="309" t="s">
        <v>580</v>
      </c>
      <c r="C77" s="309"/>
      <c r="D77" s="309"/>
      <c r="E77" s="309"/>
      <c r="F77" s="309"/>
      <c r="G77" s="309"/>
      <c r="H77" s="309"/>
      <c r="I77" s="324">
        <f t="shared" ref="I77:X77" si="143">SUM(I78)</f>
        <v>10000</v>
      </c>
      <c r="J77" s="324">
        <f t="shared" si="143"/>
        <v>10000</v>
      </c>
      <c r="K77" s="324">
        <f t="shared" si="143"/>
        <v>0</v>
      </c>
      <c r="L77" s="324">
        <f t="shared" si="143"/>
        <v>0</v>
      </c>
      <c r="M77" s="324">
        <f t="shared" si="143"/>
        <v>0</v>
      </c>
      <c r="N77" s="324">
        <f t="shared" si="143"/>
        <v>0</v>
      </c>
      <c r="O77" s="324">
        <f t="shared" si="143"/>
        <v>0</v>
      </c>
      <c r="P77" s="324">
        <f t="shared" si="143"/>
        <v>0</v>
      </c>
      <c r="Q77" s="324">
        <f t="shared" si="143"/>
        <v>4500</v>
      </c>
      <c r="R77" s="324">
        <f t="shared" si="143"/>
        <v>4500</v>
      </c>
      <c r="S77" s="324">
        <f t="shared" si="143"/>
        <v>0</v>
      </c>
      <c r="T77" s="324">
        <f t="shared" si="143"/>
        <v>0</v>
      </c>
      <c r="U77" s="324">
        <f t="shared" si="143"/>
        <v>0</v>
      </c>
      <c r="V77" s="324">
        <f t="shared" si="143"/>
        <v>0</v>
      </c>
      <c r="W77" s="324">
        <f t="shared" si="143"/>
        <v>0</v>
      </c>
      <c r="X77" s="324">
        <f t="shared" si="143"/>
        <v>0</v>
      </c>
      <c r="Y77" s="109">
        <f t="shared" si="1"/>
        <v>0</v>
      </c>
      <c r="Z77" s="109" t="e">
        <f t="shared" si="102"/>
        <v>#DIV/0!</v>
      </c>
      <c r="AA77" s="308">
        <f t="shared" si="140"/>
        <v>4500</v>
      </c>
      <c r="AB77" s="308">
        <f t="shared" si="141"/>
        <v>4500</v>
      </c>
      <c r="AC77" s="309"/>
      <c r="AD77" s="112">
        <f t="shared" si="4"/>
        <v>1</v>
      </c>
      <c r="AE77" s="112" t="e">
        <f t="shared" si="26"/>
        <v>#DIV/0!</v>
      </c>
      <c r="AF77" s="325"/>
      <c r="AG77" s="310"/>
    </row>
    <row r="78" spans="1:33" ht="12.75" customHeight="1">
      <c r="A78" s="99" t="s">
        <v>156</v>
      </c>
      <c r="B78" s="318" t="s">
        <v>581</v>
      </c>
      <c r="C78" s="62">
        <v>7998399</v>
      </c>
      <c r="D78" s="217" t="s">
        <v>182</v>
      </c>
      <c r="E78" s="217" t="s">
        <v>545</v>
      </c>
      <c r="F78" s="217" t="s">
        <v>582</v>
      </c>
      <c r="G78" s="62" t="s">
        <v>57</v>
      </c>
      <c r="H78" s="217" t="s">
        <v>583</v>
      </c>
      <c r="I78" s="133">
        <v>10000</v>
      </c>
      <c r="J78" s="70">
        <v>10000</v>
      </c>
      <c r="K78" s="153"/>
      <c r="L78" s="153"/>
      <c r="M78" s="153"/>
      <c r="N78" s="153"/>
      <c r="O78" s="153"/>
      <c r="P78" s="153"/>
      <c r="Q78" s="70">
        <f>R78+S78</f>
        <v>4500</v>
      </c>
      <c r="R78" s="70">
        <v>4500</v>
      </c>
      <c r="S78" s="153"/>
      <c r="T78" s="153"/>
      <c r="U78" s="153"/>
      <c r="V78" s="70">
        <f>W78+X78</f>
        <v>0</v>
      </c>
      <c r="W78" s="153"/>
      <c r="X78" s="153"/>
      <c r="Y78" s="109">
        <f t="shared" si="1"/>
        <v>0</v>
      </c>
      <c r="Z78" s="153"/>
      <c r="AA78" s="153"/>
      <c r="AB78" s="153"/>
      <c r="AC78" s="153"/>
      <c r="AD78" s="153"/>
      <c r="AE78" s="153"/>
      <c r="AF78" s="153"/>
      <c r="AG78" s="31"/>
    </row>
    <row r="79" spans="1:33" ht="12.75" customHeight="1">
      <c r="A79" s="326"/>
      <c r="B79" s="31"/>
      <c r="C79" s="32"/>
      <c r="D79" s="31"/>
      <c r="E79" s="32"/>
      <c r="F79" s="170"/>
      <c r="G79" s="32"/>
      <c r="H79" s="32"/>
      <c r="I79" s="31"/>
      <c r="J79" s="31"/>
      <c r="K79" s="31"/>
      <c r="L79" s="31"/>
      <c r="M79" s="31"/>
      <c r="N79" s="31"/>
      <c r="O79" s="31"/>
      <c r="P79" s="31"/>
      <c r="Q79" s="31"/>
      <c r="R79" s="31"/>
      <c r="S79" s="31"/>
      <c r="T79" s="31"/>
      <c r="U79" s="31"/>
      <c r="V79" s="31"/>
      <c r="W79" s="31"/>
      <c r="X79" s="31"/>
      <c r="Y79" s="31"/>
      <c r="Z79" s="31"/>
      <c r="AA79" s="31"/>
      <c r="AB79" s="31"/>
      <c r="AC79" s="31"/>
      <c r="AD79" s="31"/>
      <c r="AE79" s="31"/>
      <c r="AF79" s="31"/>
      <c r="AG79" s="31"/>
    </row>
    <row r="80" spans="1:33" ht="12.75" customHeight="1">
      <c r="A80" s="32"/>
      <c r="B80" s="31"/>
      <c r="C80" s="32"/>
      <c r="D80" s="31"/>
      <c r="E80" s="32"/>
      <c r="F80" s="170"/>
      <c r="G80" s="32"/>
      <c r="H80" s="32"/>
      <c r="I80" s="31"/>
      <c r="J80" s="31"/>
      <c r="K80" s="31"/>
      <c r="L80" s="31"/>
      <c r="M80" s="31"/>
      <c r="N80" s="31"/>
      <c r="O80" s="31"/>
      <c r="P80" s="31"/>
      <c r="Q80" s="31"/>
      <c r="R80" s="31"/>
      <c r="S80" s="31"/>
      <c r="T80" s="31"/>
      <c r="U80" s="31"/>
      <c r="V80" s="31"/>
      <c r="W80" s="31"/>
      <c r="X80" s="31"/>
      <c r="Y80" s="31"/>
      <c r="Z80" s="31"/>
      <c r="AA80" s="31"/>
      <c r="AB80" s="31"/>
      <c r="AC80" s="31"/>
      <c r="AD80" s="31"/>
      <c r="AE80" s="31"/>
      <c r="AF80" s="31"/>
      <c r="AG80" s="31"/>
    </row>
    <row r="81" spans="1:33" ht="12.75" customHeight="1">
      <c r="A81" s="32"/>
      <c r="B81" s="31"/>
      <c r="C81" s="32"/>
      <c r="D81" s="31"/>
      <c r="E81" s="32"/>
      <c r="F81" s="170"/>
      <c r="G81" s="32"/>
      <c r="H81" s="32"/>
      <c r="I81" s="31"/>
      <c r="J81" s="31"/>
      <c r="K81" s="31"/>
      <c r="L81" s="31"/>
      <c r="M81" s="31"/>
      <c r="N81" s="31"/>
      <c r="O81" s="31"/>
      <c r="P81" s="31"/>
      <c r="Q81" s="31"/>
      <c r="R81" s="31"/>
      <c r="S81" s="31"/>
      <c r="T81" s="31"/>
      <c r="U81" s="31"/>
      <c r="V81" s="31"/>
      <c r="W81" s="31"/>
      <c r="X81" s="31"/>
      <c r="Y81" s="31"/>
      <c r="Z81" s="31"/>
      <c r="AA81" s="31"/>
      <c r="AB81" s="31"/>
      <c r="AC81" s="31"/>
      <c r="AD81" s="31"/>
      <c r="AE81" s="31"/>
      <c r="AF81" s="31"/>
      <c r="AG81" s="31"/>
    </row>
    <row r="82" spans="1:33" ht="12.75" customHeight="1">
      <c r="A82" s="32"/>
      <c r="B82" s="31"/>
      <c r="C82" s="32"/>
      <c r="D82" s="31"/>
      <c r="E82" s="32"/>
      <c r="F82" s="170"/>
      <c r="G82" s="32"/>
      <c r="H82" s="32"/>
      <c r="I82" s="31"/>
      <c r="J82" s="31"/>
      <c r="K82" s="31"/>
      <c r="L82" s="31"/>
      <c r="M82" s="31"/>
      <c r="N82" s="31"/>
      <c r="O82" s="31"/>
      <c r="P82" s="31"/>
      <c r="Q82" s="31"/>
      <c r="R82" s="31"/>
      <c r="S82" s="31"/>
      <c r="T82" s="31"/>
      <c r="U82" s="31"/>
      <c r="V82" s="31"/>
      <c r="W82" s="31"/>
      <c r="X82" s="31"/>
      <c r="Y82" s="31"/>
      <c r="Z82" s="31"/>
      <c r="AA82" s="31"/>
      <c r="AB82" s="31"/>
      <c r="AC82" s="31"/>
      <c r="AD82" s="31"/>
      <c r="AE82" s="31"/>
      <c r="AF82" s="31"/>
      <c r="AG82" s="31"/>
    </row>
    <row r="83" spans="1:33" ht="12.75" customHeight="1">
      <c r="A83" s="32"/>
      <c r="B83" s="31"/>
      <c r="C83" s="32"/>
      <c r="D83" s="31"/>
      <c r="E83" s="32"/>
      <c r="F83" s="170"/>
      <c r="G83" s="32"/>
      <c r="H83" s="32"/>
      <c r="I83" s="31"/>
      <c r="J83" s="31"/>
      <c r="K83" s="31"/>
      <c r="L83" s="31"/>
      <c r="M83" s="31"/>
      <c r="N83" s="31"/>
      <c r="O83" s="31"/>
      <c r="P83" s="31"/>
      <c r="Q83" s="31"/>
      <c r="R83" s="31"/>
      <c r="S83" s="31"/>
      <c r="T83" s="31"/>
      <c r="U83" s="31"/>
      <c r="V83" s="31"/>
      <c r="W83" s="31"/>
      <c r="X83" s="31"/>
      <c r="Y83" s="31"/>
      <c r="Z83" s="31"/>
      <c r="AA83" s="31"/>
      <c r="AB83" s="31"/>
      <c r="AC83" s="31"/>
      <c r="AD83" s="31"/>
      <c r="AE83" s="31"/>
      <c r="AF83" s="31"/>
      <c r="AG83" s="31"/>
    </row>
    <row r="84" spans="1:33" ht="12.75" customHeight="1">
      <c r="A84" s="32"/>
      <c r="B84" s="31"/>
      <c r="C84" s="32"/>
      <c r="D84" s="31"/>
      <c r="E84" s="32"/>
      <c r="F84" s="170"/>
      <c r="G84" s="32"/>
      <c r="H84" s="32"/>
      <c r="I84" s="31"/>
      <c r="J84" s="31"/>
      <c r="K84" s="31"/>
      <c r="L84" s="31"/>
      <c r="M84" s="31"/>
      <c r="N84" s="31"/>
      <c r="O84" s="31"/>
      <c r="P84" s="31"/>
      <c r="Q84" s="31"/>
      <c r="R84" s="31"/>
      <c r="S84" s="31"/>
      <c r="T84" s="31"/>
      <c r="U84" s="31"/>
      <c r="V84" s="31"/>
      <c r="W84" s="31"/>
      <c r="X84" s="31"/>
      <c r="Y84" s="31"/>
      <c r="Z84" s="31"/>
      <c r="AA84" s="31"/>
      <c r="AB84" s="31"/>
      <c r="AC84" s="31"/>
      <c r="AD84" s="31"/>
      <c r="AE84" s="31"/>
      <c r="AF84" s="31"/>
      <c r="AG84" s="31"/>
    </row>
    <row r="85" spans="1:33" ht="12.75" customHeight="1">
      <c r="A85" s="32"/>
      <c r="B85" s="31"/>
      <c r="C85" s="32"/>
      <c r="D85" s="31"/>
      <c r="E85" s="32"/>
      <c r="F85" s="170"/>
      <c r="G85" s="32"/>
      <c r="H85" s="32"/>
      <c r="I85" s="31"/>
      <c r="J85" s="31"/>
      <c r="K85" s="31"/>
      <c r="L85" s="31"/>
      <c r="M85" s="31"/>
      <c r="N85" s="31"/>
      <c r="O85" s="31"/>
      <c r="P85" s="31"/>
      <c r="Q85" s="31"/>
      <c r="R85" s="31"/>
      <c r="S85" s="31"/>
      <c r="T85" s="31"/>
      <c r="U85" s="31"/>
      <c r="V85" s="31"/>
      <c r="W85" s="31"/>
      <c r="X85" s="31"/>
      <c r="Y85" s="31"/>
      <c r="Z85" s="31"/>
      <c r="AA85" s="31"/>
      <c r="AB85" s="31"/>
      <c r="AC85" s="31"/>
      <c r="AD85" s="31"/>
      <c r="AE85" s="31"/>
      <c r="AF85" s="31"/>
      <c r="AG85" s="31"/>
    </row>
    <row r="86" spans="1:33" ht="12.75" customHeight="1">
      <c r="A86" s="32"/>
      <c r="B86" s="31"/>
      <c r="C86" s="32"/>
      <c r="D86" s="31"/>
      <c r="E86" s="32"/>
      <c r="F86" s="170"/>
      <c r="G86" s="32"/>
      <c r="H86" s="32"/>
      <c r="I86" s="31"/>
      <c r="J86" s="31"/>
      <c r="K86" s="31"/>
      <c r="L86" s="31"/>
      <c r="M86" s="31"/>
      <c r="N86" s="31"/>
      <c r="O86" s="31"/>
      <c r="P86" s="31"/>
      <c r="Q86" s="31"/>
      <c r="R86" s="31"/>
      <c r="S86" s="31"/>
      <c r="T86" s="31"/>
      <c r="U86" s="31"/>
      <c r="V86" s="31"/>
      <c r="W86" s="31"/>
      <c r="X86" s="31"/>
      <c r="Y86" s="31"/>
      <c r="Z86" s="31"/>
      <c r="AA86" s="31"/>
      <c r="AB86" s="31"/>
      <c r="AC86" s="31"/>
      <c r="AD86" s="31"/>
      <c r="AE86" s="31"/>
      <c r="AF86" s="31"/>
      <c r="AG86" s="31"/>
    </row>
    <row r="87" spans="1:33" ht="12.75" customHeight="1">
      <c r="A87" s="32"/>
      <c r="B87" s="31"/>
      <c r="C87" s="32"/>
      <c r="D87" s="31"/>
      <c r="E87" s="32"/>
      <c r="F87" s="170"/>
      <c r="G87" s="32"/>
      <c r="H87" s="32"/>
      <c r="I87" s="31"/>
      <c r="J87" s="31"/>
      <c r="K87" s="31"/>
      <c r="L87" s="31"/>
      <c r="M87" s="31"/>
      <c r="N87" s="31"/>
      <c r="O87" s="31"/>
      <c r="P87" s="31"/>
      <c r="Q87" s="31"/>
      <c r="R87" s="31"/>
      <c r="S87" s="31"/>
      <c r="T87" s="31"/>
      <c r="U87" s="31"/>
      <c r="V87" s="31"/>
      <c r="W87" s="31"/>
      <c r="X87" s="31"/>
      <c r="Y87" s="31"/>
      <c r="Z87" s="31"/>
      <c r="AA87" s="31"/>
      <c r="AB87" s="31"/>
      <c r="AC87" s="31"/>
      <c r="AD87" s="31"/>
      <c r="AE87" s="31"/>
      <c r="AF87" s="31"/>
      <c r="AG87" s="31"/>
    </row>
    <row r="88" spans="1:33" ht="12.75" customHeight="1">
      <c r="A88" s="32"/>
      <c r="B88" s="31"/>
      <c r="C88" s="32"/>
      <c r="D88" s="31"/>
      <c r="E88" s="32"/>
      <c r="F88" s="170"/>
      <c r="G88" s="32"/>
      <c r="H88" s="32"/>
      <c r="I88" s="31"/>
      <c r="J88" s="31"/>
      <c r="K88" s="31"/>
      <c r="L88" s="31"/>
      <c r="M88" s="31"/>
      <c r="N88" s="31"/>
      <c r="O88" s="31"/>
      <c r="P88" s="31"/>
      <c r="Q88" s="31"/>
      <c r="R88" s="31"/>
      <c r="S88" s="31"/>
      <c r="T88" s="31"/>
      <c r="U88" s="31"/>
      <c r="V88" s="31"/>
      <c r="W88" s="31"/>
      <c r="X88" s="31"/>
      <c r="Y88" s="31"/>
      <c r="Z88" s="31"/>
      <c r="AA88" s="31"/>
      <c r="AB88" s="31"/>
      <c r="AC88" s="31"/>
      <c r="AD88" s="31"/>
      <c r="AE88" s="31"/>
      <c r="AF88" s="31"/>
      <c r="AG88" s="31"/>
    </row>
    <row r="89" spans="1:33" ht="12.75" customHeight="1">
      <c r="A89" s="32"/>
      <c r="B89" s="31"/>
      <c r="C89" s="32"/>
      <c r="D89" s="31"/>
      <c r="E89" s="32"/>
      <c r="F89" s="170"/>
      <c r="G89" s="32"/>
      <c r="H89" s="32"/>
      <c r="I89" s="31"/>
      <c r="J89" s="31"/>
      <c r="K89" s="31"/>
      <c r="L89" s="31"/>
      <c r="M89" s="31"/>
      <c r="N89" s="31"/>
      <c r="O89" s="31"/>
      <c r="P89" s="31"/>
      <c r="Q89" s="31"/>
      <c r="R89" s="31"/>
      <c r="S89" s="31"/>
      <c r="T89" s="31"/>
      <c r="U89" s="31"/>
      <c r="V89" s="31"/>
      <c r="W89" s="31"/>
      <c r="X89" s="31"/>
      <c r="Y89" s="31"/>
      <c r="Z89" s="31"/>
      <c r="AA89" s="31"/>
      <c r="AB89" s="31"/>
      <c r="AC89" s="31"/>
      <c r="AD89" s="31"/>
      <c r="AE89" s="31"/>
      <c r="AF89" s="31"/>
      <c r="AG89" s="31"/>
    </row>
    <row r="90" spans="1:33" ht="12.75" customHeight="1">
      <c r="A90" s="32"/>
      <c r="B90" s="31"/>
      <c r="C90" s="32"/>
      <c r="D90" s="31"/>
      <c r="E90" s="32"/>
      <c r="F90" s="170"/>
      <c r="G90" s="32"/>
      <c r="H90" s="32"/>
      <c r="I90" s="31"/>
      <c r="J90" s="31"/>
      <c r="K90" s="31"/>
      <c r="L90" s="31"/>
      <c r="M90" s="31"/>
      <c r="N90" s="31"/>
      <c r="O90" s="31"/>
      <c r="P90" s="31"/>
      <c r="Q90" s="31"/>
      <c r="R90" s="31"/>
      <c r="S90" s="31"/>
      <c r="T90" s="31"/>
      <c r="U90" s="31"/>
      <c r="V90" s="31"/>
      <c r="W90" s="31"/>
      <c r="X90" s="31"/>
      <c r="Y90" s="31"/>
      <c r="Z90" s="31"/>
      <c r="AA90" s="31"/>
      <c r="AB90" s="31"/>
      <c r="AC90" s="31"/>
      <c r="AD90" s="31"/>
      <c r="AE90" s="31"/>
      <c r="AF90" s="31"/>
      <c r="AG90" s="31"/>
    </row>
    <row r="91" spans="1:33" ht="12.75" customHeight="1">
      <c r="A91" s="32"/>
      <c r="B91" s="31"/>
      <c r="C91" s="32"/>
      <c r="D91" s="31"/>
      <c r="E91" s="32"/>
      <c r="F91" s="170"/>
      <c r="G91" s="32"/>
      <c r="H91" s="32"/>
      <c r="I91" s="31"/>
      <c r="J91" s="31"/>
      <c r="K91" s="31"/>
      <c r="L91" s="31"/>
      <c r="M91" s="31"/>
      <c r="N91" s="31"/>
      <c r="O91" s="31"/>
      <c r="P91" s="31"/>
      <c r="Q91" s="31"/>
      <c r="R91" s="31"/>
      <c r="S91" s="31"/>
      <c r="T91" s="31"/>
      <c r="U91" s="31"/>
      <c r="V91" s="31"/>
      <c r="W91" s="31"/>
      <c r="X91" s="31"/>
      <c r="Y91" s="31"/>
      <c r="Z91" s="31"/>
      <c r="AA91" s="31"/>
      <c r="AB91" s="31"/>
      <c r="AC91" s="31"/>
      <c r="AD91" s="31"/>
      <c r="AE91" s="31"/>
      <c r="AF91" s="31"/>
      <c r="AG91" s="31"/>
    </row>
    <row r="92" spans="1:33" ht="12.75" customHeight="1">
      <c r="A92" s="32"/>
      <c r="B92" s="31"/>
      <c r="C92" s="32"/>
      <c r="D92" s="31"/>
      <c r="E92" s="32"/>
      <c r="F92" s="170"/>
      <c r="G92" s="32"/>
      <c r="H92" s="32"/>
      <c r="I92" s="31"/>
      <c r="J92" s="31"/>
      <c r="K92" s="31"/>
      <c r="L92" s="31"/>
      <c r="M92" s="31"/>
      <c r="N92" s="31"/>
      <c r="O92" s="31"/>
      <c r="P92" s="31"/>
      <c r="Q92" s="31"/>
      <c r="R92" s="31"/>
      <c r="S92" s="31"/>
      <c r="T92" s="31"/>
      <c r="U92" s="31"/>
      <c r="V92" s="31"/>
      <c r="W92" s="31"/>
      <c r="X92" s="31"/>
      <c r="Y92" s="31"/>
      <c r="Z92" s="31"/>
      <c r="AA92" s="31"/>
      <c r="AB92" s="31"/>
      <c r="AC92" s="31"/>
      <c r="AD92" s="31"/>
      <c r="AE92" s="31"/>
      <c r="AF92" s="31"/>
      <c r="AG92" s="31"/>
    </row>
    <row r="93" spans="1:33" ht="12.75" customHeight="1">
      <c r="A93" s="32"/>
      <c r="B93" s="31"/>
      <c r="C93" s="32"/>
      <c r="D93" s="31"/>
      <c r="E93" s="32"/>
      <c r="F93" s="170"/>
      <c r="G93" s="32"/>
      <c r="H93" s="32"/>
      <c r="I93" s="31"/>
      <c r="J93" s="31"/>
      <c r="K93" s="31"/>
      <c r="L93" s="31"/>
      <c r="M93" s="31"/>
      <c r="N93" s="31"/>
      <c r="O93" s="31"/>
      <c r="P93" s="31"/>
      <c r="Q93" s="31"/>
      <c r="R93" s="31"/>
      <c r="S93" s="31"/>
      <c r="T93" s="31"/>
      <c r="U93" s="31"/>
      <c r="V93" s="31"/>
      <c r="W93" s="31"/>
      <c r="X93" s="31"/>
      <c r="Y93" s="31"/>
      <c r="Z93" s="31"/>
      <c r="AA93" s="31"/>
      <c r="AB93" s="31"/>
      <c r="AC93" s="31"/>
      <c r="AD93" s="31"/>
      <c r="AE93" s="31"/>
      <c r="AF93" s="31"/>
      <c r="AG93" s="31"/>
    </row>
    <row r="94" spans="1:33" ht="12.75" customHeight="1">
      <c r="A94" s="32"/>
      <c r="B94" s="31"/>
      <c r="C94" s="32"/>
      <c r="D94" s="31"/>
      <c r="E94" s="32"/>
      <c r="F94" s="170"/>
      <c r="G94" s="32"/>
      <c r="H94" s="32"/>
      <c r="I94" s="31"/>
      <c r="J94" s="31"/>
      <c r="K94" s="31"/>
      <c r="L94" s="31"/>
      <c r="M94" s="31"/>
      <c r="N94" s="31"/>
      <c r="O94" s="31"/>
      <c r="P94" s="31"/>
      <c r="Q94" s="31"/>
      <c r="R94" s="31"/>
      <c r="S94" s="31"/>
      <c r="T94" s="31"/>
      <c r="U94" s="31"/>
      <c r="V94" s="31"/>
      <c r="W94" s="31"/>
      <c r="X94" s="31"/>
      <c r="Y94" s="31"/>
      <c r="Z94" s="31"/>
      <c r="AA94" s="31"/>
      <c r="AB94" s="31"/>
      <c r="AC94" s="31"/>
      <c r="AD94" s="31"/>
      <c r="AE94" s="31"/>
      <c r="AF94" s="31"/>
      <c r="AG94" s="31"/>
    </row>
    <row r="95" spans="1:33" ht="12.75" customHeight="1">
      <c r="A95" s="32"/>
      <c r="B95" s="31"/>
      <c r="C95" s="32"/>
      <c r="D95" s="31"/>
      <c r="E95" s="32"/>
      <c r="F95" s="170"/>
      <c r="G95" s="32"/>
      <c r="H95" s="32"/>
      <c r="I95" s="31"/>
      <c r="J95" s="31"/>
      <c r="K95" s="31"/>
      <c r="L95" s="31"/>
      <c r="M95" s="31"/>
      <c r="N95" s="31"/>
      <c r="O95" s="31"/>
      <c r="P95" s="31"/>
      <c r="Q95" s="31"/>
      <c r="R95" s="31"/>
      <c r="S95" s="31"/>
      <c r="T95" s="31"/>
      <c r="U95" s="31"/>
      <c r="V95" s="31"/>
      <c r="W95" s="31"/>
      <c r="X95" s="31"/>
      <c r="Y95" s="31"/>
      <c r="Z95" s="31"/>
      <c r="AA95" s="31"/>
      <c r="AB95" s="31"/>
      <c r="AC95" s="31"/>
      <c r="AD95" s="31"/>
      <c r="AE95" s="31"/>
      <c r="AF95" s="31"/>
      <c r="AG95" s="31"/>
    </row>
    <row r="96" spans="1:33" ht="12.75" customHeight="1">
      <c r="A96" s="32"/>
      <c r="B96" s="31"/>
      <c r="C96" s="32"/>
      <c r="D96" s="31"/>
      <c r="E96" s="32"/>
      <c r="F96" s="170"/>
      <c r="G96" s="32"/>
      <c r="H96" s="32"/>
      <c r="I96" s="31"/>
      <c r="J96" s="31"/>
      <c r="K96" s="31"/>
      <c r="L96" s="31"/>
      <c r="M96" s="31"/>
      <c r="N96" s="31"/>
      <c r="O96" s="31"/>
      <c r="P96" s="31"/>
      <c r="Q96" s="31"/>
      <c r="R96" s="31"/>
      <c r="S96" s="31"/>
      <c r="T96" s="31"/>
      <c r="U96" s="31"/>
      <c r="V96" s="31"/>
      <c r="W96" s="31"/>
      <c r="X96" s="31"/>
      <c r="Y96" s="31"/>
      <c r="Z96" s="31"/>
      <c r="AA96" s="31"/>
      <c r="AB96" s="31"/>
      <c r="AC96" s="31"/>
      <c r="AD96" s="31"/>
      <c r="AE96" s="31"/>
      <c r="AF96" s="31"/>
      <c r="AG96" s="31"/>
    </row>
    <row r="97" spans="1:33" ht="12.75" customHeight="1">
      <c r="A97" s="32"/>
      <c r="B97" s="31"/>
      <c r="C97" s="32"/>
      <c r="D97" s="31"/>
      <c r="E97" s="32"/>
      <c r="F97" s="170"/>
      <c r="G97" s="32"/>
      <c r="H97" s="32"/>
      <c r="I97" s="31"/>
      <c r="J97" s="31"/>
      <c r="K97" s="31"/>
      <c r="L97" s="31"/>
      <c r="M97" s="31"/>
      <c r="N97" s="31"/>
      <c r="O97" s="31"/>
      <c r="P97" s="31"/>
      <c r="Q97" s="31"/>
      <c r="R97" s="31"/>
      <c r="S97" s="31"/>
      <c r="T97" s="31"/>
      <c r="U97" s="31"/>
      <c r="V97" s="31"/>
      <c r="W97" s="31"/>
      <c r="X97" s="31"/>
      <c r="Y97" s="31"/>
      <c r="Z97" s="31"/>
      <c r="AA97" s="31"/>
      <c r="AB97" s="31"/>
      <c r="AC97" s="31"/>
      <c r="AD97" s="31"/>
      <c r="AE97" s="31"/>
      <c r="AF97" s="31"/>
      <c r="AG97" s="31"/>
    </row>
    <row r="98" spans="1:33" ht="12.75" customHeight="1">
      <c r="A98" s="32"/>
      <c r="B98" s="31"/>
      <c r="C98" s="32"/>
      <c r="D98" s="31"/>
      <c r="E98" s="32"/>
      <c r="F98" s="170"/>
      <c r="G98" s="32"/>
      <c r="H98" s="32"/>
      <c r="I98" s="31"/>
      <c r="J98" s="31"/>
      <c r="K98" s="31"/>
      <c r="L98" s="31"/>
      <c r="M98" s="31"/>
      <c r="N98" s="31"/>
      <c r="O98" s="31"/>
      <c r="P98" s="31"/>
      <c r="Q98" s="31"/>
      <c r="R98" s="31"/>
      <c r="S98" s="31"/>
      <c r="T98" s="31"/>
      <c r="U98" s="31"/>
      <c r="V98" s="31"/>
      <c r="W98" s="31"/>
      <c r="X98" s="31"/>
      <c r="Y98" s="31"/>
      <c r="Z98" s="31"/>
      <c r="AA98" s="31"/>
      <c r="AB98" s="31"/>
      <c r="AC98" s="31"/>
      <c r="AD98" s="31"/>
      <c r="AE98" s="31"/>
      <c r="AF98" s="31"/>
      <c r="AG98" s="31"/>
    </row>
    <row r="99" spans="1:33" ht="12.75" customHeight="1">
      <c r="A99" s="32"/>
      <c r="B99" s="31"/>
      <c r="C99" s="32"/>
      <c r="D99" s="31"/>
      <c r="E99" s="32"/>
      <c r="F99" s="170"/>
      <c r="G99" s="32"/>
      <c r="H99" s="32"/>
      <c r="I99" s="31"/>
      <c r="J99" s="31"/>
      <c r="K99" s="31"/>
      <c r="L99" s="31"/>
      <c r="M99" s="31"/>
      <c r="N99" s="31"/>
      <c r="O99" s="31"/>
      <c r="P99" s="31"/>
      <c r="Q99" s="31"/>
      <c r="R99" s="31"/>
      <c r="S99" s="31"/>
      <c r="T99" s="31"/>
      <c r="U99" s="31"/>
      <c r="V99" s="31"/>
      <c r="W99" s="31"/>
      <c r="X99" s="31"/>
      <c r="Y99" s="31"/>
      <c r="Z99" s="31"/>
      <c r="AA99" s="31"/>
      <c r="AB99" s="31"/>
      <c r="AC99" s="31"/>
      <c r="AD99" s="31"/>
      <c r="AE99" s="31"/>
      <c r="AF99" s="31"/>
      <c r="AG99" s="31"/>
    </row>
    <row r="100" spans="1:33" ht="12.75" customHeight="1">
      <c r="A100" s="32"/>
      <c r="B100" s="31"/>
      <c r="C100" s="32"/>
      <c r="D100" s="31"/>
      <c r="E100" s="32"/>
      <c r="F100" s="170"/>
      <c r="G100" s="32"/>
      <c r="H100" s="32"/>
      <c r="I100" s="31"/>
      <c r="J100" s="31"/>
      <c r="K100" s="31"/>
      <c r="L100" s="31"/>
      <c r="M100" s="31"/>
      <c r="N100" s="31"/>
      <c r="O100" s="31"/>
      <c r="P100" s="31"/>
      <c r="Q100" s="31"/>
      <c r="R100" s="31"/>
      <c r="S100" s="31"/>
      <c r="T100" s="31"/>
      <c r="U100" s="31"/>
      <c r="V100" s="31"/>
      <c r="W100" s="31"/>
      <c r="X100" s="31"/>
      <c r="Y100" s="31"/>
      <c r="Z100" s="31"/>
      <c r="AA100" s="31"/>
      <c r="AB100" s="31"/>
      <c r="AC100" s="31"/>
      <c r="AD100" s="31"/>
      <c r="AE100" s="31"/>
      <c r="AF100" s="31"/>
      <c r="AG100" s="31"/>
    </row>
    <row r="101" spans="1:33" ht="12.75" customHeight="1">
      <c r="A101" s="32"/>
      <c r="B101" s="31"/>
      <c r="C101" s="32"/>
      <c r="D101" s="31"/>
      <c r="E101" s="32"/>
      <c r="F101" s="170"/>
      <c r="G101" s="32"/>
      <c r="H101" s="32"/>
      <c r="I101" s="31"/>
      <c r="J101" s="31"/>
      <c r="K101" s="31"/>
      <c r="L101" s="31"/>
      <c r="M101" s="31"/>
      <c r="N101" s="31"/>
      <c r="O101" s="31"/>
      <c r="P101" s="31"/>
      <c r="Q101" s="31"/>
      <c r="R101" s="31"/>
      <c r="S101" s="31"/>
      <c r="T101" s="31"/>
      <c r="U101" s="31"/>
      <c r="V101" s="31"/>
      <c r="W101" s="31"/>
      <c r="X101" s="31"/>
      <c r="Y101" s="31"/>
      <c r="Z101" s="31"/>
      <c r="AA101" s="31"/>
      <c r="AB101" s="31"/>
      <c r="AC101" s="31"/>
      <c r="AD101" s="31"/>
      <c r="AE101" s="31"/>
      <c r="AF101" s="31"/>
      <c r="AG101" s="31"/>
    </row>
    <row r="102" spans="1:33" ht="12.75" customHeight="1">
      <c r="A102" s="32"/>
      <c r="B102" s="31"/>
      <c r="C102" s="32"/>
      <c r="D102" s="31"/>
      <c r="E102" s="32"/>
      <c r="F102" s="170"/>
      <c r="G102" s="32"/>
      <c r="H102" s="32"/>
      <c r="I102" s="31"/>
      <c r="J102" s="31"/>
      <c r="K102" s="31"/>
      <c r="L102" s="31"/>
      <c r="M102" s="31"/>
      <c r="N102" s="31"/>
      <c r="O102" s="31"/>
      <c r="P102" s="31"/>
      <c r="Q102" s="31"/>
      <c r="R102" s="31"/>
      <c r="S102" s="31"/>
      <c r="T102" s="31"/>
      <c r="U102" s="31"/>
      <c r="V102" s="31"/>
      <c r="W102" s="31"/>
      <c r="X102" s="31"/>
      <c r="Y102" s="31"/>
      <c r="Z102" s="31"/>
      <c r="AA102" s="31"/>
      <c r="AB102" s="31"/>
      <c r="AC102" s="31"/>
      <c r="AD102" s="31"/>
      <c r="AE102" s="31"/>
      <c r="AF102" s="31"/>
      <c r="AG102" s="31"/>
    </row>
    <row r="103" spans="1:33" ht="12.75" customHeight="1">
      <c r="A103" s="32"/>
      <c r="B103" s="31"/>
      <c r="C103" s="32"/>
      <c r="D103" s="31"/>
      <c r="E103" s="32"/>
      <c r="F103" s="170"/>
      <c r="G103" s="32"/>
      <c r="H103" s="32"/>
      <c r="I103" s="31"/>
      <c r="J103" s="31"/>
      <c r="K103" s="31"/>
      <c r="L103" s="31"/>
      <c r="M103" s="31"/>
      <c r="N103" s="31"/>
      <c r="O103" s="31"/>
      <c r="P103" s="31"/>
      <c r="Q103" s="31"/>
      <c r="R103" s="31"/>
      <c r="S103" s="31"/>
      <c r="T103" s="31"/>
      <c r="U103" s="31"/>
      <c r="V103" s="31"/>
      <c r="W103" s="31"/>
      <c r="X103" s="31"/>
      <c r="Y103" s="31"/>
      <c r="Z103" s="31"/>
      <c r="AA103" s="31"/>
      <c r="AB103" s="31"/>
      <c r="AC103" s="31"/>
      <c r="AD103" s="31"/>
      <c r="AE103" s="31"/>
      <c r="AF103" s="31"/>
      <c r="AG103" s="31"/>
    </row>
    <row r="104" spans="1:33" ht="12.75" customHeight="1">
      <c r="A104" s="32"/>
      <c r="B104" s="31"/>
      <c r="C104" s="32"/>
      <c r="D104" s="31"/>
      <c r="E104" s="32"/>
      <c r="F104" s="170"/>
      <c r="G104" s="32"/>
      <c r="H104" s="32"/>
      <c r="I104" s="31"/>
      <c r="J104" s="31"/>
      <c r="K104" s="31"/>
      <c r="L104" s="31"/>
      <c r="M104" s="31"/>
      <c r="N104" s="31"/>
      <c r="O104" s="31"/>
      <c r="P104" s="31"/>
      <c r="Q104" s="31"/>
      <c r="R104" s="31"/>
      <c r="S104" s="31"/>
      <c r="T104" s="31"/>
      <c r="U104" s="31"/>
      <c r="V104" s="31"/>
      <c r="W104" s="31"/>
      <c r="X104" s="31"/>
      <c r="Y104" s="31"/>
      <c r="Z104" s="31"/>
      <c r="AA104" s="31"/>
      <c r="AB104" s="31"/>
      <c r="AC104" s="31"/>
      <c r="AD104" s="31"/>
      <c r="AE104" s="31"/>
      <c r="AF104" s="31"/>
      <c r="AG104" s="31"/>
    </row>
    <row r="105" spans="1:33" ht="12.75" customHeight="1">
      <c r="A105" s="32"/>
      <c r="B105" s="31"/>
      <c r="C105" s="32"/>
      <c r="D105" s="31"/>
      <c r="E105" s="32"/>
      <c r="F105" s="170"/>
      <c r="G105" s="32"/>
      <c r="H105" s="32"/>
      <c r="I105" s="31"/>
      <c r="J105" s="31"/>
      <c r="K105" s="31"/>
      <c r="L105" s="31"/>
      <c r="M105" s="31"/>
      <c r="N105" s="31"/>
      <c r="O105" s="31"/>
      <c r="P105" s="31"/>
      <c r="Q105" s="31"/>
      <c r="R105" s="31"/>
      <c r="S105" s="31"/>
      <c r="T105" s="31"/>
      <c r="U105" s="31"/>
      <c r="V105" s="31"/>
      <c r="W105" s="31"/>
      <c r="X105" s="31"/>
      <c r="Y105" s="31"/>
      <c r="Z105" s="31"/>
      <c r="AA105" s="31"/>
      <c r="AB105" s="31"/>
      <c r="AC105" s="31"/>
      <c r="AD105" s="31"/>
      <c r="AE105" s="31"/>
      <c r="AF105" s="31"/>
      <c r="AG105" s="31"/>
    </row>
    <row r="106" spans="1:33" ht="12.75" customHeight="1">
      <c r="A106" s="32"/>
      <c r="B106" s="31"/>
      <c r="C106" s="32"/>
      <c r="D106" s="31"/>
      <c r="E106" s="32"/>
      <c r="F106" s="170"/>
      <c r="G106" s="32"/>
      <c r="H106" s="32"/>
      <c r="I106" s="31"/>
      <c r="J106" s="31"/>
      <c r="K106" s="31"/>
      <c r="L106" s="31"/>
      <c r="M106" s="31"/>
      <c r="N106" s="31"/>
      <c r="O106" s="31"/>
      <c r="P106" s="31"/>
      <c r="Q106" s="31"/>
      <c r="R106" s="31"/>
      <c r="S106" s="31"/>
      <c r="T106" s="31"/>
      <c r="U106" s="31"/>
      <c r="V106" s="31"/>
      <c r="W106" s="31"/>
      <c r="X106" s="31"/>
      <c r="Y106" s="31"/>
      <c r="Z106" s="31"/>
      <c r="AA106" s="31"/>
      <c r="AB106" s="31"/>
      <c r="AC106" s="31"/>
      <c r="AD106" s="31"/>
      <c r="AE106" s="31"/>
      <c r="AF106" s="31"/>
      <c r="AG106" s="31"/>
    </row>
    <row r="107" spans="1:33" ht="12.75" customHeight="1">
      <c r="A107" s="32"/>
      <c r="B107" s="31"/>
      <c r="C107" s="32"/>
      <c r="D107" s="31"/>
      <c r="E107" s="32"/>
      <c r="F107" s="170"/>
      <c r="G107" s="32"/>
      <c r="H107" s="32"/>
      <c r="I107" s="31"/>
      <c r="J107" s="31"/>
      <c r="K107" s="31"/>
      <c r="L107" s="31"/>
      <c r="M107" s="31"/>
      <c r="N107" s="31"/>
      <c r="O107" s="31"/>
      <c r="P107" s="31"/>
      <c r="Q107" s="31"/>
      <c r="R107" s="31"/>
      <c r="S107" s="31"/>
      <c r="T107" s="31"/>
      <c r="U107" s="31"/>
      <c r="V107" s="31"/>
      <c r="W107" s="31"/>
      <c r="X107" s="31"/>
      <c r="Y107" s="31"/>
      <c r="Z107" s="31"/>
      <c r="AA107" s="31"/>
      <c r="AB107" s="31"/>
      <c r="AC107" s="31"/>
      <c r="AD107" s="31"/>
      <c r="AE107" s="31"/>
      <c r="AF107" s="31"/>
      <c r="AG107" s="31"/>
    </row>
    <row r="108" spans="1:33" ht="12.75" customHeight="1">
      <c r="A108" s="32"/>
      <c r="B108" s="31"/>
      <c r="C108" s="32"/>
      <c r="D108" s="31"/>
      <c r="E108" s="32"/>
      <c r="F108" s="170"/>
      <c r="G108" s="32"/>
      <c r="H108" s="32"/>
      <c r="I108" s="31"/>
      <c r="J108" s="31"/>
      <c r="K108" s="31"/>
      <c r="L108" s="31"/>
      <c r="M108" s="31"/>
      <c r="N108" s="31"/>
      <c r="O108" s="31"/>
      <c r="P108" s="31"/>
      <c r="Q108" s="31"/>
      <c r="R108" s="31"/>
      <c r="S108" s="31"/>
      <c r="T108" s="31"/>
      <c r="U108" s="31"/>
      <c r="V108" s="31"/>
      <c r="W108" s="31"/>
      <c r="X108" s="31"/>
      <c r="Y108" s="31"/>
      <c r="Z108" s="31"/>
      <c r="AA108" s="31"/>
      <c r="AB108" s="31"/>
      <c r="AC108" s="31"/>
      <c r="AD108" s="31"/>
      <c r="AE108" s="31"/>
      <c r="AF108" s="31"/>
      <c r="AG108" s="31"/>
    </row>
    <row r="109" spans="1:33" ht="12.75" customHeight="1">
      <c r="A109" s="32"/>
      <c r="B109" s="31"/>
      <c r="C109" s="32"/>
      <c r="D109" s="31"/>
      <c r="E109" s="32"/>
      <c r="F109" s="170"/>
      <c r="G109" s="32"/>
      <c r="H109" s="32"/>
      <c r="I109" s="31"/>
      <c r="J109" s="31"/>
      <c r="K109" s="31"/>
      <c r="L109" s="31"/>
      <c r="M109" s="31"/>
      <c r="N109" s="31"/>
      <c r="O109" s="31"/>
      <c r="P109" s="31"/>
      <c r="Q109" s="31"/>
      <c r="R109" s="31"/>
      <c r="S109" s="31"/>
      <c r="T109" s="31"/>
      <c r="U109" s="31"/>
      <c r="V109" s="31"/>
      <c r="W109" s="31"/>
      <c r="X109" s="31"/>
      <c r="Y109" s="31"/>
      <c r="Z109" s="31"/>
      <c r="AA109" s="31"/>
      <c r="AB109" s="31"/>
      <c r="AC109" s="31"/>
      <c r="AD109" s="31"/>
      <c r="AE109" s="31"/>
      <c r="AF109" s="31"/>
      <c r="AG109" s="31"/>
    </row>
    <row r="110" spans="1:33" ht="12.75" customHeight="1">
      <c r="A110" s="32"/>
      <c r="B110" s="31"/>
      <c r="C110" s="32"/>
      <c r="D110" s="31"/>
      <c r="E110" s="32"/>
      <c r="F110" s="170"/>
      <c r="G110" s="32"/>
      <c r="H110" s="32"/>
      <c r="I110" s="31"/>
      <c r="J110" s="31"/>
      <c r="K110" s="31"/>
      <c r="L110" s="31"/>
      <c r="M110" s="31"/>
      <c r="N110" s="31"/>
      <c r="O110" s="31"/>
      <c r="P110" s="31"/>
      <c r="Q110" s="31"/>
      <c r="R110" s="31"/>
      <c r="S110" s="31"/>
      <c r="T110" s="31"/>
      <c r="U110" s="31"/>
      <c r="V110" s="31"/>
      <c r="W110" s="31"/>
      <c r="X110" s="31"/>
      <c r="Y110" s="31"/>
      <c r="Z110" s="31"/>
      <c r="AA110" s="31"/>
      <c r="AB110" s="31"/>
      <c r="AC110" s="31"/>
      <c r="AD110" s="31"/>
      <c r="AE110" s="31"/>
      <c r="AF110" s="31"/>
      <c r="AG110" s="31"/>
    </row>
    <row r="111" spans="1:33" ht="12.75" customHeight="1">
      <c r="A111" s="32"/>
      <c r="B111" s="31"/>
      <c r="C111" s="32"/>
      <c r="D111" s="31"/>
      <c r="E111" s="32"/>
      <c r="F111" s="170"/>
      <c r="G111" s="32"/>
      <c r="H111" s="32"/>
      <c r="I111" s="31"/>
      <c r="J111" s="31"/>
      <c r="K111" s="31"/>
      <c r="L111" s="31"/>
      <c r="M111" s="31"/>
      <c r="N111" s="31"/>
      <c r="O111" s="31"/>
      <c r="P111" s="31"/>
      <c r="Q111" s="31"/>
      <c r="R111" s="31"/>
      <c r="S111" s="31"/>
      <c r="T111" s="31"/>
      <c r="U111" s="31"/>
      <c r="V111" s="31"/>
      <c r="W111" s="31"/>
      <c r="X111" s="31"/>
      <c r="Y111" s="31"/>
      <c r="Z111" s="31"/>
      <c r="AA111" s="31"/>
      <c r="AB111" s="31"/>
      <c r="AC111" s="31"/>
      <c r="AD111" s="31"/>
      <c r="AE111" s="31"/>
      <c r="AF111" s="31"/>
      <c r="AG111" s="31"/>
    </row>
    <row r="112" spans="1:33" ht="12.75" customHeight="1">
      <c r="A112" s="32"/>
      <c r="B112" s="31"/>
      <c r="C112" s="32"/>
      <c r="D112" s="31"/>
      <c r="E112" s="32"/>
      <c r="F112" s="170"/>
      <c r="G112" s="32"/>
      <c r="H112" s="32"/>
      <c r="I112" s="31"/>
      <c r="J112" s="31"/>
      <c r="K112" s="31"/>
      <c r="L112" s="31"/>
      <c r="M112" s="31"/>
      <c r="N112" s="31"/>
      <c r="O112" s="31"/>
      <c r="P112" s="31"/>
      <c r="Q112" s="31"/>
      <c r="R112" s="31"/>
      <c r="S112" s="31"/>
      <c r="T112" s="31"/>
      <c r="U112" s="31"/>
      <c r="V112" s="31"/>
      <c r="W112" s="31"/>
      <c r="X112" s="31"/>
      <c r="Y112" s="31"/>
      <c r="Z112" s="31"/>
      <c r="AA112" s="31"/>
      <c r="AB112" s="31"/>
      <c r="AC112" s="31"/>
      <c r="AD112" s="31"/>
      <c r="AE112" s="31"/>
      <c r="AF112" s="31"/>
      <c r="AG112" s="31"/>
    </row>
    <row r="113" spans="1:33" ht="12.75" customHeight="1">
      <c r="A113" s="32"/>
      <c r="B113" s="31"/>
      <c r="C113" s="32"/>
      <c r="D113" s="31"/>
      <c r="E113" s="32"/>
      <c r="F113" s="170"/>
      <c r="G113" s="32"/>
      <c r="H113" s="32"/>
      <c r="I113" s="31"/>
      <c r="J113" s="31"/>
      <c r="K113" s="31"/>
      <c r="L113" s="31"/>
      <c r="M113" s="31"/>
      <c r="N113" s="31"/>
      <c r="O113" s="31"/>
      <c r="P113" s="31"/>
      <c r="Q113" s="31"/>
      <c r="R113" s="31"/>
      <c r="S113" s="31"/>
      <c r="T113" s="31"/>
      <c r="U113" s="31"/>
      <c r="V113" s="31"/>
      <c r="W113" s="31"/>
      <c r="X113" s="31"/>
      <c r="Y113" s="31"/>
      <c r="Z113" s="31"/>
      <c r="AA113" s="31"/>
      <c r="AB113" s="31"/>
      <c r="AC113" s="31"/>
      <c r="AD113" s="31"/>
      <c r="AE113" s="31"/>
      <c r="AF113" s="31"/>
      <c r="AG113" s="31"/>
    </row>
    <row r="114" spans="1:33" ht="12.75" customHeight="1">
      <c r="A114" s="32"/>
      <c r="B114" s="31"/>
      <c r="C114" s="32"/>
      <c r="D114" s="31"/>
      <c r="E114" s="32"/>
      <c r="F114" s="170"/>
      <c r="G114" s="32"/>
      <c r="H114" s="32"/>
      <c r="I114" s="31"/>
      <c r="J114" s="31"/>
      <c r="K114" s="31"/>
      <c r="L114" s="31"/>
      <c r="M114" s="31"/>
      <c r="N114" s="31"/>
      <c r="O114" s="31"/>
      <c r="P114" s="31"/>
      <c r="Q114" s="31"/>
      <c r="R114" s="31"/>
      <c r="S114" s="31"/>
      <c r="T114" s="31"/>
      <c r="U114" s="31"/>
      <c r="V114" s="31"/>
      <c r="W114" s="31"/>
      <c r="X114" s="31"/>
      <c r="Y114" s="31"/>
      <c r="Z114" s="31"/>
      <c r="AA114" s="31"/>
      <c r="AB114" s="31"/>
      <c r="AC114" s="31"/>
      <c r="AD114" s="31"/>
      <c r="AE114" s="31"/>
      <c r="AF114" s="31"/>
      <c r="AG114" s="31"/>
    </row>
    <row r="115" spans="1:33" ht="12.75" customHeight="1">
      <c r="A115" s="32"/>
      <c r="B115" s="31"/>
      <c r="C115" s="32"/>
      <c r="D115" s="31"/>
      <c r="E115" s="32"/>
      <c r="F115" s="170"/>
      <c r="G115" s="32"/>
      <c r="H115" s="32"/>
      <c r="I115" s="31"/>
      <c r="J115" s="31"/>
      <c r="K115" s="31"/>
      <c r="L115" s="31"/>
      <c r="M115" s="31"/>
      <c r="N115" s="31"/>
      <c r="O115" s="31"/>
      <c r="P115" s="31"/>
      <c r="Q115" s="31"/>
      <c r="R115" s="31"/>
      <c r="S115" s="31"/>
      <c r="T115" s="31"/>
      <c r="U115" s="31"/>
      <c r="V115" s="31"/>
      <c r="W115" s="31"/>
      <c r="X115" s="31"/>
      <c r="Y115" s="31"/>
      <c r="Z115" s="31"/>
      <c r="AA115" s="31"/>
      <c r="AB115" s="31"/>
      <c r="AC115" s="31"/>
      <c r="AD115" s="31"/>
      <c r="AE115" s="31"/>
      <c r="AF115" s="31"/>
      <c r="AG115" s="31"/>
    </row>
    <row r="116" spans="1:33" ht="12.75" customHeight="1">
      <c r="A116" s="32"/>
      <c r="B116" s="31"/>
      <c r="C116" s="32"/>
      <c r="D116" s="31"/>
      <c r="E116" s="32"/>
      <c r="F116" s="170"/>
      <c r="G116" s="32"/>
      <c r="H116" s="32"/>
      <c r="I116" s="31"/>
      <c r="J116" s="31"/>
      <c r="K116" s="31"/>
      <c r="L116" s="31"/>
      <c r="M116" s="31"/>
      <c r="N116" s="31"/>
      <c r="O116" s="31"/>
      <c r="P116" s="31"/>
      <c r="Q116" s="31"/>
      <c r="R116" s="31"/>
      <c r="S116" s="31"/>
      <c r="T116" s="31"/>
      <c r="U116" s="31"/>
      <c r="V116" s="31"/>
      <c r="W116" s="31"/>
      <c r="X116" s="31"/>
      <c r="Y116" s="31"/>
      <c r="Z116" s="31"/>
      <c r="AA116" s="31"/>
      <c r="AB116" s="31"/>
      <c r="AC116" s="31"/>
      <c r="AD116" s="31"/>
      <c r="AE116" s="31"/>
      <c r="AF116" s="31"/>
      <c r="AG116" s="31"/>
    </row>
    <row r="117" spans="1:33" ht="12.75" customHeight="1">
      <c r="A117" s="32"/>
      <c r="B117" s="31"/>
      <c r="C117" s="32"/>
      <c r="D117" s="31"/>
      <c r="E117" s="32"/>
      <c r="F117" s="170"/>
      <c r="G117" s="32"/>
      <c r="H117" s="32"/>
      <c r="I117" s="31"/>
      <c r="J117" s="31"/>
      <c r="K117" s="31"/>
      <c r="L117" s="31"/>
      <c r="M117" s="31"/>
      <c r="N117" s="31"/>
      <c r="O117" s="31"/>
      <c r="P117" s="31"/>
      <c r="Q117" s="31"/>
      <c r="R117" s="31"/>
      <c r="S117" s="31"/>
      <c r="T117" s="31"/>
      <c r="U117" s="31"/>
      <c r="V117" s="31"/>
      <c r="W117" s="31"/>
      <c r="X117" s="31"/>
      <c r="Y117" s="31"/>
      <c r="Z117" s="31"/>
      <c r="AA117" s="31"/>
      <c r="AB117" s="31"/>
      <c r="AC117" s="31"/>
      <c r="AD117" s="31"/>
      <c r="AE117" s="31"/>
      <c r="AF117" s="31"/>
      <c r="AG117" s="31"/>
    </row>
    <row r="118" spans="1:33" ht="12.75" customHeight="1">
      <c r="A118" s="32"/>
      <c r="B118" s="31"/>
      <c r="C118" s="32"/>
      <c r="D118" s="31"/>
      <c r="E118" s="32"/>
      <c r="F118" s="170"/>
      <c r="G118" s="32"/>
      <c r="H118" s="32"/>
      <c r="I118" s="31"/>
      <c r="J118" s="31"/>
      <c r="K118" s="31"/>
      <c r="L118" s="31"/>
      <c r="M118" s="31"/>
      <c r="N118" s="31"/>
      <c r="O118" s="31"/>
      <c r="P118" s="31"/>
      <c r="Q118" s="31"/>
      <c r="R118" s="31"/>
      <c r="S118" s="31"/>
      <c r="T118" s="31"/>
      <c r="U118" s="31"/>
      <c r="V118" s="31"/>
      <c r="W118" s="31"/>
      <c r="X118" s="31"/>
      <c r="Y118" s="31"/>
      <c r="Z118" s="31"/>
      <c r="AA118" s="31"/>
      <c r="AB118" s="31"/>
      <c r="AC118" s="31"/>
      <c r="AD118" s="31"/>
      <c r="AE118" s="31"/>
      <c r="AF118" s="31"/>
      <c r="AG118" s="31"/>
    </row>
    <row r="119" spans="1:33" ht="12.75" customHeight="1">
      <c r="A119" s="32"/>
      <c r="B119" s="31"/>
      <c r="C119" s="32"/>
      <c r="D119" s="31"/>
      <c r="E119" s="32"/>
      <c r="F119" s="170"/>
      <c r="G119" s="32"/>
      <c r="H119" s="32"/>
      <c r="I119" s="31"/>
      <c r="J119" s="31"/>
      <c r="K119" s="31"/>
      <c r="L119" s="31"/>
      <c r="M119" s="31"/>
      <c r="N119" s="31"/>
      <c r="O119" s="31"/>
      <c r="P119" s="31"/>
      <c r="Q119" s="31"/>
      <c r="R119" s="31"/>
      <c r="S119" s="31"/>
      <c r="T119" s="31"/>
      <c r="U119" s="31"/>
      <c r="V119" s="31"/>
      <c r="W119" s="31"/>
      <c r="X119" s="31"/>
      <c r="Y119" s="31"/>
      <c r="Z119" s="31"/>
      <c r="AA119" s="31"/>
      <c r="AB119" s="31"/>
      <c r="AC119" s="31"/>
      <c r="AD119" s="31"/>
      <c r="AE119" s="31"/>
      <c r="AF119" s="31"/>
      <c r="AG119" s="31"/>
    </row>
    <row r="120" spans="1:33" ht="12.75" customHeight="1">
      <c r="A120" s="32"/>
      <c r="B120" s="31"/>
      <c r="C120" s="32"/>
      <c r="D120" s="31"/>
      <c r="E120" s="32"/>
      <c r="F120" s="170"/>
      <c r="G120" s="32"/>
      <c r="H120" s="32"/>
      <c r="I120" s="31"/>
      <c r="J120" s="31"/>
      <c r="K120" s="31"/>
      <c r="L120" s="31"/>
      <c r="M120" s="31"/>
      <c r="N120" s="31"/>
      <c r="O120" s="31"/>
      <c r="P120" s="31"/>
      <c r="Q120" s="31"/>
      <c r="R120" s="31"/>
      <c r="S120" s="31"/>
      <c r="T120" s="31"/>
      <c r="U120" s="31"/>
      <c r="V120" s="31"/>
      <c r="W120" s="31"/>
      <c r="X120" s="31"/>
      <c r="Y120" s="31"/>
      <c r="Z120" s="31"/>
      <c r="AA120" s="31"/>
      <c r="AB120" s="31"/>
      <c r="AC120" s="31"/>
      <c r="AD120" s="31"/>
      <c r="AE120" s="31"/>
      <c r="AF120" s="31"/>
      <c r="AG120" s="31"/>
    </row>
    <row r="121" spans="1:33" ht="12.75" customHeight="1">
      <c r="A121" s="32"/>
      <c r="B121" s="31"/>
      <c r="C121" s="32"/>
      <c r="D121" s="31"/>
      <c r="E121" s="32"/>
      <c r="F121" s="170"/>
      <c r="G121" s="32"/>
      <c r="H121" s="32"/>
      <c r="I121" s="31"/>
      <c r="J121" s="31"/>
      <c r="K121" s="31"/>
      <c r="L121" s="31"/>
      <c r="M121" s="31"/>
      <c r="N121" s="31"/>
      <c r="O121" s="31"/>
      <c r="P121" s="31"/>
      <c r="Q121" s="31"/>
      <c r="R121" s="31"/>
      <c r="S121" s="31"/>
      <c r="T121" s="31"/>
      <c r="U121" s="31"/>
      <c r="V121" s="31"/>
      <c r="W121" s="31"/>
      <c r="X121" s="31"/>
      <c r="Y121" s="31"/>
      <c r="Z121" s="31"/>
      <c r="AA121" s="31"/>
      <c r="AB121" s="31"/>
      <c r="AC121" s="31"/>
      <c r="AD121" s="31"/>
      <c r="AE121" s="31"/>
      <c r="AF121" s="31"/>
      <c r="AG121" s="31"/>
    </row>
    <row r="122" spans="1:33" ht="12.75" customHeight="1">
      <c r="A122" s="32"/>
      <c r="B122" s="31"/>
      <c r="C122" s="32"/>
      <c r="D122" s="31"/>
      <c r="E122" s="32"/>
      <c r="F122" s="170"/>
      <c r="G122" s="32"/>
      <c r="H122" s="32"/>
      <c r="I122" s="31"/>
      <c r="J122" s="31"/>
      <c r="K122" s="31"/>
      <c r="L122" s="31"/>
      <c r="M122" s="31"/>
      <c r="N122" s="31"/>
      <c r="O122" s="31"/>
      <c r="P122" s="31"/>
      <c r="Q122" s="31"/>
      <c r="R122" s="31"/>
      <c r="S122" s="31"/>
      <c r="T122" s="31"/>
      <c r="U122" s="31"/>
      <c r="V122" s="31"/>
      <c r="W122" s="31"/>
      <c r="X122" s="31"/>
      <c r="Y122" s="31"/>
      <c r="Z122" s="31"/>
      <c r="AA122" s="31"/>
      <c r="AB122" s="31"/>
      <c r="AC122" s="31"/>
      <c r="AD122" s="31"/>
      <c r="AE122" s="31"/>
      <c r="AF122" s="31"/>
      <c r="AG122" s="31"/>
    </row>
    <row r="123" spans="1:33" ht="12.75" customHeight="1">
      <c r="A123" s="32"/>
      <c r="B123" s="31"/>
      <c r="C123" s="32"/>
      <c r="D123" s="31"/>
      <c r="E123" s="32"/>
      <c r="F123" s="170"/>
      <c r="G123" s="32"/>
      <c r="H123" s="32"/>
      <c r="I123" s="31"/>
      <c r="J123" s="31"/>
      <c r="K123" s="31"/>
      <c r="L123" s="31"/>
      <c r="M123" s="31"/>
      <c r="N123" s="31"/>
      <c r="O123" s="31"/>
      <c r="P123" s="31"/>
      <c r="Q123" s="31"/>
      <c r="R123" s="31"/>
      <c r="S123" s="31"/>
      <c r="T123" s="31"/>
      <c r="U123" s="31"/>
      <c r="V123" s="31"/>
      <c r="W123" s="31"/>
      <c r="X123" s="31"/>
      <c r="Y123" s="31"/>
      <c r="Z123" s="31"/>
      <c r="AA123" s="31"/>
      <c r="AB123" s="31"/>
      <c r="AC123" s="31"/>
      <c r="AD123" s="31"/>
      <c r="AE123" s="31"/>
      <c r="AF123" s="31"/>
      <c r="AG123" s="31"/>
    </row>
    <row r="124" spans="1:33" ht="12.75" customHeight="1">
      <c r="A124" s="32"/>
      <c r="B124" s="31"/>
      <c r="C124" s="32"/>
      <c r="D124" s="31"/>
      <c r="E124" s="32"/>
      <c r="F124" s="170"/>
      <c r="G124" s="32"/>
      <c r="H124" s="32"/>
      <c r="I124" s="31"/>
      <c r="J124" s="31"/>
      <c r="K124" s="31"/>
      <c r="L124" s="31"/>
      <c r="M124" s="31"/>
      <c r="N124" s="31"/>
      <c r="O124" s="31"/>
      <c r="P124" s="31"/>
      <c r="Q124" s="31"/>
      <c r="R124" s="31"/>
      <c r="S124" s="31"/>
      <c r="T124" s="31"/>
      <c r="U124" s="31"/>
      <c r="V124" s="31"/>
      <c r="W124" s="31"/>
      <c r="X124" s="31"/>
      <c r="Y124" s="31"/>
      <c r="Z124" s="31"/>
      <c r="AA124" s="31"/>
      <c r="AB124" s="31"/>
      <c r="AC124" s="31"/>
      <c r="AD124" s="31"/>
      <c r="AE124" s="31"/>
      <c r="AF124" s="31"/>
      <c r="AG124" s="31"/>
    </row>
    <row r="125" spans="1:33" ht="12.75" customHeight="1">
      <c r="A125" s="32"/>
      <c r="B125" s="31"/>
      <c r="C125" s="32"/>
      <c r="D125" s="31"/>
      <c r="E125" s="32"/>
      <c r="F125" s="170"/>
      <c r="G125" s="32"/>
      <c r="H125" s="32"/>
      <c r="I125" s="31"/>
      <c r="J125" s="31"/>
      <c r="K125" s="31"/>
      <c r="L125" s="31"/>
      <c r="M125" s="31"/>
      <c r="N125" s="31"/>
      <c r="O125" s="31"/>
      <c r="P125" s="31"/>
      <c r="Q125" s="31"/>
      <c r="R125" s="31"/>
      <c r="S125" s="31"/>
      <c r="T125" s="31"/>
      <c r="U125" s="31"/>
      <c r="V125" s="31"/>
      <c r="W125" s="31"/>
      <c r="X125" s="31"/>
      <c r="Y125" s="31"/>
      <c r="Z125" s="31"/>
      <c r="AA125" s="31"/>
      <c r="AB125" s="31"/>
      <c r="AC125" s="31"/>
      <c r="AD125" s="31"/>
      <c r="AE125" s="31"/>
      <c r="AF125" s="31"/>
      <c r="AG125" s="31"/>
    </row>
    <row r="126" spans="1:33" ht="12.75" customHeight="1">
      <c r="A126" s="32"/>
      <c r="B126" s="31"/>
      <c r="C126" s="32"/>
      <c r="D126" s="31"/>
      <c r="E126" s="32"/>
      <c r="F126" s="170"/>
      <c r="G126" s="32"/>
      <c r="H126" s="32"/>
      <c r="I126" s="31"/>
      <c r="J126" s="31"/>
      <c r="K126" s="31"/>
      <c r="L126" s="31"/>
      <c r="M126" s="31"/>
      <c r="N126" s="31"/>
      <c r="O126" s="31"/>
      <c r="P126" s="31"/>
      <c r="Q126" s="31"/>
      <c r="R126" s="31"/>
      <c r="S126" s="31"/>
      <c r="T126" s="31"/>
      <c r="U126" s="31"/>
      <c r="V126" s="31"/>
      <c r="W126" s="31"/>
      <c r="X126" s="31"/>
      <c r="Y126" s="31"/>
      <c r="Z126" s="31"/>
      <c r="AA126" s="31"/>
      <c r="AB126" s="31"/>
      <c r="AC126" s="31"/>
      <c r="AD126" s="31"/>
      <c r="AE126" s="31"/>
      <c r="AF126" s="31"/>
      <c r="AG126" s="31"/>
    </row>
    <row r="127" spans="1:33" ht="12.75" customHeight="1">
      <c r="A127" s="32"/>
      <c r="B127" s="31"/>
      <c r="C127" s="32"/>
      <c r="D127" s="31"/>
      <c r="E127" s="32"/>
      <c r="F127" s="170"/>
      <c r="G127" s="32"/>
      <c r="H127" s="32"/>
      <c r="I127" s="31"/>
      <c r="J127" s="31"/>
      <c r="K127" s="31"/>
      <c r="L127" s="31"/>
      <c r="M127" s="31"/>
      <c r="N127" s="31"/>
      <c r="O127" s="31"/>
      <c r="P127" s="31"/>
      <c r="Q127" s="31"/>
      <c r="R127" s="31"/>
      <c r="S127" s="31"/>
      <c r="T127" s="31"/>
      <c r="U127" s="31"/>
      <c r="V127" s="31"/>
      <c r="W127" s="31"/>
      <c r="X127" s="31"/>
      <c r="Y127" s="31"/>
      <c r="Z127" s="31"/>
      <c r="AA127" s="31"/>
      <c r="AB127" s="31"/>
      <c r="AC127" s="31"/>
      <c r="AD127" s="31"/>
      <c r="AE127" s="31"/>
      <c r="AF127" s="31"/>
      <c r="AG127" s="31"/>
    </row>
    <row r="128" spans="1:33" ht="12.75" customHeight="1">
      <c r="A128" s="32"/>
      <c r="B128" s="31"/>
      <c r="C128" s="32"/>
      <c r="D128" s="31"/>
      <c r="E128" s="32"/>
      <c r="F128" s="170"/>
      <c r="G128" s="32"/>
      <c r="H128" s="32"/>
      <c r="I128" s="31"/>
      <c r="J128" s="31"/>
      <c r="K128" s="31"/>
      <c r="L128" s="31"/>
      <c r="M128" s="31"/>
      <c r="N128" s="31"/>
      <c r="O128" s="31"/>
      <c r="P128" s="31"/>
      <c r="Q128" s="31"/>
      <c r="R128" s="31"/>
      <c r="S128" s="31"/>
      <c r="T128" s="31"/>
      <c r="U128" s="31"/>
      <c r="V128" s="31"/>
      <c r="W128" s="31"/>
      <c r="X128" s="31"/>
      <c r="Y128" s="31"/>
      <c r="Z128" s="31"/>
      <c r="AA128" s="31"/>
      <c r="AB128" s="31"/>
      <c r="AC128" s="31"/>
      <c r="AD128" s="31"/>
      <c r="AE128" s="31"/>
      <c r="AF128" s="31"/>
      <c r="AG128" s="31"/>
    </row>
    <row r="129" spans="1:33" ht="12.75" customHeight="1">
      <c r="A129" s="32"/>
      <c r="B129" s="31"/>
      <c r="C129" s="32"/>
      <c r="D129" s="31"/>
      <c r="E129" s="32"/>
      <c r="F129" s="170"/>
      <c r="G129" s="32"/>
      <c r="H129" s="32"/>
      <c r="I129" s="31"/>
      <c r="J129" s="31"/>
      <c r="K129" s="31"/>
      <c r="L129" s="31"/>
      <c r="M129" s="31"/>
      <c r="N129" s="31"/>
      <c r="O129" s="31"/>
      <c r="P129" s="31"/>
      <c r="Q129" s="31"/>
      <c r="R129" s="31"/>
      <c r="S129" s="31"/>
      <c r="T129" s="31"/>
      <c r="U129" s="31"/>
      <c r="V129" s="31"/>
      <c r="W129" s="31"/>
      <c r="X129" s="31"/>
      <c r="Y129" s="31"/>
      <c r="Z129" s="31"/>
      <c r="AA129" s="31"/>
      <c r="AB129" s="31"/>
      <c r="AC129" s="31"/>
      <c r="AD129" s="31"/>
      <c r="AE129" s="31"/>
      <c r="AF129" s="31"/>
      <c r="AG129" s="31"/>
    </row>
    <row r="130" spans="1:33" ht="12.75" customHeight="1">
      <c r="A130" s="32"/>
      <c r="B130" s="31"/>
      <c r="C130" s="32"/>
      <c r="D130" s="31"/>
      <c r="E130" s="32"/>
      <c r="F130" s="170"/>
      <c r="G130" s="32"/>
      <c r="H130" s="32"/>
      <c r="I130" s="31"/>
      <c r="J130" s="31"/>
      <c r="K130" s="31"/>
      <c r="L130" s="31"/>
      <c r="M130" s="31"/>
      <c r="N130" s="31"/>
      <c r="O130" s="31"/>
      <c r="P130" s="31"/>
      <c r="Q130" s="31"/>
      <c r="R130" s="31"/>
      <c r="S130" s="31"/>
      <c r="T130" s="31"/>
      <c r="U130" s="31"/>
      <c r="V130" s="31"/>
      <c r="W130" s="31"/>
      <c r="X130" s="31"/>
      <c r="Y130" s="31"/>
      <c r="Z130" s="31"/>
      <c r="AA130" s="31"/>
      <c r="AB130" s="31"/>
      <c r="AC130" s="31"/>
      <c r="AD130" s="31"/>
      <c r="AE130" s="31"/>
      <c r="AF130" s="31"/>
      <c r="AG130" s="31"/>
    </row>
    <row r="131" spans="1:33" ht="12.75" customHeight="1">
      <c r="A131" s="32"/>
      <c r="B131" s="31"/>
      <c r="C131" s="32"/>
      <c r="D131" s="31"/>
      <c r="E131" s="32"/>
      <c r="F131" s="170"/>
      <c r="G131" s="32"/>
      <c r="H131" s="32"/>
      <c r="I131" s="31"/>
      <c r="J131" s="31"/>
      <c r="K131" s="31"/>
      <c r="L131" s="31"/>
      <c r="M131" s="31"/>
      <c r="N131" s="31"/>
      <c r="O131" s="31"/>
      <c r="P131" s="31"/>
      <c r="Q131" s="31"/>
      <c r="R131" s="31"/>
      <c r="S131" s="31"/>
      <c r="T131" s="31"/>
      <c r="U131" s="31"/>
      <c r="V131" s="31"/>
      <c r="W131" s="31"/>
      <c r="X131" s="31"/>
      <c r="Y131" s="31"/>
      <c r="Z131" s="31"/>
      <c r="AA131" s="31"/>
      <c r="AB131" s="31"/>
      <c r="AC131" s="31"/>
      <c r="AD131" s="31"/>
      <c r="AE131" s="31"/>
      <c r="AF131" s="31"/>
      <c r="AG131" s="31"/>
    </row>
    <row r="132" spans="1:33" ht="12.75" customHeight="1">
      <c r="A132" s="32"/>
      <c r="B132" s="31"/>
      <c r="C132" s="32"/>
      <c r="D132" s="31"/>
      <c r="E132" s="32"/>
      <c r="F132" s="170"/>
      <c r="G132" s="32"/>
      <c r="H132" s="32"/>
      <c r="I132" s="31"/>
      <c r="J132" s="31"/>
      <c r="K132" s="31"/>
      <c r="L132" s="31"/>
      <c r="M132" s="31"/>
      <c r="N132" s="31"/>
      <c r="O132" s="31"/>
      <c r="P132" s="31"/>
      <c r="Q132" s="31"/>
      <c r="R132" s="31"/>
      <c r="S132" s="31"/>
      <c r="T132" s="31"/>
      <c r="U132" s="31"/>
      <c r="V132" s="31"/>
      <c r="W132" s="31"/>
      <c r="X132" s="31"/>
      <c r="Y132" s="31"/>
      <c r="Z132" s="31"/>
      <c r="AA132" s="31"/>
      <c r="AB132" s="31"/>
      <c r="AC132" s="31"/>
      <c r="AD132" s="31"/>
      <c r="AE132" s="31"/>
      <c r="AF132" s="31"/>
      <c r="AG132" s="31"/>
    </row>
    <row r="133" spans="1:33" ht="12.75" customHeight="1">
      <c r="A133" s="32"/>
      <c r="B133" s="31"/>
      <c r="C133" s="32"/>
      <c r="D133" s="31"/>
      <c r="E133" s="32"/>
      <c r="F133" s="170"/>
      <c r="G133" s="32"/>
      <c r="H133" s="32"/>
      <c r="I133" s="31"/>
      <c r="J133" s="31"/>
      <c r="K133" s="31"/>
      <c r="L133" s="31"/>
      <c r="M133" s="31"/>
      <c r="N133" s="31"/>
      <c r="O133" s="31"/>
      <c r="P133" s="31"/>
      <c r="Q133" s="31"/>
      <c r="R133" s="31"/>
      <c r="S133" s="31"/>
      <c r="T133" s="31"/>
      <c r="U133" s="31"/>
      <c r="V133" s="31"/>
      <c r="W133" s="31"/>
      <c r="X133" s="31"/>
      <c r="Y133" s="31"/>
      <c r="Z133" s="31"/>
      <c r="AA133" s="31"/>
      <c r="AB133" s="31"/>
      <c r="AC133" s="31"/>
      <c r="AD133" s="31"/>
      <c r="AE133" s="31"/>
      <c r="AF133" s="31"/>
      <c r="AG133" s="31"/>
    </row>
    <row r="134" spans="1:33" ht="12.75" customHeight="1">
      <c r="A134" s="32"/>
      <c r="B134" s="31"/>
      <c r="C134" s="32"/>
      <c r="D134" s="31"/>
      <c r="E134" s="32"/>
      <c r="F134" s="170"/>
      <c r="G134" s="32"/>
      <c r="H134" s="32"/>
      <c r="I134" s="31"/>
      <c r="J134" s="31"/>
      <c r="K134" s="31"/>
      <c r="L134" s="31"/>
      <c r="M134" s="31"/>
      <c r="N134" s="31"/>
      <c r="O134" s="31"/>
      <c r="P134" s="31"/>
      <c r="Q134" s="31"/>
      <c r="R134" s="31"/>
      <c r="S134" s="31"/>
      <c r="T134" s="31"/>
      <c r="U134" s="31"/>
      <c r="V134" s="31"/>
      <c r="W134" s="31"/>
      <c r="X134" s="31"/>
      <c r="Y134" s="31"/>
      <c r="Z134" s="31"/>
      <c r="AA134" s="31"/>
      <c r="AB134" s="31"/>
      <c r="AC134" s="31"/>
      <c r="AD134" s="31"/>
      <c r="AE134" s="31"/>
      <c r="AF134" s="31"/>
      <c r="AG134" s="31"/>
    </row>
    <row r="135" spans="1:33" ht="12.75" customHeight="1">
      <c r="A135" s="32"/>
      <c r="B135" s="31"/>
      <c r="C135" s="32"/>
      <c r="D135" s="31"/>
      <c r="E135" s="32"/>
      <c r="F135" s="170"/>
      <c r="G135" s="32"/>
      <c r="H135" s="32"/>
      <c r="I135" s="31"/>
      <c r="J135" s="31"/>
      <c r="K135" s="31"/>
      <c r="L135" s="31"/>
      <c r="M135" s="31"/>
      <c r="N135" s="31"/>
      <c r="O135" s="31"/>
      <c r="P135" s="31"/>
      <c r="Q135" s="31"/>
      <c r="R135" s="31"/>
      <c r="S135" s="31"/>
      <c r="T135" s="31"/>
      <c r="U135" s="31"/>
      <c r="V135" s="31"/>
      <c r="W135" s="31"/>
      <c r="X135" s="31"/>
      <c r="Y135" s="31"/>
      <c r="Z135" s="31"/>
      <c r="AA135" s="31"/>
      <c r="AB135" s="31"/>
      <c r="AC135" s="31"/>
      <c r="AD135" s="31"/>
      <c r="AE135" s="31"/>
      <c r="AF135" s="31"/>
      <c r="AG135" s="31"/>
    </row>
    <row r="136" spans="1:33" ht="12.75" customHeight="1">
      <c r="A136" s="32"/>
      <c r="B136" s="31"/>
      <c r="C136" s="32"/>
      <c r="D136" s="31"/>
      <c r="E136" s="32"/>
      <c r="F136" s="170"/>
      <c r="G136" s="32"/>
      <c r="H136" s="32"/>
      <c r="I136" s="31"/>
      <c r="J136" s="31"/>
      <c r="K136" s="31"/>
      <c r="L136" s="31"/>
      <c r="M136" s="31"/>
      <c r="N136" s="31"/>
      <c r="O136" s="31"/>
      <c r="P136" s="31"/>
      <c r="Q136" s="31"/>
      <c r="R136" s="31"/>
      <c r="S136" s="31"/>
      <c r="T136" s="31"/>
      <c r="U136" s="31"/>
      <c r="V136" s="31"/>
      <c r="W136" s="31"/>
      <c r="X136" s="31"/>
      <c r="Y136" s="31"/>
      <c r="Z136" s="31"/>
      <c r="AA136" s="31"/>
      <c r="AB136" s="31"/>
      <c r="AC136" s="31"/>
      <c r="AD136" s="31"/>
      <c r="AE136" s="31"/>
      <c r="AF136" s="31"/>
      <c r="AG136" s="31"/>
    </row>
    <row r="137" spans="1:33" ht="12.75" customHeight="1">
      <c r="A137" s="32"/>
      <c r="B137" s="31"/>
      <c r="C137" s="32"/>
      <c r="D137" s="31"/>
      <c r="E137" s="32"/>
      <c r="F137" s="170"/>
      <c r="G137" s="32"/>
      <c r="H137" s="32"/>
      <c r="I137" s="31"/>
      <c r="J137" s="31"/>
      <c r="K137" s="31"/>
      <c r="L137" s="31"/>
      <c r="M137" s="31"/>
      <c r="N137" s="31"/>
      <c r="O137" s="31"/>
      <c r="P137" s="31"/>
      <c r="Q137" s="31"/>
      <c r="R137" s="31"/>
      <c r="S137" s="31"/>
      <c r="T137" s="31"/>
      <c r="U137" s="31"/>
      <c r="V137" s="31"/>
      <c r="W137" s="31"/>
      <c r="X137" s="31"/>
      <c r="Y137" s="31"/>
      <c r="Z137" s="31"/>
      <c r="AA137" s="31"/>
      <c r="AB137" s="31"/>
      <c r="AC137" s="31"/>
      <c r="AD137" s="31"/>
      <c r="AE137" s="31"/>
      <c r="AF137" s="31"/>
      <c r="AG137" s="31"/>
    </row>
    <row r="138" spans="1:33" ht="12.75" customHeight="1">
      <c r="A138" s="32"/>
      <c r="B138" s="31"/>
      <c r="C138" s="32"/>
      <c r="D138" s="31"/>
      <c r="E138" s="32"/>
      <c r="F138" s="170"/>
      <c r="G138" s="32"/>
      <c r="H138" s="32"/>
      <c r="I138" s="31"/>
      <c r="J138" s="31"/>
      <c r="K138" s="31"/>
      <c r="L138" s="31"/>
      <c r="M138" s="31"/>
      <c r="N138" s="31"/>
      <c r="O138" s="31"/>
      <c r="P138" s="31"/>
      <c r="Q138" s="31"/>
      <c r="R138" s="31"/>
      <c r="S138" s="31"/>
      <c r="T138" s="31"/>
      <c r="U138" s="31"/>
      <c r="V138" s="31"/>
      <c r="W138" s="31"/>
      <c r="X138" s="31"/>
      <c r="Y138" s="31"/>
      <c r="Z138" s="31"/>
      <c r="AA138" s="31"/>
      <c r="AB138" s="31"/>
      <c r="AC138" s="31"/>
      <c r="AD138" s="31"/>
      <c r="AE138" s="31"/>
      <c r="AF138" s="31"/>
      <c r="AG138" s="31"/>
    </row>
    <row r="139" spans="1:33" ht="12.75" customHeight="1">
      <c r="A139" s="32"/>
      <c r="B139" s="31"/>
      <c r="C139" s="32"/>
      <c r="D139" s="31"/>
      <c r="E139" s="32"/>
      <c r="F139" s="170"/>
      <c r="G139" s="32"/>
      <c r="H139" s="32"/>
      <c r="I139" s="31"/>
      <c r="J139" s="31"/>
      <c r="K139" s="31"/>
      <c r="L139" s="31"/>
      <c r="M139" s="31"/>
      <c r="N139" s="31"/>
      <c r="O139" s="31"/>
      <c r="P139" s="31"/>
      <c r="Q139" s="31"/>
      <c r="R139" s="31"/>
      <c r="S139" s="31"/>
      <c r="T139" s="31"/>
      <c r="U139" s="31"/>
      <c r="V139" s="31"/>
      <c r="W139" s="31"/>
      <c r="X139" s="31"/>
      <c r="Y139" s="31"/>
      <c r="Z139" s="31"/>
      <c r="AA139" s="31"/>
      <c r="AB139" s="31"/>
      <c r="AC139" s="31"/>
      <c r="AD139" s="31"/>
      <c r="AE139" s="31"/>
      <c r="AF139" s="31"/>
      <c r="AG139" s="31"/>
    </row>
    <row r="140" spans="1:33" ht="12.75" customHeight="1">
      <c r="A140" s="32"/>
      <c r="B140" s="31"/>
      <c r="C140" s="32"/>
      <c r="D140" s="31"/>
      <c r="E140" s="32"/>
      <c r="F140" s="170"/>
      <c r="G140" s="32"/>
      <c r="H140" s="32"/>
      <c r="I140" s="31"/>
      <c r="J140" s="31"/>
      <c r="K140" s="31"/>
      <c r="L140" s="31"/>
      <c r="M140" s="31"/>
      <c r="N140" s="31"/>
      <c r="O140" s="31"/>
      <c r="P140" s="31"/>
      <c r="Q140" s="31"/>
      <c r="R140" s="31"/>
      <c r="S140" s="31"/>
      <c r="T140" s="31"/>
      <c r="U140" s="31"/>
      <c r="V140" s="31"/>
      <c r="W140" s="31"/>
      <c r="X140" s="31"/>
      <c r="Y140" s="31"/>
      <c r="Z140" s="31"/>
      <c r="AA140" s="31"/>
      <c r="AB140" s="31"/>
      <c r="AC140" s="31"/>
      <c r="AD140" s="31"/>
      <c r="AE140" s="31"/>
      <c r="AF140" s="31"/>
      <c r="AG140" s="31"/>
    </row>
    <row r="141" spans="1:33" ht="12.75" customHeight="1">
      <c r="A141" s="32"/>
      <c r="B141" s="31"/>
      <c r="C141" s="32"/>
      <c r="D141" s="31"/>
      <c r="E141" s="32"/>
      <c r="F141" s="170"/>
      <c r="G141" s="32"/>
      <c r="H141" s="32"/>
      <c r="I141" s="31"/>
      <c r="J141" s="31"/>
      <c r="K141" s="31"/>
      <c r="L141" s="31"/>
      <c r="M141" s="31"/>
      <c r="N141" s="31"/>
      <c r="O141" s="31"/>
      <c r="P141" s="31"/>
      <c r="Q141" s="31"/>
      <c r="R141" s="31"/>
      <c r="S141" s="31"/>
      <c r="T141" s="31"/>
      <c r="U141" s="31"/>
      <c r="V141" s="31"/>
      <c r="W141" s="31"/>
      <c r="X141" s="31"/>
      <c r="Y141" s="31"/>
      <c r="Z141" s="31"/>
      <c r="AA141" s="31"/>
      <c r="AB141" s="31"/>
      <c r="AC141" s="31"/>
      <c r="AD141" s="31"/>
      <c r="AE141" s="31"/>
      <c r="AF141" s="31"/>
      <c r="AG141" s="31"/>
    </row>
    <row r="142" spans="1:33" ht="12.75" customHeight="1">
      <c r="A142" s="32"/>
      <c r="B142" s="31"/>
      <c r="C142" s="32"/>
      <c r="D142" s="31"/>
      <c r="E142" s="32"/>
      <c r="F142" s="170"/>
      <c r="G142" s="32"/>
      <c r="H142" s="32"/>
      <c r="I142" s="31"/>
      <c r="J142" s="31"/>
      <c r="K142" s="31"/>
      <c r="L142" s="31"/>
      <c r="M142" s="31"/>
      <c r="N142" s="31"/>
      <c r="O142" s="31"/>
      <c r="P142" s="31"/>
      <c r="Q142" s="31"/>
      <c r="R142" s="31"/>
      <c r="S142" s="31"/>
      <c r="T142" s="31"/>
      <c r="U142" s="31"/>
      <c r="V142" s="31"/>
      <c r="W142" s="31"/>
      <c r="X142" s="31"/>
      <c r="Y142" s="31"/>
      <c r="Z142" s="31"/>
      <c r="AA142" s="31"/>
      <c r="AB142" s="31"/>
      <c r="AC142" s="31"/>
      <c r="AD142" s="31"/>
      <c r="AE142" s="31"/>
      <c r="AF142" s="31"/>
      <c r="AG142" s="31"/>
    </row>
    <row r="143" spans="1:33" ht="12.75" customHeight="1">
      <c r="A143" s="32"/>
      <c r="B143" s="31"/>
      <c r="C143" s="32"/>
      <c r="D143" s="31"/>
      <c r="E143" s="32"/>
      <c r="F143" s="170"/>
      <c r="G143" s="32"/>
      <c r="H143" s="32"/>
      <c r="I143" s="31"/>
      <c r="J143" s="31"/>
      <c r="K143" s="31"/>
      <c r="L143" s="31"/>
      <c r="M143" s="31"/>
      <c r="N143" s="31"/>
      <c r="O143" s="31"/>
      <c r="P143" s="31"/>
      <c r="Q143" s="31"/>
      <c r="R143" s="31"/>
      <c r="S143" s="31"/>
      <c r="T143" s="31"/>
      <c r="U143" s="31"/>
      <c r="V143" s="31"/>
      <c r="W143" s="31"/>
      <c r="X143" s="31"/>
      <c r="Y143" s="31"/>
      <c r="Z143" s="31"/>
      <c r="AA143" s="31"/>
      <c r="AB143" s="31"/>
      <c r="AC143" s="31"/>
      <c r="AD143" s="31"/>
      <c r="AE143" s="31"/>
      <c r="AF143" s="31"/>
      <c r="AG143" s="31"/>
    </row>
    <row r="144" spans="1:33" ht="12.75" customHeight="1">
      <c r="A144" s="32"/>
      <c r="B144" s="31"/>
      <c r="C144" s="32"/>
      <c r="D144" s="31"/>
      <c r="E144" s="32"/>
      <c r="F144" s="170"/>
      <c r="G144" s="32"/>
      <c r="H144" s="32"/>
      <c r="I144" s="31"/>
      <c r="J144" s="31"/>
      <c r="K144" s="31"/>
      <c r="L144" s="31"/>
      <c r="M144" s="31"/>
      <c r="N144" s="31"/>
      <c r="O144" s="31"/>
      <c r="P144" s="31"/>
      <c r="Q144" s="31"/>
      <c r="R144" s="31"/>
      <c r="S144" s="31"/>
      <c r="T144" s="31"/>
      <c r="U144" s="31"/>
      <c r="V144" s="31"/>
      <c r="W144" s="31"/>
      <c r="X144" s="31"/>
      <c r="Y144" s="31"/>
      <c r="Z144" s="31"/>
      <c r="AA144" s="31"/>
      <c r="AB144" s="31"/>
      <c r="AC144" s="31"/>
      <c r="AD144" s="31"/>
      <c r="AE144" s="31"/>
      <c r="AF144" s="31"/>
      <c r="AG144" s="31"/>
    </row>
    <row r="145" spans="1:33" ht="12.75" customHeight="1">
      <c r="A145" s="32"/>
      <c r="B145" s="31"/>
      <c r="C145" s="32"/>
      <c r="D145" s="31"/>
      <c r="E145" s="32"/>
      <c r="F145" s="170"/>
      <c r="G145" s="32"/>
      <c r="H145" s="32"/>
      <c r="I145" s="31"/>
      <c r="J145" s="31"/>
      <c r="K145" s="31"/>
      <c r="L145" s="31"/>
      <c r="M145" s="31"/>
      <c r="N145" s="31"/>
      <c r="O145" s="31"/>
      <c r="P145" s="31"/>
      <c r="Q145" s="31"/>
      <c r="R145" s="31"/>
      <c r="S145" s="31"/>
      <c r="T145" s="31"/>
      <c r="U145" s="31"/>
      <c r="V145" s="31"/>
      <c r="W145" s="31"/>
      <c r="X145" s="31"/>
      <c r="Y145" s="31"/>
      <c r="Z145" s="31"/>
      <c r="AA145" s="31"/>
      <c r="AB145" s="31"/>
      <c r="AC145" s="31"/>
      <c r="AD145" s="31"/>
      <c r="AE145" s="31"/>
      <c r="AF145" s="31"/>
      <c r="AG145" s="31"/>
    </row>
    <row r="146" spans="1:33" ht="12.75" customHeight="1">
      <c r="A146" s="32"/>
      <c r="B146" s="31"/>
      <c r="C146" s="32"/>
      <c r="D146" s="31"/>
      <c r="E146" s="32"/>
      <c r="F146" s="170"/>
      <c r="G146" s="32"/>
      <c r="H146" s="32"/>
      <c r="I146" s="31"/>
      <c r="J146" s="31"/>
      <c r="K146" s="31"/>
      <c r="L146" s="31"/>
      <c r="M146" s="31"/>
      <c r="N146" s="31"/>
      <c r="O146" s="31"/>
      <c r="P146" s="31"/>
      <c r="Q146" s="31"/>
      <c r="R146" s="31"/>
      <c r="S146" s="31"/>
      <c r="T146" s="31"/>
      <c r="U146" s="31"/>
      <c r="V146" s="31"/>
      <c r="W146" s="31"/>
      <c r="X146" s="31"/>
      <c r="Y146" s="31"/>
      <c r="Z146" s="31"/>
      <c r="AA146" s="31"/>
      <c r="AB146" s="31"/>
      <c r="AC146" s="31"/>
      <c r="AD146" s="31"/>
      <c r="AE146" s="31"/>
      <c r="AF146" s="31"/>
      <c r="AG146" s="31"/>
    </row>
    <row r="147" spans="1:33" ht="12.75" customHeight="1">
      <c r="A147" s="32"/>
      <c r="B147" s="31"/>
      <c r="C147" s="32"/>
      <c r="D147" s="31"/>
      <c r="E147" s="32"/>
      <c r="F147" s="170"/>
      <c r="G147" s="32"/>
      <c r="H147" s="32"/>
      <c r="I147" s="31"/>
      <c r="J147" s="31"/>
      <c r="K147" s="31"/>
      <c r="L147" s="31"/>
      <c r="M147" s="31"/>
      <c r="N147" s="31"/>
      <c r="O147" s="31"/>
      <c r="P147" s="31"/>
      <c r="Q147" s="31"/>
      <c r="R147" s="31"/>
      <c r="S147" s="31"/>
      <c r="T147" s="31"/>
      <c r="U147" s="31"/>
      <c r="V147" s="31"/>
      <c r="W147" s="31"/>
      <c r="X147" s="31"/>
      <c r="Y147" s="31"/>
      <c r="Z147" s="31"/>
      <c r="AA147" s="31"/>
      <c r="AB147" s="31"/>
      <c r="AC147" s="31"/>
      <c r="AD147" s="31"/>
      <c r="AE147" s="31"/>
      <c r="AF147" s="31"/>
      <c r="AG147" s="31"/>
    </row>
    <row r="148" spans="1:33" ht="12.75" customHeight="1">
      <c r="A148" s="32"/>
      <c r="B148" s="31"/>
      <c r="C148" s="32"/>
      <c r="D148" s="31"/>
      <c r="E148" s="32"/>
      <c r="F148" s="170"/>
      <c r="G148" s="32"/>
      <c r="H148" s="32"/>
      <c r="I148" s="31"/>
      <c r="J148" s="31"/>
      <c r="K148" s="31"/>
      <c r="L148" s="31"/>
      <c r="M148" s="31"/>
      <c r="N148" s="31"/>
      <c r="O148" s="31"/>
      <c r="P148" s="31"/>
      <c r="Q148" s="31"/>
      <c r="R148" s="31"/>
      <c r="S148" s="31"/>
      <c r="T148" s="31"/>
      <c r="U148" s="31"/>
      <c r="V148" s="31"/>
      <c r="W148" s="31"/>
      <c r="X148" s="31"/>
      <c r="Y148" s="31"/>
      <c r="Z148" s="31"/>
      <c r="AA148" s="31"/>
      <c r="AB148" s="31"/>
      <c r="AC148" s="31"/>
      <c r="AD148" s="31"/>
      <c r="AE148" s="31"/>
      <c r="AF148" s="31"/>
      <c r="AG148" s="31"/>
    </row>
    <row r="149" spans="1:33" ht="12.75" customHeight="1">
      <c r="A149" s="32"/>
      <c r="B149" s="31"/>
      <c r="C149" s="32"/>
      <c r="D149" s="31"/>
      <c r="E149" s="32"/>
      <c r="F149" s="170"/>
      <c r="G149" s="32"/>
      <c r="H149" s="32"/>
      <c r="I149" s="31"/>
      <c r="J149" s="31"/>
      <c r="K149" s="31"/>
      <c r="L149" s="31"/>
      <c r="M149" s="31"/>
      <c r="N149" s="31"/>
      <c r="O149" s="31"/>
      <c r="P149" s="31"/>
      <c r="Q149" s="31"/>
      <c r="R149" s="31"/>
      <c r="S149" s="31"/>
      <c r="T149" s="31"/>
      <c r="U149" s="31"/>
      <c r="V149" s="31"/>
      <c r="W149" s="31"/>
      <c r="X149" s="31"/>
      <c r="Y149" s="31"/>
      <c r="Z149" s="31"/>
      <c r="AA149" s="31"/>
      <c r="AB149" s="31"/>
      <c r="AC149" s="31"/>
      <c r="AD149" s="31"/>
      <c r="AE149" s="31"/>
      <c r="AF149" s="31"/>
      <c r="AG149" s="31"/>
    </row>
    <row r="150" spans="1:33" ht="12.75" customHeight="1">
      <c r="A150" s="32"/>
      <c r="B150" s="31"/>
      <c r="C150" s="32"/>
      <c r="D150" s="31"/>
      <c r="E150" s="32"/>
      <c r="F150" s="170"/>
      <c r="G150" s="32"/>
      <c r="H150" s="32"/>
      <c r="I150" s="31"/>
      <c r="J150" s="31"/>
      <c r="K150" s="31"/>
      <c r="L150" s="31"/>
      <c r="M150" s="31"/>
      <c r="N150" s="31"/>
      <c r="O150" s="31"/>
      <c r="P150" s="31"/>
      <c r="Q150" s="31"/>
      <c r="R150" s="31"/>
      <c r="S150" s="31"/>
      <c r="T150" s="31"/>
      <c r="U150" s="31"/>
      <c r="V150" s="31"/>
      <c r="W150" s="31"/>
      <c r="X150" s="31"/>
      <c r="Y150" s="31"/>
      <c r="Z150" s="31"/>
      <c r="AA150" s="31"/>
      <c r="AB150" s="31"/>
      <c r="AC150" s="31"/>
      <c r="AD150" s="31"/>
      <c r="AE150" s="31"/>
      <c r="AF150" s="31"/>
      <c r="AG150" s="31"/>
    </row>
    <row r="151" spans="1:33" ht="12.75" customHeight="1">
      <c r="A151" s="32"/>
      <c r="B151" s="31"/>
      <c r="C151" s="32"/>
      <c r="D151" s="31"/>
      <c r="E151" s="32"/>
      <c r="F151" s="170"/>
      <c r="G151" s="32"/>
      <c r="H151" s="32"/>
      <c r="I151" s="31"/>
      <c r="J151" s="31"/>
      <c r="K151" s="31"/>
      <c r="L151" s="31"/>
      <c r="M151" s="31"/>
      <c r="N151" s="31"/>
      <c r="O151" s="31"/>
      <c r="P151" s="31"/>
      <c r="Q151" s="31"/>
      <c r="R151" s="31"/>
      <c r="S151" s="31"/>
      <c r="T151" s="31"/>
      <c r="U151" s="31"/>
      <c r="V151" s="31"/>
      <c r="W151" s="31"/>
      <c r="X151" s="31"/>
      <c r="Y151" s="31"/>
      <c r="Z151" s="31"/>
      <c r="AA151" s="31"/>
      <c r="AB151" s="31"/>
      <c r="AC151" s="31"/>
      <c r="AD151" s="31"/>
      <c r="AE151" s="31"/>
      <c r="AF151" s="31"/>
      <c r="AG151" s="31"/>
    </row>
    <row r="152" spans="1:33" ht="12.75" customHeight="1">
      <c r="A152" s="32"/>
      <c r="B152" s="31"/>
      <c r="C152" s="32"/>
      <c r="D152" s="31"/>
      <c r="E152" s="32"/>
      <c r="F152" s="170"/>
      <c r="G152" s="32"/>
      <c r="H152" s="32"/>
      <c r="I152" s="31"/>
      <c r="J152" s="31"/>
      <c r="K152" s="31"/>
      <c r="L152" s="31"/>
      <c r="M152" s="31"/>
      <c r="N152" s="31"/>
      <c r="O152" s="31"/>
      <c r="P152" s="31"/>
      <c r="Q152" s="31"/>
      <c r="R152" s="31"/>
      <c r="S152" s="31"/>
      <c r="T152" s="31"/>
      <c r="U152" s="31"/>
      <c r="V152" s="31"/>
      <c r="W152" s="31"/>
      <c r="X152" s="31"/>
      <c r="Y152" s="31"/>
      <c r="Z152" s="31"/>
      <c r="AA152" s="31"/>
      <c r="AB152" s="31"/>
      <c r="AC152" s="31"/>
      <c r="AD152" s="31"/>
      <c r="AE152" s="31"/>
      <c r="AF152" s="31"/>
      <c r="AG152" s="31"/>
    </row>
    <row r="153" spans="1:33" ht="12.75" customHeight="1">
      <c r="A153" s="32"/>
      <c r="B153" s="31"/>
      <c r="C153" s="32"/>
      <c r="D153" s="31"/>
      <c r="E153" s="32"/>
      <c r="F153" s="170"/>
      <c r="G153" s="32"/>
      <c r="H153" s="32"/>
      <c r="I153" s="31"/>
      <c r="J153" s="31"/>
      <c r="K153" s="31"/>
      <c r="L153" s="31"/>
      <c r="M153" s="31"/>
      <c r="N153" s="31"/>
      <c r="O153" s="31"/>
      <c r="P153" s="31"/>
      <c r="Q153" s="31"/>
      <c r="R153" s="31"/>
      <c r="S153" s="31"/>
      <c r="T153" s="31"/>
      <c r="U153" s="31"/>
      <c r="V153" s="31"/>
      <c r="W153" s="31"/>
      <c r="X153" s="31"/>
      <c r="Y153" s="31"/>
      <c r="Z153" s="31"/>
      <c r="AA153" s="31"/>
      <c r="AB153" s="31"/>
      <c r="AC153" s="31"/>
      <c r="AD153" s="31"/>
      <c r="AE153" s="31"/>
      <c r="AF153" s="31"/>
      <c r="AG153" s="31"/>
    </row>
    <row r="154" spans="1:33" ht="12.75" customHeight="1">
      <c r="A154" s="32"/>
      <c r="B154" s="31"/>
      <c r="C154" s="32"/>
      <c r="D154" s="31"/>
      <c r="E154" s="32"/>
      <c r="F154" s="170"/>
      <c r="G154" s="32"/>
      <c r="H154" s="32"/>
      <c r="I154" s="31"/>
      <c r="J154" s="31"/>
      <c r="K154" s="31"/>
      <c r="L154" s="31"/>
      <c r="M154" s="31"/>
      <c r="N154" s="31"/>
      <c r="O154" s="31"/>
      <c r="P154" s="31"/>
      <c r="Q154" s="31"/>
      <c r="R154" s="31"/>
      <c r="S154" s="31"/>
      <c r="T154" s="31"/>
      <c r="U154" s="31"/>
      <c r="V154" s="31"/>
      <c r="W154" s="31"/>
      <c r="X154" s="31"/>
      <c r="Y154" s="31"/>
      <c r="Z154" s="31"/>
      <c r="AA154" s="31"/>
      <c r="AB154" s="31"/>
      <c r="AC154" s="31"/>
      <c r="AD154" s="31"/>
      <c r="AE154" s="31"/>
      <c r="AF154" s="31"/>
      <c r="AG154" s="31"/>
    </row>
    <row r="155" spans="1:33" ht="12.75" customHeight="1">
      <c r="A155" s="32"/>
      <c r="B155" s="31"/>
      <c r="C155" s="32"/>
      <c r="D155" s="31"/>
      <c r="E155" s="32"/>
      <c r="F155" s="170"/>
      <c r="G155" s="32"/>
      <c r="H155" s="32"/>
      <c r="I155" s="31"/>
      <c r="J155" s="31"/>
      <c r="K155" s="31"/>
      <c r="L155" s="31"/>
      <c r="M155" s="31"/>
      <c r="N155" s="31"/>
      <c r="O155" s="31"/>
      <c r="P155" s="31"/>
      <c r="Q155" s="31"/>
      <c r="R155" s="31"/>
      <c r="S155" s="31"/>
      <c r="T155" s="31"/>
      <c r="U155" s="31"/>
      <c r="V155" s="31"/>
      <c r="W155" s="31"/>
      <c r="X155" s="31"/>
      <c r="Y155" s="31"/>
      <c r="Z155" s="31"/>
      <c r="AA155" s="31"/>
      <c r="AB155" s="31"/>
      <c r="AC155" s="31"/>
      <c r="AD155" s="31"/>
      <c r="AE155" s="31"/>
      <c r="AF155" s="31"/>
      <c r="AG155" s="31"/>
    </row>
    <row r="156" spans="1:33" ht="12.75" customHeight="1">
      <c r="A156" s="32"/>
      <c r="B156" s="31"/>
      <c r="C156" s="32"/>
      <c r="D156" s="31"/>
      <c r="E156" s="32"/>
      <c r="F156" s="170"/>
      <c r="G156" s="32"/>
      <c r="H156" s="32"/>
      <c r="I156" s="31"/>
      <c r="J156" s="31"/>
      <c r="K156" s="31"/>
      <c r="L156" s="31"/>
      <c r="M156" s="31"/>
      <c r="N156" s="31"/>
      <c r="O156" s="31"/>
      <c r="P156" s="31"/>
      <c r="Q156" s="31"/>
      <c r="R156" s="31"/>
      <c r="S156" s="31"/>
      <c r="T156" s="31"/>
      <c r="U156" s="31"/>
      <c r="V156" s="31"/>
      <c r="W156" s="31"/>
      <c r="X156" s="31"/>
      <c r="Y156" s="31"/>
      <c r="Z156" s="31"/>
      <c r="AA156" s="31"/>
      <c r="AB156" s="31"/>
      <c r="AC156" s="31"/>
      <c r="AD156" s="31"/>
      <c r="AE156" s="31"/>
      <c r="AF156" s="31"/>
      <c r="AG156" s="31"/>
    </row>
    <row r="157" spans="1:33" ht="12.75" customHeight="1">
      <c r="A157" s="32"/>
      <c r="B157" s="31"/>
      <c r="C157" s="32"/>
      <c r="D157" s="31"/>
      <c r="E157" s="32"/>
      <c r="F157" s="170"/>
      <c r="G157" s="32"/>
      <c r="H157" s="32"/>
      <c r="I157" s="31"/>
      <c r="J157" s="31"/>
      <c r="K157" s="31"/>
      <c r="L157" s="31"/>
      <c r="M157" s="31"/>
      <c r="N157" s="31"/>
      <c r="O157" s="31"/>
      <c r="P157" s="31"/>
      <c r="Q157" s="31"/>
      <c r="R157" s="31"/>
      <c r="S157" s="31"/>
      <c r="T157" s="31"/>
      <c r="U157" s="31"/>
      <c r="V157" s="31"/>
      <c r="W157" s="31"/>
      <c r="X157" s="31"/>
      <c r="Y157" s="31"/>
      <c r="Z157" s="31"/>
      <c r="AA157" s="31"/>
      <c r="AB157" s="31"/>
      <c r="AC157" s="31"/>
      <c r="AD157" s="31"/>
      <c r="AE157" s="31"/>
      <c r="AF157" s="31"/>
      <c r="AG157" s="31"/>
    </row>
    <row r="158" spans="1:33" ht="12.75" customHeight="1">
      <c r="A158" s="32"/>
      <c r="B158" s="31"/>
      <c r="C158" s="32"/>
      <c r="D158" s="31"/>
      <c r="E158" s="32"/>
      <c r="F158" s="170"/>
      <c r="G158" s="32"/>
      <c r="H158" s="32"/>
      <c r="I158" s="31"/>
      <c r="J158" s="31"/>
      <c r="K158" s="31"/>
      <c r="L158" s="31"/>
      <c r="M158" s="31"/>
      <c r="N158" s="31"/>
      <c r="O158" s="31"/>
      <c r="P158" s="31"/>
      <c r="Q158" s="31"/>
      <c r="R158" s="31"/>
      <c r="S158" s="31"/>
      <c r="T158" s="31"/>
      <c r="U158" s="31"/>
      <c r="V158" s="31"/>
      <c r="W158" s="31"/>
      <c r="X158" s="31"/>
      <c r="Y158" s="31"/>
      <c r="Z158" s="31"/>
      <c r="AA158" s="31"/>
      <c r="AB158" s="31"/>
      <c r="AC158" s="31"/>
      <c r="AD158" s="31"/>
      <c r="AE158" s="31"/>
      <c r="AF158" s="31"/>
      <c r="AG158" s="31"/>
    </row>
    <row r="159" spans="1:33" ht="12.75" customHeight="1">
      <c r="A159" s="32"/>
      <c r="B159" s="31"/>
      <c r="C159" s="32"/>
      <c r="D159" s="31"/>
      <c r="E159" s="32"/>
      <c r="F159" s="170"/>
      <c r="G159" s="32"/>
      <c r="H159" s="32"/>
      <c r="I159" s="31"/>
      <c r="J159" s="31"/>
      <c r="K159" s="31"/>
      <c r="L159" s="31"/>
      <c r="M159" s="31"/>
      <c r="N159" s="31"/>
      <c r="O159" s="31"/>
      <c r="P159" s="31"/>
      <c r="Q159" s="31"/>
      <c r="R159" s="31"/>
      <c r="S159" s="31"/>
      <c r="T159" s="31"/>
      <c r="U159" s="31"/>
      <c r="V159" s="31"/>
      <c r="W159" s="31"/>
      <c r="X159" s="31"/>
      <c r="Y159" s="31"/>
      <c r="Z159" s="31"/>
      <c r="AA159" s="31"/>
      <c r="AB159" s="31"/>
      <c r="AC159" s="31"/>
      <c r="AD159" s="31"/>
      <c r="AE159" s="31"/>
      <c r="AF159" s="31"/>
      <c r="AG159" s="31"/>
    </row>
    <row r="160" spans="1:33" ht="12.75" customHeight="1">
      <c r="A160" s="32"/>
      <c r="B160" s="31"/>
      <c r="C160" s="32"/>
      <c r="D160" s="31"/>
      <c r="E160" s="32"/>
      <c r="F160" s="170"/>
      <c r="G160" s="32"/>
      <c r="H160" s="32"/>
      <c r="I160" s="31"/>
      <c r="J160" s="31"/>
      <c r="K160" s="31"/>
      <c r="L160" s="31"/>
      <c r="M160" s="31"/>
      <c r="N160" s="31"/>
      <c r="O160" s="31"/>
      <c r="P160" s="31"/>
      <c r="Q160" s="31"/>
      <c r="R160" s="31"/>
      <c r="S160" s="31"/>
      <c r="T160" s="31"/>
      <c r="U160" s="31"/>
      <c r="V160" s="31"/>
      <c r="W160" s="31"/>
      <c r="X160" s="31"/>
      <c r="Y160" s="31"/>
      <c r="Z160" s="31"/>
      <c r="AA160" s="31"/>
      <c r="AB160" s="31"/>
      <c r="AC160" s="31"/>
      <c r="AD160" s="31"/>
      <c r="AE160" s="31"/>
      <c r="AF160" s="31"/>
      <c r="AG160" s="31"/>
    </row>
    <row r="161" spans="1:33" ht="12.75" customHeight="1">
      <c r="A161" s="32"/>
      <c r="B161" s="31"/>
      <c r="C161" s="32"/>
      <c r="D161" s="31"/>
      <c r="E161" s="32"/>
      <c r="F161" s="170"/>
      <c r="G161" s="32"/>
      <c r="H161" s="32"/>
      <c r="I161" s="31"/>
      <c r="J161" s="31"/>
      <c r="K161" s="31"/>
      <c r="L161" s="31"/>
      <c r="M161" s="31"/>
      <c r="N161" s="31"/>
      <c r="O161" s="31"/>
      <c r="P161" s="31"/>
      <c r="Q161" s="31"/>
      <c r="R161" s="31"/>
      <c r="S161" s="31"/>
      <c r="T161" s="31"/>
      <c r="U161" s="31"/>
      <c r="V161" s="31"/>
      <c r="W161" s="31"/>
      <c r="X161" s="31"/>
      <c r="Y161" s="31"/>
      <c r="Z161" s="31"/>
      <c r="AA161" s="31"/>
      <c r="AB161" s="31"/>
      <c r="AC161" s="31"/>
      <c r="AD161" s="31"/>
      <c r="AE161" s="31"/>
      <c r="AF161" s="31"/>
      <c r="AG161" s="31"/>
    </row>
    <row r="162" spans="1:33" ht="12.75" customHeight="1">
      <c r="A162" s="32"/>
      <c r="B162" s="31"/>
      <c r="C162" s="32"/>
      <c r="D162" s="31"/>
      <c r="E162" s="32"/>
      <c r="F162" s="170"/>
      <c r="G162" s="32"/>
      <c r="H162" s="32"/>
      <c r="I162" s="31"/>
      <c r="J162" s="31"/>
      <c r="K162" s="31"/>
      <c r="L162" s="31"/>
      <c r="M162" s="31"/>
      <c r="N162" s="31"/>
      <c r="O162" s="31"/>
      <c r="P162" s="31"/>
      <c r="Q162" s="31"/>
      <c r="R162" s="31"/>
      <c r="S162" s="31"/>
      <c r="T162" s="31"/>
      <c r="U162" s="31"/>
      <c r="V162" s="31"/>
      <c r="W162" s="31"/>
      <c r="X162" s="31"/>
      <c r="Y162" s="31"/>
      <c r="Z162" s="31"/>
      <c r="AA162" s="31"/>
      <c r="AB162" s="31"/>
      <c r="AC162" s="31"/>
      <c r="AD162" s="31"/>
      <c r="AE162" s="31"/>
      <c r="AF162" s="31"/>
      <c r="AG162" s="31"/>
    </row>
    <row r="163" spans="1:33" ht="12.75" customHeight="1">
      <c r="A163" s="32"/>
      <c r="B163" s="31"/>
      <c r="C163" s="32"/>
      <c r="D163" s="31"/>
      <c r="E163" s="32"/>
      <c r="F163" s="170"/>
      <c r="G163" s="32"/>
      <c r="H163" s="32"/>
      <c r="I163" s="31"/>
      <c r="J163" s="31"/>
      <c r="K163" s="31"/>
      <c r="L163" s="31"/>
      <c r="M163" s="31"/>
      <c r="N163" s="31"/>
      <c r="O163" s="31"/>
      <c r="P163" s="31"/>
      <c r="Q163" s="31"/>
      <c r="R163" s="31"/>
      <c r="S163" s="31"/>
      <c r="T163" s="31"/>
      <c r="U163" s="31"/>
      <c r="V163" s="31"/>
      <c r="W163" s="31"/>
      <c r="X163" s="31"/>
      <c r="Y163" s="31"/>
      <c r="Z163" s="31"/>
      <c r="AA163" s="31"/>
      <c r="AB163" s="31"/>
      <c r="AC163" s="31"/>
      <c r="AD163" s="31"/>
      <c r="AE163" s="31"/>
      <c r="AF163" s="31"/>
      <c r="AG163" s="31"/>
    </row>
    <row r="164" spans="1:33" ht="12.75" customHeight="1">
      <c r="A164" s="32"/>
      <c r="B164" s="31"/>
      <c r="C164" s="32"/>
      <c r="D164" s="31"/>
      <c r="E164" s="32"/>
      <c r="F164" s="170"/>
      <c r="G164" s="32"/>
      <c r="H164" s="32"/>
      <c r="I164" s="31"/>
      <c r="J164" s="31"/>
      <c r="K164" s="31"/>
      <c r="L164" s="31"/>
      <c r="M164" s="31"/>
      <c r="N164" s="31"/>
      <c r="O164" s="31"/>
      <c r="P164" s="31"/>
      <c r="Q164" s="31"/>
      <c r="R164" s="31"/>
      <c r="S164" s="31"/>
      <c r="T164" s="31"/>
      <c r="U164" s="31"/>
      <c r="V164" s="31"/>
      <c r="W164" s="31"/>
      <c r="X164" s="31"/>
      <c r="Y164" s="31"/>
      <c r="Z164" s="31"/>
      <c r="AA164" s="31"/>
      <c r="AB164" s="31"/>
      <c r="AC164" s="31"/>
      <c r="AD164" s="31"/>
      <c r="AE164" s="31"/>
      <c r="AF164" s="31"/>
      <c r="AG164" s="31"/>
    </row>
    <row r="165" spans="1:33" ht="12.75" customHeight="1">
      <c r="A165" s="32"/>
      <c r="B165" s="31"/>
      <c r="C165" s="32"/>
      <c r="D165" s="31"/>
      <c r="E165" s="32"/>
      <c r="F165" s="170"/>
      <c r="G165" s="32"/>
      <c r="H165" s="32"/>
      <c r="I165" s="31"/>
      <c r="J165" s="31"/>
      <c r="K165" s="31"/>
      <c r="L165" s="31"/>
      <c r="M165" s="31"/>
      <c r="N165" s="31"/>
      <c r="O165" s="31"/>
      <c r="P165" s="31"/>
      <c r="Q165" s="31"/>
      <c r="R165" s="31"/>
      <c r="S165" s="31"/>
      <c r="T165" s="31"/>
      <c r="U165" s="31"/>
      <c r="V165" s="31"/>
      <c r="W165" s="31"/>
      <c r="X165" s="31"/>
      <c r="Y165" s="31"/>
      <c r="Z165" s="31"/>
      <c r="AA165" s="31"/>
      <c r="AB165" s="31"/>
      <c r="AC165" s="31"/>
      <c r="AD165" s="31"/>
      <c r="AE165" s="31"/>
      <c r="AF165" s="31"/>
      <c r="AG165" s="31"/>
    </row>
    <row r="166" spans="1:33" ht="12.75" customHeight="1">
      <c r="A166" s="32"/>
      <c r="B166" s="31"/>
      <c r="C166" s="32"/>
      <c r="D166" s="31"/>
      <c r="E166" s="32"/>
      <c r="F166" s="170"/>
      <c r="G166" s="32"/>
      <c r="H166" s="32"/>
      <c r="I166" s="31"/>
      <c r="J166" s="31"/>
      <c r="K166" s="31"/>
      <c r="L166" s="31"/>
      <c r="M166" s="31"/>
      <c r="N166" s="31"/>
      <c r="O166" s="31"/>
      <c r="P166" s="31"/>
      <c r="Q166" s="31"/>
      <c r="R166" s="31"/>
      <c r="S166" s="31"/>
      <c r="T166" s="31"/>
      <c r="U166" s="31"/>
      <c r="V166" s="31"/>
      <c r="W166" s="31"/>
      <c r="X166" s="31"/>
      <c r="Y166" s="31"/>
      <c r="Z166" s="31"/>
      <c r="AA166" s="31"/>
      <c r="AB166" s="31"/>
      <c r="AC166" s="31"/>
      <c r="AD166" s="31"/>
      <c r="AE166" s="31"/>
      <c r="AF166" s="31"/>
      <c r="AG166" s="31"/>
    </row>
    <row r="167" spans="1:33" ht="12.75" customHeight="1">
      <c r="A167" s="32"/>
      <c r="B167" s="31"/>
      <c r="C167" s="32"/>
      <c r="D167" s="31"/>
      <c r="E167" s="32"/>
      <c r="F167" s="170"/>
      <c r="G167" s="32"/>
      <c r="H167" s="32"/>
      <c r="I167" s="31"/>
      <c r="J167" s="31"/>
      <c r="K167" s="31"/>
      <c r="L167" s="31"/>
      <c r="M167" s="31"/>
      <c r="N167" s="31"/>
      <c r="O167" s="31"/>
      <c r="P167" s="31"/>
      <c r="Q167" s="31"/>
      <c r="R167" s="31"/>
      <c r="S167" s="31"/>
      <c r="T167" s="31"/>
      <c r="U167" s="31"/>
      <c r="V167" s="31"/>
      <c r="W167" s="31"/>
      <c r="X167" s="31"/>
      <c r="Y167" s="31"/>
      <c r="Z167" s="31"/>
      <c r="AA167" s="31"/>
      <c r="AB167" s="31"/>
      <c r="AC167" s="31"/>
      <c r="AD167" s="31"/>
      <c r="AE167" s="31"/>
      <c r="AF167" s="31"/>
      <c r="AG167" s="31"/>
    </row>
    <row r="168" spans="1:33" ht="12.75" customHeight="1">
      <c r="A168" s="32"/>
      <c r="B168" s="31"/>
      <c r="C168" s="32"/>
      <c r="D168" s="31"/>
      <c r="E168" s="32"/>
      <c r="F168" s="170"/>
      <c r="G168" s="32"/>
      <c r="H168" s="32"/>
      <c r="I168" s="31"/>
      <c r="J168" s="31"/>
      <c r="K168" s="31"/>
      <c r="L168" s="31"/>
      <c r="M168" s="31"/>
      <c r="N168" s="31"/>
      <c r="O168" s="31"/>
      <c r="P168" s="31"/>
      <c r="Q168" s="31"/>
      <c r="R168" s="31"/>
      <c r="S168" s="31"/>
      <c r="T168" s="31"/>
      <c r="U168" s="31"/>
      <c r="V168" s="31"/>
      <c r="W168" s="31"/>
      <c r="X168" s="31"/>
      <c r="Y168" s="31"/>
      <c r="Z168" s="31"/>
      <c r="AA168" s="31"/>
      <c r="AB168" s="31"/>
      <c r="AC168" s="31"/>
      <c r="AD168" s="31"/>
      <c r="AE168" s="31"/>
      <c r="AF168" s="31"/>
      <c r="AG168" s="31"/>
    </row>
    <row r="169" spans="1:33" ht="12.75" customHeight="1">
      <c r="A169" s="32"/>
      <c r="B169" s="31"/>
      <c r="C169" s="32"/>
      <c r="D169" s="31"/>
      <c r="E169" s="32"/>
      <c r="F169" s="170"/>
      <c r="G169" s="32"/>
      <c r="H169" s="32"/>
      <c r="I169" s="31"/>
      <c r="J169" s="31"/>
      <c r="K169" s="31"/>
      <c r="L169" s="31"/>
      <c r="M169" s="31"/>
      <c r="N169" s="31"/>
      <c r="O169" s="31"/>
      <c r="P169" s="31"/>
      <c r="Q169" s="31"/>
      <c r="R169" s="31"/>
      <c r="S169" s="31"/>
      <c r="T169" s="31"/>
      <c r="U169" s="31"/>
      <c r="V169" s="31"/>
      <c r="W169" s="31"/>
      <c r="X169" s="31"/>
      <c r="Y169" s="31"/>
      <c r="Z169" s="31"/>
      <c r="AA169" s="31"/>
      <c r="AB169" s="31"/>
      <c r="AC169" s="31"/>
      <c r="AD169" s="31"/>
      <c r="AE169" s="31"/>
      <c r="AF169" s="31"/>
      <c r="AG169" s="31"/>
    </row>
    <row r="170" spans="1:33" ht="12.75" customHeight="1">
      <c r="A170" s="32"/>
      <c r="B170" s="31"/>
      <c r="C170" s="32"/>
      <c r="D170" s="31"/>
      <c r="E170" s="32"/>
      <c r="F170" s="170"/>
      <c r="G170" s="32"/>
      <c r="H170" s="32"/>
      <c r="I170" s="31"/>
      <c r="J170" s="31"/>
      <c r="K170" s="31"/>
      <c r="L170" s="31"/>
      <c r="M170" s="31"/>
      <c r="N170" s="31"/>
      <c r="O170" s="31"/>
      <c r="P170" s="31"/>
      <c r="Q170" s="31"/>
      <c r="R170" s="31"/>
      <c r="S170" s="31"/>
      <c r="T170" s="31"/>
      <c r="U170" s="31"/>
      <c r="V170" s="31"/>
      <c r="W170" s="31"/>
      <c r="X170" s="31"/>
      <c r="Y170" s="31"/>
      <c r="Z170" s="31"/>
      <c r="AA170" s="31"/>
      <c r="AB170" s="31"/>
      <c r="AC170" s="31"/>
      <c r="AD170" s="31"/>
      <c r="AE170" s="31"/>
      <c r="AF170" s="31"/>
      <c r="AG170" s="31"/>
    </row>
    <row r="171" spans="1:33" ht="12.75" customHeight="1">
      <c r="A171" s="32"/>
      <c r="B171" s="31"/>
      <c r="C171" s="32"/>
      <c r="D171" s="31"/>
      <c r="E171" s="32"/>
      <c r="F171" s="170"/>
      <c r="G171" s="32"/>
      <c r="H171" s="32"/>
      <c r="I171" s="31"/>
      <c r="J171" s="31"/>
      <c r="K171" s="31"/>
      <c r="L171" s="31"/>
      <c r="M171" s="31"/>
      <c r="N171" s="31"/>
      <c r="O171" s="31"/>
      <c r="P171" s="31"/>
      <c r="Q171" s="31"/>
      <c r="R171" s="31"/>
      <c r="S171" s="31"/>
      <c r="T171" s="31"/>
      <c r="U171" s="31"/>
      <c r="V171" s="31"/>
      <c r="W171" s="31"/>
      <c r="X171" s="31"/>
      <c r="Y171" s="31"/>
      <c r="Z171" s="31"/>
      <c r="AA171" s="31"/>
      <c r="AB171" s="31"/>
      <c r="AC171" s="31"/>
      <c r="AD171" s="31"/>
      <c r="AE171" s="31"/>
      <c r="AF171" s="31"/>
      <c r="AG171" s="31"/>
    </row>
    <row r="172" spans="1:33" ht="12.75" customHeight="1">
      <c r="A172" s="32"/>
      <c r="B172" s="31"/>
      <c r="C172" s="32"/>
      <c r="D172" s="31"/>
      <c r="E172" s="32"/>
      <c r="F172" s="170"/>
      <c r="G172" s="32"/>
      <c r="H172" s="32"/>
      <c r="I172" s="31"/>
      <c r="J172" s="31"/>
      <c r="K172" s="31"/>
      <c r="L172" s="31"/>
      <c r="M172" s="31"/>
      <c r="N172" s="31"/>
      <c r="O172" s="31"/>
      <c r="P172" s="31"/>
      <c r="Q172" s="31"/>
      <c r="R172" s="31"/>
      <c r="S172" s="31"/>
      <c r="T172" s="31"/>
      <c r="U172" s="31"/>
      <c r="V172" s="31"/>
      <c r="W172" s="31"/>
      <c r="X172" s="31"/>
      <c r="Y172" s="31"/>
      <c r="Z172" s="31"/>
      <c r="AA172" s="31"/>
      <c r="AB172" s="31"/>
      <c r="AC172" s="31"/>
      <c r="AD172" s="31"/>
      <c r="AE172" s="31"/>
      <c r="AF172" s="31"/>
      <c r="AG172" s="31"/>
    </row>
    <row r="173" spans="1:33" ht="12.75" customHeight="1">
      <c r="A173" s="32"/>
      <c r="B173" s="31"/>
      <c r="C173" s="32"/>
      <c r="D173" s="31"/>
      <c r="E173" s="32"/>
      <c r="F173" s="170"/>
      <c r="G173" s="32"/>
      <c r="H173" s="32"/>
      <c r="I173" s="31"/>
      <c r="J173" s="31"/>
      <c r="K173" s="31"/>
      <c r="L173" s="31"/>
      <c r="M173" s="31"/>
      <c r="N173" s="31"/>
      <c r="O173" s="31"/>
      <c r="P173" s="31"/>
      <c r="Q173" s="31"/>
      <c r="R173" s="31"/>
      <c r="S173" s="31"/>
      <c r="T173" s="31"/>
      <c r="U173" s="31"/>
      <c r="V173" s="31"/>
      <c r="W173" s="31"/>
      <c r="X173" s="31"/>
      <c r="Y173" s="31"/>
      <c r="Z173" s="31"/>
      <c r="AA173" s="31"/>
      <c r="AB173" s="31"/>
      <c r="AC173" s="31"/>
      <c r="AD173" s="31"/>
      <c r="AE173" s="31"/>
      <c r="AF173" s="31"/>
      <c r="AG173" s="31"/>
    </row>
    <row r="174" spans="1:33" ht="12.75" customHeight="1">
      <c r="A174" s="32"/>
      <c r="B174" s="31"/>
      <c r="C174" s="32"/>
      <c r="D174" s="31"/>
      <c r="E174" s="32"/>
      <c r="F174" s="170"/>
      <c r="G174" s="32"/>
      <c r="H174" s="32"/>
      <c r="I174" s="31"/>
      <c r="J174" s="31"/>
      <c r="K174" s="31"/>
      <c r="L174" s="31"/>
      <c r="M174" s="31"/>
      <c r="N174" s="31"/>
      <c r="O174" s="31"/>
      <c r="P174" s="31"/>
      <c r="Q174" s="31"/>
      <c r="R174" s="31"/>
      <c r="S174" s="31"/>
      <c r="T174" s="31"/>
      <c r="U174" s="31"/>
      <c r="V174" s="31"/>
      <c r="W174" s="31"/>
      <c r="X174" s="31"/>
      <c r="Y174" s="31"/>
      <c r="Z174" s="31"/>
      <c r="AA174" s="31"/>
      <c r="AB174" s="31"/>
      <c r="AC174" s="31"/>
      <c r="AD174" s="31"/>
      <c r="AE174" s="31"/>
      <c r="AF174" s="31"/>
      <c r="AG174" s="31"/>
    </row>
    <row r="175" spans="1:33" ht="12.75" customHeight="1">
      <c r="A175" s="32"/>
      <c r="B175" s="31"/>
      <c r="C175" s="32"/>
      <c r="D175" s="31"/>
      <c r="E175" s="32"/>
      <c r="F175" s="170"/>
      <c r="G175" s="32"/>
      <c r="H175" s="32"/>
      <c r="I175" s="31"/>
      <c r="J175" s="31"/>
      <c r="K175" s="31"/>
      <c r="L175" s="31"/>
      <c r="M175" s="31"/>
      <c r="N175" s="31"/>
      <c r="O175" s="31"/>
      <c r="P175" s="31"/>
      <c r="Q175" s="31"/>
      <c r="R175" s="31"/>
      <c r="S175" s="31"/>
      <c r="T175" s="31"/>
      <c r="U175" s="31"/>
      <c r="V175" s="31"/>
      <c r="W175" s="31"/>
      <c r="X175" s="31"/>
      <c r="Y175" s="31"/>
      <c r="Z175" s="31"/>
      <c r="AA175" s="31"/>
      <c r="AB175" s="31"/>
      <c r="AC175" s="31"/>
      <c r="AD175" s="31"/>
      <c r="AE175" s="31"/>
      <c r="AF175" s="31"/>
      <c r="AG175" s="31"/>
    </row>
    <row r="176" spans="1:33" ht="12.75" customHeight="1">
      <c r="A176" s="32"/>
      <c r="B176" s="31"/>
      <c r="C176" s="32"/>
      <c r="D176" s="31"/>
      <c r="E176" s="32"/>
      <c r="F176" s="170"/>
      <c r="G176" s="32"/>
      <c r="H176" s="32"/>
      <c r="I176" s="31"/>
      <c r="J176" s="31"/>
      <c r="K176" s="31"/>
      <c r="L176" s="31"/>
      <c r="M176" s="31"/>
      <c r="N176" s="31"/>
      <c r="O176" s="31"/>
      <c r="P176" s="31"/>
      <c r="Q176" s="31"/>
      <c r="R176" s="31"/>
      <c r="S176" s="31"/>
      <c r="T176" s="31"/>
      <c r="U176" s="31"/>
      <c r="V176" s="31"/>
      <c r="W176" s="31"/>
      <c r="X176" s="31"/>
      <c r="Y176" s="31"/>
      <c r="Z176" s="31"/>
      <c r="AA176" s="31"/>
      <c r="AB176" s="31"/>
      <c r="AC176" s="31"/>
      <c r="AD176" s="31"/>
      <c r="AE176" s="31"/>
      <c r="AF176" s="31"/>
      <c r="AG176" s="31"/>
    </row>
    <row r="177" spans="1:33" ht="12.75" customHeight="1">
      <c r="A177" s="32"/>
      <c r="B177" s="31"/>
      <c r="C177" s="32"/>
      <c r="D177" s="31"/>
      <c r="E177" s="32"/>
      <c r="F177" s="170"/>
      <c r="G177" s="32"/>
      <c r="H177" s="32"/>
      <c r="I177" s="31"/>
      <c r="J177" s="31"/>
      <c r="K177" s="31"/>
      <c r="L177" s="31"/>
      <c r="M177" s="31"/>
      <c r="N177" s="31"/>
      <c r="O177" s="31"/>
      <c r="P177" s="31"/>
      <c r="Q177" s="31"/>
      <c r="R177" s="31"/>
      <c r="S177" s="31"/>
      <c r="T177" s="31"/>
      <c r="U177" s="31"/>
      <c r="V177" s="31"/>
      <c r="W177" s="31"/>
      <c r="X177" s="31"/>
      <c r="Y177" s="31"/>
      <c r="Z177" s="31"/>
      <c r="AA177" s="31"/>
      <c r="AB177" s="31"/>
      <c r="AC177" s="31"/>
      <c r="AD177" s="31"/>
      <c r="AE177" s="31"/>
      <c r="AF177" s="31"/>
      <c r="AG177" s="31"/>
    </row>
    <row r="178" spans="1:33" ht="12.75" customHeight="1">
      <c r="A178" s="32"/>
      <c r="B178" s="31"/>
      <c r="C178" s="32"/>
      <c r="D178" s="31"/>
      <c r="E178" s="32"/>
      <c r="F178" s="170"/>
      <c r="G178" s="32"/>
      <c r="H178" s="32"/>
      <c r="I178" s="31"/>
      <c r="J178" s="31"/>
      <c r="K178" s="31"/>
      <c r="L178" s="31"/>
      <c r="M178" s="31"/>
      <c r="N178" s="31"/>
      <c r="O178" s="31"/>
      <c r="P178" s="31"/>
      <c r="Q178" s="31"/>
      <c r="R178" s="31"/>
      <c r="S178" s="31"/>
      <c r="T178" s="31"/>
      <c r="U178" s="31"/>
      <c r="V178" s="31"/>
      <c r="W178" s="31"/>
      <c r="X178" s="31"/>
      <c r="Y178" s="31"/>
      <c r="Z178" s="31"/>
      <c r="AA178" s="31"/>
      <c r="AB178" s="31"/>
      <c r="AC178" s="31"/>
      <c r="AD178" s="31"/>
      <c r="AE178" s="31"/>
      <c r="AF178" s="31"/>
      <c r="AG178" s="31"/>
    </row>
    <row r="179" spans="1:33" ht="12.75" customHeight="1">
      <c r="A179" s="32"/>
      <c r="B179" s="31"/>
      <c r="C179" s="32"/>
      <c r="D179" s="31"/>
      <c r="E179" s="32"/>
      <c r="F179" s="170"/>
      <c r="G179" s="32"/>
      <c r="H179" s="32"/>
      <c r="I179" s="31"/>
      <c r="J179" s="31"/>
      <c r="K179" s="31"/>
      <c r="L179" s="31"/>
      <c r="M179" s="31"/>
      <c r="N179" s="31"/>
      <c r="O179" s="31"/>
      <c r="P179" s="31"/>
      <c r="Q179" s="31"/>
      <c r="R179" s="31"/>
      <c r="S179" s="31"/>
      <c r="T179" s="31"/>
      <c r="U179" s="31"/>
      <c r="V179" s="31"/>
      <c r="W179" s="31"/>
      <c r="X179" s="31"/>
      <c r="Y179" s="31"/>
      <c r="Z179" s="31"/>
      <c r="AA179" s="31"/>
      <c r="AB179" s="31"/>
      <c r="AC179" s="31"/>
      <c r="AD179" s="31"/>
      <c r="AE179" s="31"/>
      <c r="AF179" s="31"/>
      <c r="AG179" s="31"/>
    </row>
    <row r="180" spans="1:33" ht="12.75" customHeight="1">
      <c r="A180" s="32"/>
      <c r="B180" s="31"/>
      <c r="C180" s="32"/>
      <c r="D180" s="31"/>
      <c r="E180" s="32"/>
      <c r="F180" s="170"/>
      <c r="G180" s="32"/>
      <c r="H180" s="32"/>
      <c r="I180" s="31"/>
      <c r="J180" s="31"/>
      <c r="K180" s="31"/>
      <c r="L180" s="31"/>
      <c r="M180" s="31"/>
      <c r="N180" s="31"/>
      <c r="O180" s="31"/>
      <c r="P180" s="31"/>
      <c r="Q180" s="31"/>
      <c r="R180" s="31"/>
      <c r="S180" s="31"/>
      <c r="T180" s="31"/>
      <c r="U180" s="31"/>
      <c r="V180" s="31"/>
      <c r="W180" s="31"/>
      <c r="X180" s="31"/>
      <c r="Y180" s="31"/>
      <c r="Z180" s="31"/>
      <c r="AA180" s="31"/>
      <c r="AB180" s="31"/>
      <c r="AC180" s="31"/>
      <c r="AD180" s="31"/>
      <c r="AE180" s="31"/>
      <c r="AF180" s="31"/>
      <c r="AG180" s="31"/>
    </row>
    <row r="181" spans="1:33" ht="12.75" customHeight="1">
      <c r="A181" s="32"/>
      <c r="B181" s="31"/>
      <c r="C181" s="32"/>
      <c r="D181" s="31"/>
      <c r="E181" s="32"/>
      <c r="F181" s="170"/>
      <c r="G181" s="32"/>
      <c r="H181" s="32"/>
      <c r="I181" s="31"/>
      <c r="J181" s="31"/>
      <c r="K181" s="31"/>
      <c r="L181" s="31"/>
      <c r="M181" s="31"/>
      <c r="N181" s="31"/>
      <c r="O181" s="31"/>
      <c r="P181" s="31"/>
      <c r="Q181" s="31"/>
      <c r="R181" s="31"/>
      <c r="S181" s="31"/>
      <c r="T181" s="31"/>
      <c r="U181" s="31"/>
      <c r="V181" s="31"/>
      <c r="W181" s="31"/>
      <c r="X181" s="31"/>
      <c r="Y181" s="31"/>
      <c r="Z181" s="31"/>
      <c r="AA181" s="31"/>
      <c r="AB181" s="31"/>
      <c r="AC181" s="31"/>
      <c r="AD181" s="31"/>
      <c r="AE181" s="31"/>
      <c r="AF181" s="31"/>
      <c r="AG181" s="31"/>
    </row>
    <row r="182" spans="1:33" ht="12.75" customHeight="1">
      <c r="A182" s="32"/>
      <c r="B182" s="31"/>
      <c r="C182" s="32"/>
      <c r="D182" s="31"/>
      <c r="E182" s="32"/>
      <c r="F182" s="170"/>
      <c r="G182" s="32"/>
      <c r="H182" s="32"/>
      <c r="I182" s="31"/>
      <c r="J182" s="31"/>
      <c r="K182" s="31"/>
      <c r="L182" s="31"/>
      <c r="M182" s="31"/>
      <c r="N182" s="31"/>
      <c r="O182" s="31"/>
      <c r="P182" s="31"/>
      <c r="Q182" s="31"/>
      <c r="R182" s="31"/>
      <c r="S182" s="31"/>
      <c r="T182" s="31"/>
      <c r="U182" s="31"/>
      <c r="V182" s="31"/>
      <c r="W182" s="31"/>
      <c r="X182" s="31"/>
      <c r="Y182" s="31"/>
      <c r="Z182" s="31"/>
      <c r="AA182" s="31"/>
      <c r="AB182" s="31"/>
      <c r="AC182" s="31"/>
      <c r="AD182" s="31"/>
      <c r="AE182" s="31"/>
      <c r="AF182" s="31"/>
      <c r="AG182" s="31"/>
    </row>
    <row r="183" spans="1:33" ht="12.75" customHeight="1">
      <c r="A183" s="32"/>
      <c r="B183" s="31"/>
      <c r="C183" s="32"/>
      <c r="D183" s="31"/>
      <c r="E183" s="32"/>
      <c r="F183" s="170"/>
      <c r="G183" s="32"/>
      <c r="H183" s="32"/>
      <c r="I183" s="31"/>
      <c r="J183" s="31"/>
      <c r="K183" s="31"/>
      <c r="L183" s="31"/>
      <c r="M183" s="31"/>
      <c r="N183" s="31"/>
      <c r="O183" s="31"/>
      <c r="P183" s="31"/>
      <c r="Q183" s="31"/>
      <c r="R183" s="31"/>
      <c r="S183" s="31"/>
      <c r="T183" s="31"/>
      <c r="U183" s="31"/>
      <c r="V183" s="31"/>
      <c r="W183" s="31"/>
      <c r="X183" s="31"/>
      <c r="Y183" s="31"/>
      <c r="Z183" s="31"/>
      <c r="AA183" s="31"/>
      <c r="AB183" s="31"/>
      <c r="AC183" s="31"/>
      <c r="AD183" s="31"/>
      <c r="AE183" s="31"/>
      <c r="AF183" s="31"/>
      <c r="AG183" s="31"/>
    </row>
    <row r="184" spans="1:33" ht="12.75" customHeight="1">
      <c r="A184" s="32"/>
      <c r="B184" s="31"/>
      <c r="C184" s="32"/>
      <c r="D184" s="31"/>
      <c r="E184" s="32"/>
      <c r="F184" s="170"/>
      <c r="G184" s="32"/>
      <c r="H184" s="32"/>
      <c r="I184" s="31"/>
      <c r="J184" s="31"/>
      <c r="K184" s="31"/>
      <c r="L184" s="31"/>
      <c r="M184" s="31"/>
      <c r="N184" s="31"/>
      <c r="O184" s="31"/>
      <c r="P184" s="31"/>
      <c r="Q184" s="31"/>
      <c r="R184" s="31"/>
      <c r="S184" s="31"/>
      <c r="T184" s="31"/>
      <c r="U184" s="31"/>
      <c r="V184" s="31"/>
      <c r="W184" s="31"/>
      <c r="X184" s="31"/>
      <c r="Y184" s="31"/>
      <c r="Z184" s="31"/>
      <c r="AA184" s="31"/>
      <c r="AB184" s="31"/>
      <c r="AC184" s="31"/>
      <c r="AD184" s="31"/>
      <c r="AE184" s="31"/>
      <c r="AF184" s="31"/>
      <c r="AG184" s="31"/>
    </row>
    <row r="185" spans="1:33" ht="12.75" customHeight="1">
      <c r="A185" s="32"/>
      <c r="B185" s="31"/>
      <c r="C185" s="32"/>
      <c r="D185" s="31"/>
      <c r="E185" s="32"/>
      <c r="F185" s="170"/>
      <c r="G185" s="32"/>
      <c r="H185" s="32"/>
      <c r="I185" s="31"/>
      <c r="J185" s="31"/>
      <c r="K185" s="31"/>
      <c r="L185" s="31"/>
      <c r="M185" s="31"/>
      <c r="N185" s="31"/>
      <c r="O185" s="31"/>
      <c r="P185" s="31"/>
      <c r="Q185" s="31"/>
      <c r="R185" s="31"/>
      <c r="S185" s="31"/>
      <c r="T185" s="31"/>
      <c r="U185" s="31"/>
      <c r="V185" s="31"/>
      <c r="W185" s="31"/>
      <c r="X185" s="31"/>
      <c r="Y185" s="31"/>
      <c r="Z185" s="31"/>
      <c r="AA185" s="31"/>
      <c r="AB185" s="31"/>
      <c r="AC185" s="31"/>
      <c r="AD185" s="31"/>
      <c r="AE185" s="31"/>
      <c r="AF185" s="31"/>
      <c r="AG185" s="31"/>
    </row>
    <row r="186" spans="1:33" ht="12.75" customHeight="1">
      <c r="A186" s="32"/>
      <c r="B186" s="31"/>
      <c r="C186" s="32"/>
      <c r="D186" s="31"/>
      <c r="E186" s="32"/>
      <c r="F186" s="170"/>
      <c r="G186" s="32"/>
      <c r="H186" s="32"/>
      <c r="I186" s="31"/>
      <c r="J186" s="31"/>
      <c r="K186" s="31"/>
      <c r="L186" s="31"/>
      <c r="M186" s="31"/>
      <c r="N186" s="31"/>
      <c r="O186" s="31"/>
      <c r="P186" s="31"/>
      <c r="Q186" s="31"/>
      <c r="R186" s="31"/>
      <c r="S186" s="31"/>
      <c r="T186" s="31"/>
      <c r="U186" s="31"/>
      <c r="V186" s="31"/>
      <c r="W186" s="31"/>
      <c r="X186" s="31"/>
      <c r="Y186" s="31"/>
      <c r="Z186" s="31"/>
      <c r="AA186" s="31"/>
      <c r="AB186" s="31"/>
      <c r="AC186" s="31"/>
      <c r="AD186" s="31"/>
      <c r="AE186" s="31"/>
      <c r="AF186" s="31"/>
      <c r="AG186" s="31"/>
    </row>
    <row r="187" spans="1:33" ht="12.75" customHeight="1">
      <c r="A187" s="32"/>
      <c r="B187" s="31"/>
      <c r="C187" s="32"/>
      <c r="D187" s="31"/>
      <c r="E187" s="32"/>
      <c r="F187" s="170"/>
      <c r="G187" s="32"/>
      <c r="H187" s="32"/>
      <c r="I187" s="31"/>
      <c r="J187" s="31"/>
      <c r="K187" s="31"/>
      <c r="L187" s="31"/>
      <c r="M187" s="31"/>
      <c r="N187" s="31"/>
      <c r="O187" s="31"/>
      <c r="P187" s="31"/>
      <c r="Q187" s="31"/>
      <c r="R187" s="31"/>
      <c r="S187" s="31"/>
      <c r="T187" s="31"/>
      <c r="U187" s="31"/>
      <c r="V187" s="31"/>
      <c r="W187" s="31"/>
      <c r="X187" s="31"/>
      <c r="Y187" s="31"/>
      <c r="Z187" s="31"/>
      <c r="AA187" s="31"/>
      <c r="AB187" s="31"/>
      <c r="AC187" s="31"/>
      <c r="AD187" s="31"/>
      <c r="AE187" s="31"/>
      <c r="AF187" s="31"/>
      <c r="AG187" s="31"/>
    </row>
    <row r="188" spans="1:33" ht="12.75" customHeight="1">
      <c r="A188" s="32"/>
      <c r="B188" s="31"/>
      <c r="C188" s="32"/>
      <c r="D188" s="31"/>
      <c r="E188" s="32"/>
      <c r="F188" s="170"/>
      <c r="G188" s="32"/>
      <c r="H188" s="32"/>
      <c r="I188" s="31"/>
      <c r="J188" s="31"/>
      <c r="K188" s="31"/>
      <c r="L188" s="31"/>
      <c r="M188" s="31"/>
      <c r="N188" s="31"/>
      <c r="O188" s="31"/>
      <c r="P188" s="31"/>
      <c r="Q188" s="31"/>
      <c r="R188" s="31"/>
      <c r="S188" s="31"/>
      <c r="T188" s="31"/>
      <c r="U188" s="31"/>
      <c r="V188" s="31"/>
      <c r="W188" s="31"/>
      <c r="X188" s="31"/>
      <c r="Y188" s="31"/>
      <c r="Z188" s="31"/>
      <c r="AA188" s="31"/>
      <c r="AB188" s="31"/>
      <c r="AC188" s="31"/>
      <c r="AD188" s="31"/>
      <c r="AE188" s="31"/>
      <c r="AF188" s="31"/>
      <c r="AG188" s="31"/>
    </row>
    <row r="189" spans="1:33" ht="12.75" customHeight="1">
      <c r="A189" s="32"/>
      <c r="B189" s="31"/>
      <c r="C189" s="32"/>
      <c r="D189" s="31"/>
      <c r="E189" s="32"/>
      <c r="F189" s="170"/>
      <c r="G189" s="32"/>
      <c r="H189" s="32"/>
      <c r="I189" s="31"/>
      <c r="J189" s="31"/>
      <c r="K189" s="31"/>
      <c r="L189" s="31"/>
      <c r="M189" s="31"/>
      <c r="N189" s="31"/>
      <c r="O189" s="31"/>
      <c r="P189" s="31"/>
      <c r="Q189" s="31"/>
      <c r="R189" s="31"/>
      <c r="S189" s="31"/>
      <c r="T189" s="31"/>
      <c r="U189" s="31"/>
      <c r="V189" s="31"/>
      <c r="W189" s="31"/>
      <c r="X189" s="31"/>
      <c r="Y189" s="31"/>
      <c r="Z189" s="31"/>
      <c r="AA189" s="31"/>
      <c r="AB189" s="31"/>
      <c r="AC189" s="31"/>
      <c r="AD189" s="31"/>
      <c r="AE189" s="31"/>
      <c r="AF189" s="31"/>
      <c r="AG189" s="31"/>
    </row>
    <row r="190" spans="1:33" ht="12.75" customHeight="1">
      <c r="A190" s="32"/>
      <c r="B190" s="31"/>
      <c r="C190" s="32"/>
      <c r="D190" s="31"/>
      <c r="E190" s="32"/>
      <c r="F190" s="170"/>
      <c r="G190" s="32"/>
      <c r="H190" s="32"/>
      <c r="I190" s="31"/>
      <c r="J190" s="31"/>
      <c r="K190" s="31"/>
      <c r="L190" s="31"/>
      <c r="M190" s="31"/>
      <c r="N190" s="31"/>
      <c r="O190" s="31"/>
      <c r="P190" s="31"/>
      <c r="Q190" s="31"/>
      <c r="R190" s="31"/>
      <c r="S190" s="31"/>
      <c r="T190" s="31"/>
      <c r="U190" s="31"/>
      <c r="V190" s="31"/>
      <c r="W190" s="31"/>
      <c r="X190" s="31"/>
      <c r="Y190" s="31"/>
      <c r="Z190" s="31"/>
      <c r="AA190" s="31"/>
      <c r="AB190" s="31"/>
      <c r="AC190" s="31"/>
      <c r="AD190" s="31"/>
      <c r="AE190" s="31"/>
      <c r="AF190" s="31"/>
      <c r="AG190" s="31"/>
    </row>
    <row r="191" spans="1:33" ht="12.75" customHeight="1">
      <c r="A191" s="32"/>
      <c r="B191" s="31"/>
      <c r="C191" s="32"/>
      <c r="D191" s="31"/>
      <c r="E191" s="32"/>
      <c r="F191" s="170"/>
      <c r="G191" s="32"/>
      <c r="H191" s="32"/>
      <c r="I191" s="31"/>
      <c r="J191" s="31"/>
      <c r="K191" s="31"/>
      <c r="L191" s="31"/>
      <c r="M191" s="31"/>
      <c r="N191" s="31"/>
      <c r="O191" s="31"/>
      <c r="P191" s="31"/>
      <c r="Q191" s="31"/>
      <c r="R191" s="31"/>
      <c r="S191" s="31"/>
      <c r="T191" s="31"/>
      <c r="U191" s="31"/>
      <c r="V191" s="31"/>
      <c r="W191" s="31"/>
      <c r="X191" s="31"/>
      <c r="Y191" s="31"/>
      <c r="Z191" s="31"/>
      <c r="AA191" s="31"/>
      <c r="AB191" s="31"/>
      <c r="AC191" s="31"/>
      <c r="AD191" s="31"/>
      <c r="AE191" s="31"/>
      <c r="AF191" s="31"/>
      <c r="AG191" s="31"/>
    </row>
    <row r="192" spans="1:33" ht="12.75" customHeight="1">
      <c r="A192" s="32"/>
      <c r="B192" s="31"/>
      <c r="C192" s="32"/>
      <c r="D192" s="31"/>
      <c r="E192" s="32"/>
      <c r="F192" s="170"/>
      <c r="G192" s="32"/>
      <c r="H192" s="32"/>
      <c r="I192" s="31"/>
      <c r="J192" s="31"/>
      <c r="K192" s="31"/>
      <c r="L192" s="31"/>
      <c r="M192" s="31"/>
      <c r="N192" s="31"/>
      <c r="O192" s="31"/>
      <c r="P192" s="31"/>
      <c r="Q192" s="31"/>
      <c r="R192" s="31"/>
      <c r="S192" s="31"/>
      <c r="T192" s="31"/>
      <c r="U192" s="31"/>
      <c r="V192" s="31"/>
      <c r="W192" s="31"/>
      <c r="X192" s="31"/>
      <c r="Y192" s="31"/>
      <c r="Z192" s="31"/>
      <c r="AA192" s="31"/>
      <c r="AB192" s="31"/>
      <c r="AC192" s="31"/>
      <c r="AD192" s="31"/>
      <c r="AE192" s="31"/>
      <c r="AF192" s="31"/>
      <c r="AG192" s="31"/>
    </row>
    <row r="193" spans="1:33" ht="12.75" customHeight="1">
      <c r="A193" s="32"/>
      <c r="B193" s="31"/>
      <c r="C193" s="32"/>
      <c r="D193" s="31"/>
      <c r="E193" s="32"/>
      <c r="F193" s="170"/>
      <c r="G193" s="32"/>
      <c r="H193" s="32"/>
      <c r="I193" s="31"/>
      <c r="J193" s="31"/>
      <c r="K193" s="31"/>
      <c r="L193" s="31"/>
      <c r="M193" s="31"/>
      <c r="N193" s="31"/>
      <c r="O193" s="31"/>
      <c r="P193" s="31"/>
      <c r="Q193" s="31"/>
      <c r="R193" s="31"/>
      <c r="S193" s="31"/>
      <c r="T193" s="31"/>
      <c r="U193" s="31"/>
      <c r="V193" s="31"/>
      <c r="W193" s="31"/>
      <c r="X193" s="31"/>
      <c r="Y193" s="31"/>
      <c r="Z193" s="31"/>
      <c r="AA193" s="31"/>
      <c r="AB193" s="31"/>
      <c r="AC193" s="31"/>
      <c r="AD193" s="31"/>
      <c r="AE193" s="31"/>
      <c r="AF193" s="31"/>
      <c r="AG193" s="31"/>
    </row>
    <row r="194" spans="1:33" ht="12.75" customHeight="1">
      <c r="A194" s="32"/>
      <c r="B194" s="31"/>
      <c r="C194" s="32"/>
      <c r="D194" s="31"/>
      <c r="E194" s="32"/>
      <c r="F194" s="170"/>
      <c r="G194" s="32"/>
      <c r="H194" s="32"/>
      <c r="I194" s="31"/>
      <c r="J194" s="31"/>
      <c r="K194" s="31"/>
      <c r="L194" s="31"/>
      <c r="M194" s="31"/>
      <c r="N194" s="31"/>
      <c r="O194" s="31"/>
      <c r="P194" s="31"/>
      <c r="Q194" s="31"/>
      <c r="R194" s="31"/>
      <c r="S194" s="31"/>
      <c r="T194" s="31"/>
      <c r="U194" s="31"/>
      <c r="V194" s="31"/>
      <c r="W194" s="31"/>
      <c r="X194" s="31"/>
      <c r="Y194" s="31"/>
      <c r="Z194" s="31"/>
      <c r="AA194" s="31"/>
      <c r="AB194" s="31"/>
      <c r="AC194" s="31"/>
      <c r="AD194" s="31"/>
      <c r="AE194" s="31"/>
      <c r="AF194" s="31"/>
      <c r="AG194" s="31"/>
    </row>
    <row r="195" spans="1:33" ht="12.75" customHeight="1">
      <c r="A195" s="32"/>
      <c r="B195" s="31"/>
      <c r="C195" s="32"/>
      <c r="D195" s="31"/>
      <c r="E195" s="32"/>
      <c r="F195" s="170"/>
      <c r="G195" s="32"/>
      <c r="H195" s="32"/>
      <c r="I195" s="31"/>
      <c r="J195" s="31"/>
      <c r="K195" s="31"/>
      <c r="L195" s="31"/>
      <c r="M195" s="31"/>
      <c r="N195" s="31"/>
      <c r="O195" s="31"/>
      <c r="P195" s="31"/>
      <c r="Q195" s="31"/>
      <c r="R195" s="31"/>
      <c r="S195" s="31"/>
      <c r="T195" s="31"/>
      <c r="U195" s="31"/>
      <c r="V195" s="31"/>
      <c r="W195" s="31"/>
      <c r="X195" s="31"/>
      <c r="Y195" s="31"/>
      <c r="Z195" s="31"/>
      <c r="AA195" s="31"/>
      <c r="AB195" s="31"/>
      <c r="AC195" s="31"/>
      <c r="AD195" s="31"/>
      <c r="AE195" s="31"/>
      <c r="AF195" s="31"/>
      <c r="AG195" s="31"/>
    </row>
    <row r="196" spans="1:33" ht="12.75" customHeight="1">
      <c r="A196" s="32"/>
      <c r="B196" s="31"/>
      <c r="C196" s="32"/>
      <c r="D196" s="31"/>
      <c r="E196" s="32"/>
      <c r="F196" s="170"/>
      <c r="G196" s="32"/>
      <c r="H196" s="32"/>
      <c r="I196" s="31"/>
      <c r="J196" s="31"/>
      <c r="K196" s="31"/>
      <c r="L196" s="31"/>
      <c r="M196" s="31"/>
      <c r="N196" s="31"/>
      <c r="O196" s="31"/>
      <c r="P196" s="31"/>
      <c r="Q196" s="31"/>
      <c r="R196" s="31"/>
      <c r="S196" s="31"/>
      <c r="T196" s="31"/>
      <c r="U196" s="31"/>
      <c r="V196" s="31"/>
      <c r="W196" s="31"/>
      <c r="X196" s="31"/>
      <c r="Y196" s="31"/>
      <c r="Z196" s="31"/>
      <c r="AA196" s="31"/>
      <c r="AB196" s="31"/>
      <c r="AC196" s="31"/>
      <c r="AD196" s="31"/>
      <c r="AE196" s="31"/>
      <c r="AF196" s="31"/>
      <c r="AG196" s="31"/>
    </row>
    <row r="197" spans="1:33" ht="12.75" customHeight="1">
      <c r="A197" s="32"/>
      <c r="B197" s="31"/>
      <c r="C197" s="32"/>
      <c r="D197" s="31"/>
      <c r="E197" s="32"/>
      <c r="F197" s="170"/>
      <c r="G197" s="32"/>
      <c r="H197" s="32"/>
      <c r="I197" s="31"/>
      <c r="J197" s="31"/>
      <c r="K197" s="31"/>
      <c r="L197" s="31"/>
      <c r="M197" s="31"/>
      <c r="N197" s="31"/>
      <c r="O197" s="31"/>
      <c r="P197" s="31"/>
      <c r="Q197" s="31"/>
      <c r="R197" s="31"/>
      <c r="S197" s="31"/>
      <c r="T197" s="31"/>
      <c r="U197" s="31"/>
      <c r="V197" s="31"/>
      <c r="W197" s="31"/>
      <c r="X197" s="31"/>
      <c r="Y197" s="31"/>
      <c r="Z197" s="31"/>
      <c r="AA197" s="31"/>
      <c r="AB197" s="31"/>
      <c r="AC197" s="31"/>
      <c r="AD197" s="31"/>
      <c r="AE197" s="31"/>
      <c r="AF197" s="31"/>
      <c r="AG197" s="31"/>
    </row>
    <row r="198" spans="1:33" ht="12.75" customHeight="1">
      <c r="A198" s="32"/>
      <c r="B198" s="31"/>
      <c r="C198" s="32"/>
      <c r="D198" s="31"/>
      <c r="E198" s="32"/>
      <c r="F198" s="170"/>
      <c r="G198" s="32"/>
      <c r="H198" s="32"/>
      <c r="I198" s="31"/>
      <c r="J198" s="31"/>
      <c r="K198" s="31"/>
      <c r="L198" s="31"/>
      <c r="M198" s="31"/>
      <c r="N198" s="31"/>
      <c r="O198" s="31"/>
      <c r="P198" s="31"/>
      <c r="Q198" s="31"/>
      <c r="R198" s="31"/>
      <c r="S198" s="31"/>
      <c r="T198" s="31"/>
      <c r="U198" s="31"/>
      <c r="V198" s="31"/>
      <c r="W198" s="31"/>
      <c r="X198" s="31"/>
      <c r="Y198" s="31"/>
      <c r="Z198" s="31"/>
      <c r="AA198" s="31"/>
      <c r="AB198" s="31"/>
      <c r="AC198" s="31"/>
      <c r="AD198" s="31"/>
      <c r="AE198" s="31"/>
      <c r="AF198" s="31"/>
      <c r="AG198" s="31"/>
    </row>
    <row r="199" spans="1:33" ht="12.75" customHeight="1">
      <c r="A199" s="32"/>
      <c r="B199" s="31"/>
      <c r="C199" s="32"/>
      <c r="D199" s="31"/>
      <c r="E199" s="32"/>
      <c r="F199" s="170"/>
      <c r="G199" s="32"/>
      <c r="H199" s="32"/>
      <c r="I199" s="31"/>
      <c r="J199" s="31"/>
      <c r="K199" s="31"/>
      <c r="L199" s="31"/>
      <c r="M199" s="31"/>
      <c r="N199" s="31"/>
      <c r="O199" s="31"/>
      <c r="P199" s="31"/>
      <c r="Q199" s="31"/>
      <c r="R199" s="31"/>
      <c r="S199" s="31"/>
      <c r="T199" s="31"/>
      <c r="U199" s="31"/>
      <c r="V199" s="31"/>
      <c r="W199" s="31"/>
      <c r="X199" s="31"/>
      <c r="Y199" s="31"/>
      <c r="Z199" s="31"/>
      <c r="AA199" s="31"/>
      <c r="AB199" s="31"/>
      <c r="AC199" s="31"/>
      <c r="AD199" s="31"/>
      <c r="AE199" s="31"/>
      <c r="AF199" s="31"/>
      <c r="AG199" s="31"/>
    </row>
    <row r="200" spans="1:33" ht="12.75" customHeight="1">
      <c r="A200" s="32"/>
      <c r="B200" s="31"/>
      <c r="C200" s="32"/>
      <c r="D200" s="31"/>
      <c r="E200" s="32"/>
      <c r="F200" s="170"/>
      <c r="G200" s="32"/>
      <c r="H200" s="32"/>
      <c r="I200" s="31"/>
      <c r="J200" s="31"/>
      <c r="K200" s="31"/>
      <c r="L200" s="31"/>
      <c r="M200" s="31"/>
      <c r="N200" s="31"/>
      <c r="O200" s="31"/>
      <c r="P200" s="31"/>
      <c r="Q200" s="31"/>
      <c r="R200" s="31"/>
      <c r="S200" s="31"/>
      <c r="T200" s="31"/>
      <c r="U200" s="31"/>
      <c r="V200" s="31"/>
      <c r="W200" s="31"/>
      <c r="X200" s="31"/>
      <c r="Y200" s="31"/>
      <c r="Z200" s="31"/>
      <c r="AA200" s="31"/>
      <c r="AB200" s="31"/>
      <c r="AC200" s="31"/>
      <c r="AD200" s="31"/>
      <c r="AE200" s="31"/>
      <c r="AF200" s="31"/>
      <c r="AG200" s="31"/>
    </row>
    <row r="201" spans="1:33" ht="12.75" customHeight="1">
      <c r="A201" s="32"/>
      <c r="B201" s="31"/>
      <c r="C201" s="32"/>
      <c r="D201" s="31"/>
      <c r="E201" s="32"/>
      <c r="F201" s="170"/>
      <c r="G201" s="32"/>
      <c r="H201" s="32"/>
      <c r="I201" s="31"/>
      <c r="J201" s="31"/>
      <c r="K201" s="31"/>
      <c r="L201" s="31"/>
      <c r="M201" s="31"/>
      <c r="N201" s="31"/>
      <c r="O201" s="31"/>
      <c r="P201" s="31"/>
      <c r="Q201" s="31"/>
      <c r="R201" s="31"/>
      <c r="S201" s="31"/>
      <c r="T201" s="31"/>
      <c r="U201" s="31"/>
      <c r="V201" s="31"/>
      <c r="W201" s="31"/>
      <c r="X201" s="31"/>
      <c r="Y201" s="31"/>
      <c r="Z201" s="31"/>
      <c r="AA201" s="31"/>
      <c r="AB201" s="31"/>
      <c r="AC201" s="31"/>
      <c r="AD201" s="31"/>
      <c r="AE201" s="31"/>
      <c r="AF201" s="31"/>
      <c r="AG201" s="31"/>
    </row>
    <row r="202" spans="1:33" ht="12.75" customHeight="1">
      <c r="A202" s="32"/>
      <c r="B202" s="31"/>
      <c r="C202" s="32"/>
      <c r="D202" s="31"/>
      <c r="E202" s="32"/>
      <c r="F202" s="170"/>
      <c r="G202" s="32"/>
      <c r="H202" s="32"/>
      <c r="I202" s="31"/>
      <c r="J202" s="31"/>
      <c r="K202" s="31"/>
      <c r="L202" s="31"/>
      <c r="M202" s="31"/>
      <c r="N202" s="31"/>
      <c r="O202" s="31"/>
      <c r="P202" s="31"/>
      <c r="Q202" s="31"/>
      <c r="R202" s="31"/>
      <c r="S202" s="31"/>
      <c r="T202" s="31"/>
      <c r="U202" s="31"/>
      <c r="V202" s="31"/>
      <c r="W202" s="31"/>
      <c r="X202" s="31"/>
      <c r="Y202" s="31"/>
      <c r="Z202" s="31"/>
      <c r="AA202" s="31"/>
      <c r="AB202" s="31"/>
      <c r="AC202" s="31"/>
      <c r="AD202" s="31"/>
      <c r="AE202" s="31"/>
      <c r="AF202" s="31"/>
      <c r="AG202" s="31"/>
    </row>
    <row r="203" spans="1:33" ht="12.75" customHeight="1">
      <c r="A203" s="32"/>
      <c r="B203" s="31"/>
      <c r="C203" s="32"/>
      <c r="D203" s="31"/>
      <c r="E203" s="32"/>
      <c r="F203" s="170"/>
      <c r="G203" s="32"/>
      <c r="H203" s="32"/>
      <c r="I203" s="31"/>
      <c r="J203" s="31"/>
      <c r="K203" s="31"/>
      <c r="L203" s="31"/>
      <c r="M203" s="31"/>
      <c r="N203" s="31"/>
      <c r="O203" s="31"/>
      <c r="P203" s="31"/>
      <c r="Q203" s="31"/>
      <c r="R203" s="31"/>
      <c r="S203" s="31"/>
      <c r="T203" s="31"/>
      <c r="U203" s="31"/>
      <c r="V203" s="31"/>
      <c r="W203" s="31"/>
      <c r="X203" s="31"/>
      <c r="Y203" s="31"/>
      <c r="Z203" s="31"/>
      <c r="AA203" s="31"/>
      <c r="AB203" s="31"/>
      <c r="AC203" s="31"/>
      <c r="AD203" s="31"/>
      <c r="AE203" s="31"/>
      <c r="AF203" s="31"/>
      <c r="AG203" s="31"/>
    </row>
    <row r="204" spans="1:33" ht="12.75" customHeight="1">
      <c r="A204" s="32"/>
      <c r="B204" s="31"/>
      <c r="C204" s="32"/>
      <c r="D204" s="31"/>
      <c r="E204" s="32"/>
      <c r="F204" s="170"/>
      <c r="G204" s="32"/>
      <c r="H204" s="32"/>
      <c r="I204" s="31"/>
      <c r="J204" s="31"/>
      <c r="K204" s="31"/>
      <c r="L204" s="31"/>
      <c r="M204" s="31"/>
      <c r="N204" s="31"/>
      <c r="O204" s="31"/>
      <c r="P204" s="31"/>
      <c r="Q204" s="31"/>
      <c r="R204" s="31"/>
      <c r="S204" s="31"/>
      <c r="T204" s="31"/>
      <c r="U204" s="31"/>
      <c r="V204" s="31"/>
      <c r="W204" s="31"/>
      <c r="X204" s="31"/>
      <c r="Y204" s="31"/>
      <c r="Z204" s="31"/>
      <c r="AA204" s="31"/>
      <c r="AB204" s="31"/>
      <c r="AC204" s="31"/>
      <c r="AD204" s="31"/>
      <c r="AE204" s="31"/>
      <c r="AF204" s="31"/>
      <c r="AG204" s="31"/>
    </row>
    <row r="205" spans="1:33" ht="12.75" customHeight="1">
      <c r="A205" s="32"/>
      <c r="B205" s="31"/>
      <c r="C205" s="32"/>
      <c r="D205" s="31"/>
      <c r="E205" s="32"/>
      <c r="F205" s="170"/>
      <c r="G205" s="32"/>
      <c r="H205" s="32"/>
      <c r="I205" s="31"/>
      <c r="J205" s="31"/>
      <c r="K205" s="31"/>
      <c r="L205" s="31"/>
      <c r="M205" s="31"/>
      <c r="N205" s="31"/>
      <c r="O205" s="31"/>
      <c r="P205" s="31"/>
      <c r="Q205" s="31"/>
      <c r="R205" s="31"/>
      <c r="S205" s="31"/>
      <c r="T205" s="31"/>
      <c r="U205" s="31"/>
      <c r="V205" s="31"/>
      <c r="W205" s="31"/>
      <c r="X205" s="31"/>
      <c r="Y205" s="31"/>
      <c r="Z205" s="31"/>
      <c r="AA205" s="31"/>
      <c r="AB205" s="31"/>
      <c r="AC205" s="31"/>
      <c r="AD205" s="31"/>
      <c r="AE205" s="31"/>
      <c r="AF205" s="31"/>
      <c r="AG205" s="31"/>
    </row>
    <row r="206" spans="1:33" ht="12.75" customHeight="1">
      <c r="A206" s="32"/>
      <c r="B206" s="31"/>
      <c r="C206" s="32"/>
      <c r="D206" s="31"/>
      <c r="E206" s="32"/>
      <c r="F206" s="170"/>
      <c r="G206" s="32"/>
      <c r="H206" s="32"/>
      <c r="I206" s="31"/>
      <c r="J206" s="31"/>
      <c r="K206" s="31"/>
      <c r="L206" s="31"/>
      <c r="M206" s="31"/>
      <c r="N206" s="31"/>
      <c r="O206" s="31"/>
      <c r="P206" s="31"/>
      <c r="Q206" s="31"/>
      <c r="R206" s="31"/>
      <c r="S206" s="31"/>
      <c r="T206" s="31"/>
      <c r="U206" s="31"/>
      <c r="V206" s="31"/>
      <c r="W206" s="31"/>
      <c r="X206" s="31"/>
      <c r="Y206" s="31"/>
      <c r="Z206" s="31"/>
      <c r="AA206" s="31"/>
      <c r="AB206" s="31"/>
      <c r="AC206" s="31"/>
      <c r="AD206" s="31"/>
      <c r="AE206" s="31"/>
      <c r="AF206" s="31"/>
      <c r="AG206" s="31"/>
    </row>
    <row r="207" spans="1:33" ht="12.75" customHeight="1">
      <c r="A207" s="32"/>
      <c r="B207" s="31"/>
      <c r="C207" s="32"/>
      <c r="D207" s="31"/>
      <c r="E207" s="32"/>
      <c r="F207" s="170"/>
      <c r="G207" s="32"/>
      <c r="H207" s="32"/>
      <c r="I207" s="31"/>
      <c r="J207" s="31"/>
      <c r="K207" s="31"/>
      <c r="L207" s="31"/>
      <c r="M207" s="31"/>
      <c r="N207" s="31"/>
      <c r="O207" s="31"/>
      <c r="P207" s="31"/>
      <c r="Q207" s="31"/>
      <c r="R207" s="31"/>
      <c r="S207" s="31"/>
      <c r="T207" s="31"/>
      <c r="U207" s="31"/>
      <c r="V207" s="31"/>
      <c r="W207" s="31"/>
      <c r="X207" s="31"/>
      <c r="Y207" s="31"/>
      <c r="Z207" s="31"/>
      <c r="AA207" s="31"/>
      <c r="AB207" s="31"/>
      <c r="AC207" s="31"/>
      <c r="AD207" s="31"/>
      <c r="AE207" s="31"/>
      <c r="AF207" s="31"/>
      <c r="AG207" s="31"/>
    </row>
    <row r="208" spans="1:33" ht="12.75" customHeight="1">
      <c r="A208" s="32"/>
      <c r="B208" s="31"/>
      <c r="C208" s="32"/>
      <c r="D208" s="31"/>
      <c r="E208" s="32"/>
      <c r="F208" s="170"/>
      <c r="G208" s="32"/>
      <c r="H208" s="32"/>
      <c r="I208" s="31"/>
      <c r="J208" s="31"/>
      <c r="K208" s="31"/>
      <c r="L208" s="31"/>
      <c r="M208" s="31"/>
      <c r="N208" s="31"/>
      <c r="O208" s="31"/>
      <c r="P208" s="31"/>
      <c r="Q208" s="31"/>
      <c r="R208" s="31"/>
      <c r="S208" s="31"/>
      <c r="T208" s="31"/>
      <c r="U208" s="31"/>
      <c r="V208" s="31"/>
      <c r="W208" s="31"/>
      <c r="X208" s="31"/>
      <c r="Y208" s="31"/>
      <c r="Z208" s="31"/>
      <c r="AA208" s="31"/>
      <c r="AB208" s="31"/>
      <c r="AC208" s="31"/>
      <c r="AD208" s="31"/>
      <c r="AE208" s="31"/>
      <c r="AF208" s="31"/>
      <c r="AG208" s="31"/>
    </row>
    <row r="209" spans="1:33" ht="12.75" customHeight="1">
      <c r="A209" s="32"/>
      <c r="B209" s="31"/>
      <c r="C209" s="32"/>
      <c r="D209" s="31"/>
      <c r="E209" s="32"/>
      <c r="F209" s="170"/>
      <c r="G209" s="32"/>
      <c r="H209" s="32"/>
      <c r="I209" s="31"/>
      <c r="J209" s="31"/>
      <c r="K209" s="31"/>
      <c r="L209" s="31"/>
      <c r="M209" s="31"/>
      <c r="N209" s="31"/>
      <c r="O209" s="31"/>
      <c r="P209" s="31"/>
      <c r="Q209" s="31"/>
      <c r="R209" s="31"/>
      <c r="S209" s="31"/>
      <c r="T209" s="31"/>
      <c r="U209" s="31"/>
      <c r="V209" s="31"/>
      <c r="W209" s="31"/>
      <c r="X209" s="31"/>
      <c r="Y209" s="31"/>
      <c r="Z209" s="31"/>
      <c r="AA209" s="31"/>
      <c r="AB209" s="31"/>
      <c r="AC209" s="31"/>
      <c r="AD209" s="31"/>
      <c r="AE209" s="31"/>
      <c r="AF209" s="31"/>
      <c r="AG209" s="31"/>
    </row>
    <row r="210" spans="1:33" ht="12.75" customHeight="1">
      <c r="A210" s="32"/>
      <c r="B210" s="31"/>
      <c r="C210" s="32"/>
      <c r="D210" s="31"/>
      <c r="E210" s="32"/>
      <c r="F210" s="170"/>
      <c r="G210" s="32"/>
      <c r="H210" s="32"/>
      <c r="I210" s="31"/>
      <c r="J210" s="31"/>
      <c r="K210" s="31"/>
      <c r="L210" s="31"/>
      <c r="M210" s="31"/>
      <c r="N210" s="31"/>
      <c r="O210" s="31"/>
      <c r="P210" s="31"/>
      <c r="Q210" s="31"/>
      <c r="R210" s="31"/>
      <c r="S210" s="31"/>
      <c r="T210" s="31"/>
      <c r="U210" s="31"/>
      <c r="V210" s="31"/>
      <c r="W210" s="31"/>
      <c r="X210" s="31"/>
      <c r="Y210" s="31"/>
      <c r="Z210" s="31"/>
      <c r="AA210" s="31"/>
      <c r="AB210" s="31"/>
      <c r="AC210" s="31"/>
      <c r="AD210" s="31"/>
      <c r="AE210" s="31"/>
      <c r="AF210" s="31"/>
      <c r="AG210" s="31"/>
    </row>
    <row r="211" spans="1:33" ht="12.75" customHeight="1">
      <c r="A211" s="32"/>
      <c r="B211" s="31"/>
      <c r="C211" s="32"/>
      <c r="D211" s="31"/>
      <c r="E211" s="32"/>
      <c r="F211" s="170"/>
      <c r="G211" s="32"/>
      <c r="H211" s="32"/>
      <c r="I211" s="31"/>
      <c r="J211" s="31"/>
      <c r="K211" s="31"/>
      <c r="L211" s="31"/>
      <c r="M211" s="31"/>
      <c r="N211" s="31"/>
      <c r="O211" s="31"/>
      <c r="P211" s="31"/>
      <c r="Q211" s="31"/>
      <c r="R211" s="31"/>
      <c r="S211" s="31"/>
      <c r="T211" s="31"/>
      <c r="U211" s="31"/>
      <c r="V211" s="31"/>
      <c r="W211" s="31"/>
      <c r="X211" s="31"/>
      <c r="Y211" s="31"/>
      <c r="Z211" s="31"/>
      <c r="AA211" s="31"/>
      <c r="AB211" s="31"/>
      <c r="AC211" s="31"/>
      <c r="AD211" s="31"/>
      <c r="AE211" s="31"/>
      <c r="AF211" s="31"/>
      <c r="AG211" s="31"/>
    </row>
    <row r="212" spans="1:33" ht="12.75" customHeight="1">
      <c r="A212" s="32"/>
      <c r="B212" s="31"/>
      <c r="C212" s="32"/>
      <c r="D212" s="31"/>
      <c r="E212" s="32"/>
      <c r="F212" s="170"/>
      <c r="G212" s="32"/>
      <c r="H212" s="32"/>
      <c r="I212" s="31"/>
      <c r="J212" s="31"/>
      <c r="K212" s="31"/>
      <c r="L212" s="31"/>
      <c r="M212" s="31"/>
      <c r="N212" s="31"/>
      <c r="O212" s="31"/>
      <c r="P212" s="31"/>
      <c r="Q212" s="31"/>
      <c r="R212" s="31"/>
      <c r="S212" s="31"/>
      <c r="T212" s="31"/>
      <c r="U212" s="31"/>
      <c r="V212" s="31"/>
      <c r="W212" s="31"/>
      <c r="X212" s="31"/>
      <c r="Y212" s="31"/>
      <c r="Z212" s="31"/>
      <c r="AA212" s="31"/>
      <c r="AB212" s="31"/>
      <c r="AC212" s="31"/>
      <c r="AD212" s="31"/>
      <c r="AE212" s="31"/>
      <c r="AF212" s="31"/>
      <c r="AG212" s="31"/>
    </row>
    <row r="213" spans="1:33" ht="12.75" customHeight="1">
      <c r="A213" s="32"/>
      <c r="B213" s="31"/>
      <c r="C213" s="32"/>
      <c r="D213" s="31"/>
      <c r="E213" s="32"/>
      <c r="F213" s="170"/>
      <c r="G213" s="32"/>
      <c r="H213" s="32"/>
      <c r="I213" s="31"/>
      <c r="J213" s="31"/>
      <c r="K213" s="31"/>
      <c r="L213" s="31"/>
      <c r="M213" s="31"/>
      <c r="N213" s="31"/>
      <c r="O213" s="31"/>
      <c r="P213" s="31"/>
      <c r="Q213" s="31"/>
      <c r="R213" s="31"/>
      <c r="S213" s="31"/>
      <c r="T213" s="31"/>
      <c r="U213" s="31"/>
      <c r="V213" s="31"/>
      <c r="W213" s="31"/>
      <c r="X213" s="31"/>
      <c r="Y213" s="31"/>
      <c r="Z213" s="31"/>
      <c r="AA213" s="31"/>
      <c r="AB213" s="31"/>
      <c r="AC213" s="31"/>
      <c r="AD213" s="31"/>
      <c r="AE213" s="31"/>
      <c r="AF213" s="31"/>
      <c r="AG213" s="31"/>
    </row>
    <row r="214" spans="1:33" ht="12.75" customHeight="1">
      <c r="A214" s="32"/>
      <c r="B214" s="31"/>
      <c r="C214" s="32"/>
      <c r="D214" s="31"/>
      <c r="E214" s="32"/>
      <c r="F214" s="170"/>
      <c r="G214" s="32"/>
      <c r="H214" s="32"/>
      <c r="I214" s="31"/>
      <c r="J214" s="31"/>
      <c r="K214" s="31"/>
      <c r="L214" s="31"/>
      <c r="M214" s="31"/>
      <c r="N214" s="31"/>
      <c r="O214" s="31"/>
      <c r="P214" s="31"/>
      <c r="Q214" s="31"/>
      <c r="R214" s="31"/>
      <c r="S214" s="31"/>
      <c r="T214" s="31"/>
      <c r="U214" s="31"/>
      <c r="V214" s="31"/>
      <c r="W214" s="31"/>
      <c r="X214" s="31"/>
      <c r="Y214" s="31"/>
      <c r="Z214" s="31"/>
      <c r="AA214" s="31"/>
      <c r="AB214" s="31"/>
      <c r="AC214" s="31"/>
      <c r="AD214" s="31"/>
      <c r="AE214" s="31"/>
      <c r="AF214" s="31"/>
      <c r="AG214" s="31"/>
    </row>
    <row r="215" spans="1:33" ht="12.75" customHeight="1">
      <c r="A215" s="32"/>
      <c r="B215" s="31"/>
      <c r="C215" s="32"/>
      <c r="D215" s="31"/>
      <c r="E215" s="32"/>
      <c r="F215" s="170"/>
      <c r="G215" s="32"/>
      <c r="H215" s="32"/>
      <c r="I215" s="31"/>
      <c r="J215" s="31"/>
      <c r="K215" s="31"/>
      <c r="L215" s="31"/>
      <c r="M215" s="31"/>
      <c r="N215" s="31"/>
      <c r="O215" s="31"/>
      <c r="P215" s="31"/>
      <c r="Q215" s="31"/>
      <c r="R215" s="31"/>
      <c r="S215" s="31"/>
      <c r="T215" s="31"/>
      <c r="U215" s="31"/>
      <c r="V215" s="31"/>
      <c r="W215" s="31"/>
      <c r="X215" s="31"/>
      <c r="Y215" s="31"/>
      <c r="Z215" s="31"/>
      <c r="AA215" s="31"/>
      <c r="AB215" s="31"/>
      <c r="AC215" s="31"/>
      <c r="AD215" s="31"/>
      <c r="AE215" s="31"/>
      <c r="AF215" s="31"/>
      <c r="AG215" s="31"/>
    </row>
    <row r="216" spans="1:33" ht="12.75" customHeight="1">
      <c r="A216" s="32"/>
      <c r="B216" s="31"/>
      <c r="C216" s="32"/>
      <c r="D216" s="31"/>
      <c r="E216" s="32"/>
      <c r="F216" s="170"/>
      <c r="G216" s="32"/>
      <c r="H216" s="32"/>
      <c r="I216" s="31"/>
      <c r="J216" s="31"/>
      <c r="K216" s="31"/>
      <c r="L216" s="31"/>
      <c r="M216" s="31"/>
      <c r="N216" s="31"/>
      <c r="O216" s="31"/>
      <c r="P216" s="31"/>
      <c r="Q216" s="31"/>
      <c r="R216" s="31"/>
      <c r="S216" s="31"/>
      <c r="T216" s="31"/>
      <c r="U216" s="31"/>
      <c r="V216" s="31"/>
      <c r="W216" s="31"/>
      <c r="X216" s="31"/>
      <c r="Y216" s="31"/>
      <c r="Z216" s="31"/>
      <c r="AA216" s="31"/>
      <c r="AB216" s="31"/>
      <c r="AC216" s="31"/>
      <c r="AD216" s="31"/>
      <c r="AE216" s="31"/>
      <c r="AF216" s="31"/>
      <c r="AG216" s="31"/>
    </row>
    <row r="217" spans="1:33" ht="12.75" customHeight="1">
      <c r="A217" s="32"/>
      <c r="B217" s="31"/>
      <c r="C217" s="32"/>
      <c r="D217" s="31"/>
      <c r="E217" s="32"/>
      <c r="F217" s="170"/>
      <c r="G217" s="32"/>
      <c r="H217" s="32"/>
      <c r="I217" s="31"/>
      <c r="J217" s="31"/>
      <c r="K217" s="31"/>
      <c r="L217" s="31"/>
      <c r="M217" s="31"/>
      <c r="N217" s="31"/>
      <c r="O217" s="31"/>
      <c r="P217" s="31"/>
      <c r="Q217" s="31"/>
      <c r="R217" s="31"/>
      <c r="S217" s="31"/>
      <c r="T217" s="31"/>
      <c r="U217" s="31"/>
      <c r="V217" s="31"/>
      <c r="W217" s="31"/>
      <c r="X217" s="31"/>
      <c r="Y217" s="31"/>
      <c r="Z217" s="31"/>
      <c r="AA217" s="31"/>
      <c r="AB217" s="31"/>
      <c r="AC217" s="31"/>
      <c r="AD217" s="31"/>
      <c r="AE217" s="31"/>
      <c r="AF217" s="31"/>
      <c r="AG217" s="31"/>
    </row>
    <row r="218" spans="1:33" ht="12.75" customHeight="1">
      <c r="A218" s="32"/>
      <c r="B218" s="31"/>
      <c r="C218" s="32"/>
      <c r="D218" s="31"/>
      <c r="E218" s="32"/>
      <c r="F218" s="170"/>
      <c r="G218" s="32"/>
      <c r="H218" s="32"/>
      <c r="I218" s="31"/>
      <c r="J218" s="31"/>
      <c r="K218" s="31"/>
      <c r="L218" s="31"/>
      <c r="M218" s="31"/>
      <c r="N218" s="31"/>
      <c r="O218" s="31"/>
      <c r="P218" s="31"/>
      <c r="Q218" s="31"/>
      <c r="R218" s="31"/>
      <c r="S218" s="31"/>
      <c r="T218" s="31"/>
      <c r="U218" s="31"/>
      <c r="V218" s="31"/>
      <c r="W218" s="31"/>
      <c r="X218" s="31"/>
      <c r="Y218" s="31"/>
      <c r="Z218" s="31"/>
      <c r="AA218" s="31"/>
      <c r="AB218" s="31"/>
      <c r="AC218" s="31"/>
      <c r="AD218" s="31"/>
      <c r="AE218" s="31"/>
      <c r="AF218" s="31"/>
      <c r="AG218" s="31"/>
    </row>
    <row r="219" spans="1:33" ht="12.75" customHeight="1">
      <c r="A219" s="32"/>
      <c r="B219" s="31"/>
      <c r="C219" s="32"/>
      <c r="D219" s="31"/>
      <c r="E219" s="32"/>
      <c r="F219" s="170"/>
      <c r="G219" s="32"/>
      <c r="H219" s="32"/>
      <c r="I219" s="31"/>
      <c r="J219" s="31"/>
      <c r="K219" s="31"/>
      <c r="L219" s="31"/>
      <c r="M219" s="31"/>
      <c r="N219" s="31"/>
      <c r="O219" s="31"/>
      <c r="P219" s="31"/>
      <c r="Q219" s="31"/>
      <c r="R219" s="31"/>
      <c r="S219" s="31"/>
      <c r="T219" s="31"/>
      <c r="U219" s="31"/>
      <c r="V219" s="31"/>
      <c r="W219" s="31"/>
      <c r="X219" s="31"/>
      <c r="Y219" s="31"/>
      <c r="Z219" s="31"/>
      <c r="AA219" s="31"/>
      <c r="AB219" s="31"/>
      <c r="AC219" s="31"/>
      <c r="AD219" s="31"/>
      <c r="AE219" s="31"/>
      <c r="AF219" s="31"/>
      <c r="AG219" s="31"/>
    </row>
    <row r="220" spans="1:33" ht="12.75" customHeight="1">
      <c r="A220" s="32"/>
      <c r="B220" s="31"/>
      <c r="C220" s="32"/>
      <c r="D220" s="31"/>
      <c r="E220" s="32"/>
      <c r="F220" s="170"/>
      <c r="G220" s="32"/>
      <c r="H220" s="32"/>
      <c r="I220" s="31"/>
      <c r="J220" s="31"/>
      <c r="K220" s="31"/>
      <c r="L220" s="31"/>
      <c r="M220" s="31"/>
      <c r="N220" s="31"/>
      <c r="O220" s="31"/>
      <c r="P220" s="31"/>
      <c r="Q220" s="31"/>
      <c r="R220" s="31"/>
      <c r="S220" s="31"/>
      <c r="T220" s="31"/>
      <c r="U220" s="31"/>
      <c r="V220" s="31"/>
      <c r="W220" s="31"/>
      <c r="X220" s="31"/>
      <c r="Y220" s="31"/>
      <c r="Z220" s="31"/>
      <c r="AA220" s="31"/>
      <c r="AB220" s="31"/>
      <c r="AC220" s="31"/>
      <c r="AD220" s="31"/>
      <c r="AE220" s="31"/>
      <c r="AF220" s="31"/>
      <c r="AG220" s="31"/>
    </row>
    <row r="221" spans="1:33" ht="12.75" customHeight="1">
      <c r="A221" s="32"/>
      <c r="B221" s="31"/>
      <c r="C221" s="32"/>
      <c r="D221" s="31"/>
      <c r="E221" s="32"/>
      <c r="F221" s="170"/>
      <c r="G221" s="32"/>
      <c r="H221" s="32"/>
      <c r="I221" s="31"/>
      <c r="J221" s="31"/>
      <c r="K221" s="31"/>
      <c r="L221" s="31"/>
      <c r="M221" s="31"/>
      <c r="N221" s="31"/>
      <c r="O221" s="31"/>
      <c r="P221" s="31"/>
      <c r="Q221" s="31"/>
      <c r="R221" s="31"/>
      <c r="S221" s="31"/>
      <c r="T221" s="31"/>
      <c r="U221" s="31"/>
      <c r="V221" s="31"/>
      <c r="W221" s="31"/>
      <c r="X221" s="31"/>
      <c r="Y221" s="31"/>
      <c r="Z221" s="31"/>
      <c r="AA221" s="31"/>
      <c r="AB221" s="31"/>
      <c r="AC221" s="31"/>
      <c r="AD221" s="31"/>
      <c r="AE221" s="31"/>
      <c r="AF221" s="31"/>
      <c r="AG221" s="31"/>
    </row>
    <row r="222" spans="1:33" ht="12.75" customHeight="1">
      <c r="A222" s="32"/>
      <c r="B222" s="31"/>
      <c r="C222" s="32"/>
      <c r="D222" s="31"/>
      <c r="E222" s="32"/>
      <c r="F222" s="170"/>
      <c r="G222" s="32"/>
      <c r="H222" s="32"/>
      <c r="I222" s="31"/>
      <c r="J222" s="31"/>
      <c r="K222" s="31"/>
      <c r="L222" s="31"/>
      <c r="M222" s="31"/>
      <c r="N222" s="31"/>
      <c r="O222" s="31"/>
      <c r="P222" s="31"/>
      <c r="Q222" s="31"/>
      <c r="R222" s="31"/>
      <c r="S222" s="31"/>
      <c r="T222" s="31"/>
      <c r="U222" s="31"/>
      <c r="V222" s="31"/>
      <c r="W222" s="31"/>
      <c r="X222" s="31"/>
      <c r="Y222" s="31"/>
      <c r="Z222" s="31"/>
      <c r="AA222" s="31"/>
      <c r="AB222" s="31"/>
      <c r="AC222" s="31"/>
      <c r="AD222" s="31"/>
      <c r="AE222" s="31"/>
      <c r="AF222" s="31"/>
      <c r="AG222" s="31"/>
    </row>
    <row r="223" spans="1:33" ht="12.75" customHeight="1">
      <c r="A223" s="32"/>
      <c r="B223" s="31"/>
      <c r="C223" s="32"/>
      <c r="D223" s="31"/>
      <c r="E223" s="32"/>
      <c r="F223" s="170"/>
      <c r="G223" s="32"/>
      <c r="H223" s="32"/>
      <c r="I223" s="31"/>
      <c r="J223" s="31"/>
      <c r="K223" s="31"/>
      <c r="L223" s="31"/>
      <c r="M223" s="31"/>
      <c r="N223" s="31"/>
      <c r="O223" s="31"/>
      <c r="P223" s="31"/>
      <c r="Q223" s="31"/>
      <c r="R223" s="31"/>
      <c r="S223" s="31"/>
      <c r="T223" s="31"/>
      <c r="U223" s="31"/>
      <c r="V223" s="31"/>
      <c r="W223" s="31"/>
      <c r="X223" s="31"/>
      <c r="Y223" s="31"/>
      <c r="Z223" s="31"/>
      <c r="AA223" s="31"/>
      <c r="AB223" s="31"/>
      <c r="AC223" s="31"/>
      <c r="AD223" s="31"/>
      <c r="AE223" s="31"/>
      <c r="AF223" s="31"/>
      <c r="AG223" s="31"/>
    </row>
    <row r="224" spans="1:33" ht="12.75" customHeight="1">
      <c r="A224" s="32"/>
      <c r="B224" s="31"/>
      <c r="C224" s="32"/>
      <c r="D224" s="31"/>
      <c r="E224" s="32"/>
      <c r="F224" s="170"/>
      <c r="G224" s="32"/>
      <c r="H224" s="32"/>
      <c r="I224" s="31"/>
      <c r="J224" s="31"/>
      <c r="K224" s="31"/>
      <c r="L224" s="31"/>
      <c r="M224" s="31"/>
      <c r="N224" s="31"/>
      <c r="O224" s="31"/>
      <c r="P224" s="31"/>
      <c r="Q224" s="31"/>
      <c r="R224" s="31"/>
      <c r="S224" s="31"/>
      <c r="T224" s="31"/>
      <c r="U224" s="31"/>
      <c r="V224" s="31"/>
      <c r="W224" s="31"/>
      <c r="X224" s="31"/>
      <c r="Y224" s="31"/>
      <c r="Z224" s="31"/>
      <c r="AA224" s="31"/>
      <c r="AB224" s="31"/>
      <c r="AC224" s="31"/>
      <c r="AD224" s="31"/>
      <c r="AE224" s="31"/>
      <c r="AF224" s="31"/>
      <c r="AG224" s="31"/>
    </row>
    <row r="225" spans="1:33" ht="12.75" customHeight="1">
      <c r="A225" s="32"/>
      <c r="B225" s="31"/>
      <c r="C225" s="32"/>
      <c r="D225" s="31"/>
      <c r="E225" s="32"/>
      <c r="F225" s="170"/>
      <c r="G225" s="32"/>
      <c r="H225" s="32"/>
      <c r="I225" s="31"/>
      <c r="J225" s="31"/>
      <c r="K225" s="31"/>
      <c r="L225" s="31"/>
      <c r="M225" s="31"/>
      <c r="N225" s="31"/>
      <c r="O225" s="31"/>
      <c r="P225" s="31"/>
      <c r="Q225" s="31"/>
      <c r="R225" s="31"/>
      <c r="S225" s="31"/>
      <c r="T225" s="31"/>
      <c r="U225" s="31"/>
      <c r="V225" s="31"/>
      <c r="W225" s="31"/>
      <c r="X225" s="31"/>
      <c r="Y225" s="31"/>
      <c r="Z225" s="31"/>
      <c r="AA225" s="31"/>
      <c r="AB225" s="31"/>
      <c r="AC225" s="31"/>
      <c r="AD225" s="31"/>
      <c r="AE225" s="31"/>
      <c r="AF225" s="31"/>
      <c r="AG225" s="31"/>
    </row>
    <row r="226" spans="1:33" ht="12.75" customHeight="1">
      <c r="A226" s="32"/>
      <c r="B226" s="31"/>
      <c r="C226" s="32"/>
      <c r="D226" s="31"/>
      <c r="E226" s="32"/>
      <c r="F226" s="170"/>
      <c r="G226" s="32"/>
      <c r="H226" s="32"/>
      <c r="I226" s="31"/>
      <c r="J226" s="31"/>
      <c r="K226" s="31"/>
      <c r="L226" s="31"/>
      <c r="M226" s="31"/>
      <c r="N226" s="31"/>
      <c r="O226" s="31"/>
      <c r="P226" s="31"/>
      <c r="Q226" s="31"/>
      <c r="R226" s="31"/>
      <c r="S226" s="31"/>
      <c r="T226" s="31"/>
      <c r="U226" s="31"/>
      <c r="V226" s="31"/>
      <c r="W226" s="31"/>
      <c r="X226" s="31"/>
      <c r="Y226" s="31"/>
      <c r="Z226" s="31"/>
      <c r="AA226" s="31"/>
      <c r="AB226" s="31"/>
      <c r="AC226" s="31"/>
      <c r="AD226" s="31"/>
      <c r="AE226" s="31"/>
      <c r="AF226" s="31"/>
      <c r="AG226" s="31"/>
    </row>
    <row r="227" spans="1:33" ht="12.75" customHeight="1">
      <c r="A227" s="32"/>
      <c r="B227" s="31"/>
      <c r="C227" s="32"/>
      <c r="D227" s="31"/>
      <c r="E227" s="32"/>
      <c r="F227" s="170"/>
      <c r="G227" s="32"/>
      <c r="H227" s="32"/>
      <c r="I227" s="31"/>
      <c r="J227" s="31"/>
      <c r="K227" s="31"/>
      <c r="L227" s="31"/>
      <c r="M227" s="31"/>
      <c r="N227" s="31"/>
      <c r="O227" s="31"/>
      <c r="P227" s="31"/>
      <c r="Q227" s="31"/>
      <c r="R227" s="31"/>
      <c r="S227" s="31"/>
      <c r="T227" s="31"/>
      <c r="U227" s="31"/>
      <c r="V227" s="31"/>
      <c r="W227" s="31"/>
      <c r="X227" s="31"/>
      <c r="Y227" s="31"/>
      <c r="Z227" s="31"/>
      <c r="AA227" s="31"/>
      <c r="AB227" s="31"/>
      <c r="AC227" s="31"/>
      <c r="AD227" s="31"/>
      <c r="AE227" s="31"/>
      <c r="AF227" s="31"/>
      <c r="AG227" s="31"/>
    </row>
    <row r="228" spans="1:33" ht="12.75" customHeight="1">
      <c r="A228" s="32"/>
      <c r="B228" s="31"/>
      <c r="C228" s="32"/>
      <c r="D228" s="31"/>
      <c r="E228" s="32"/>
      <c r="F228" s="170"/>
      <c r="G228" s="32"/>
      <c r="H228" s="32"/>
      <c r="I228" s="31"/>
      <c r="J228" s="31"/>
      <c r="K228" s="31"/>
      <c r="L228" s="31"/>
      <c r="M228" s="31"/>
      <c r="N228" s="31"/>
      <c r="O228" s="31"/>
      <c r="P228" s="31"/>
      <c r="Q228" s="31"/>
      <c r="R228" s="31"/>
      <c r="S228" s="31"/>
      <c r="T228" s="31"/>
      <c r="U228" s="31"/>
      <c r="V228" s="31"/>
      <c r="W228" s="31"/>
      <c r="X228" s="31"/>
      <c r="Y228" s="31"/>
      <c r="Z228" s="31"/>
      <c r="AA228" s="31"/>
      <c r="AB228" s="31"/>
      <c r="AC228" s="31"/>
      <c r="AD228" s="31"/>
      <c r="AE228" s="31"/>
      <c r="AF228" s="31"/>
      <c r="AG228" s="31"/>
    </row>
    <row r="229" spans="1:33" ht="12.75" customHeight="1">
      <c r="A229" s="32"/>
      <c r="B229" s="31"/>
      <c r="C229" s="32"/>
      <c r="D229" s="31"/>
      <c r="E229" s="32"/>
      <c r="F229" s="170"/>
      <c r="G229" s="32"/>
      <c r="H229" s="32"/>
      <c r="I229" s="31"/>
      <c r="J229" s="31"/>
      <c r="K229" s="31"/>
      <c r="L229" s="31"/>
      <c r="M229" s="31"/>
      <c r="N229" s="31"/>
      <c r="O229" s="31"/>
      <c r="P229" s="31"/>
      <c r="Q229" s="31"/>
      <c r="R229" s="31"/>
      <c r="S229" s="31"/>
      <c r="T229" s="31"/>
      <c r="U229" s="31"/>
      <c r="V229" s="31"/>
      <c r="W229" s="31"/>
      <c r="X229" s="31"/>
      <c r="Y229" s="31"/>
      <c r="Z229" s="31"/>
      <c r="AA229" s="31"/>
      <c r="AB229" s="31"/>
      <c r="AC229" s="31"/>
      <c r="AD229" s="31"/>
      <c r="AE229" s="31"/>
      <c r="AF229" s="31"/>
      <c r="AG229" s="31"/>
    </row>
    <row r="230" spans="1:33" ht="12.75" customHeight="1">
      <c r="A230" s="32"/>
      <c r="B230" s="31"/>
      <c r="C230" s="32"/>
      <c r="D230" s="31"/>
      <c r="E230" s="32"/>
      <c r="F230" s="170"/>
      <c r="G230" s="32"/>
      <c r="H230" s="32"/>
      <c r="I230" s="31"/>
      <c r="J230" s="31"/>
      <c r="K230" s="31"/>
      <c r="L230" s="31"/>
      <c r="M230" s="31"/>
      <c r="N230" s="31"/>
      <c r="O230" s="31"/>
      <c r="P230" s="31"/>
      <c r="Q230" s="31"/>
      <c r="R230" s="31"/>
      <c r="S230" s="31"/>
      <c r="T230" s="31"/>
      <c r="U230" s="31"/>
      <c r="V230" s="31"/>
      <c r="W230" s="31"/>
      <c r="X230" s="31"/>
      <c r="Y230" s="31"/>
      <c r="Z230" s="31"/>
      <c r="AA230" s="31"/>
      <c r="AB230" s="31"/>
      <c r="AC230" s="31"/>
      <c r="AD230" s="31"/>
      <c r="AE230" s="31"/>
      <c r="AF230" s="31"/>
      <c r="AG230" s="31"/>
    </row>
    <row r="231" spans="1:33" ht="12.75" customHeight="1">
      <c r="A231" s="32"/>
      <c r="B231" s="31"/>
      <c r="C231" s="32"/>
      <c r="D231" s="31"/>
      <c r="E231" s="32"/>
      <c r="F231" s="170"/>
      <c r="G231" s="32"/>
      <c r="H231" s="32"/>
      <c r="I231" s="31"/>
      <c r="J231" s="31"/>
      <c r="K231" s="31"/>
      <c r="L231" s="31"/>
      <c r="M231" s="31"/>
      <c r="N231" s="31"/>
      <c r="O231" s="31"/>
      <c r="P231" s="31"/>
      <c r="Q231" s="31"/>
      <c r="R231" s="31"/>
      <c r="S231" s="31"/>
      <c r="T231" s="31"/>
      <c r="U231" s="31"/>
      <c r="V231" s="31"/>
      <c r="W231" s="31"/>
      <c r="X231" s="31"/>
      <c r="Y231" s="31"/>
      <c r="Z231" s="31"/>
      <c r="AA231" s="31"/>
      <c r="AB231" s="31"/>
      <c r="AC231" s="31"/>
      <c r="AD231" s="31"/>
      <c r="AE231" s="31"/>
      <c r="AF231" s="31"/>
      <c r="AG231" s="31"/>
    </row>
    <row r="232" spans="1:33" ht="12.75" customHeight="1">
      <c r="A232" s="32"/>
      <c r="B232" s="31"/>
      <c r="C232" s="32"/>
      <c r="D232" s="31"/>
      <c r="E232" s="32"/>
      <c r="F232" s="170"/>
      <c r="G232" s="32"/>
      <c r="H232" s="32"/>
      <c r="I232" s="31"/>
      <c r="J232" s="31"/>
      <c r="K232" s="31"/>
      <c r="L232" s="31"/>
      <c r="M232" s="31"/>
      <c r="N232" s="31"/>
      <c r="O232" s="31"/>
      <c r="P232" s="31"/>
      <c r="Q232" s="31"/>
      <c r="R232" s="31"/>
      <c r="S232" s="31"/>
      <c r="T232" s="31"/>
      <c r="U232" s="31"/>
      <c r="V232" s="31"/>
      <c r="W232" s="31"/>
      <c r="X232" s="31"/>
      <c r="Y232" s="31"/>
      <c r="Z232" s="31"/>
      <c r="AA232" s="31"/>
      <c r="AB232" s="31"/>
      <c r="AC232" s="31"/>
      <c r="AD232" s="31"/>
      <c r="AE232" s="31"/>
      <c r="AF232" s="31"/>
      <c r="AG232" s="31"/>
    </row>
    <row r="233" spans="1:33" ht="12.75" customHeight="1">
      <c r="A233" s="32"/>
      <c r="B233" s="31"/>
      <c r="C233" s="32"/>
      <c r="D233" s="31"/>
      <c r="E233" s="32"/>
      <c r="F233" s="170"/>
      <c r="G233" s="32"/>
      <c r="H233" s="32"/>
      <c r="I233" s="31"/>
      <c r="J233" s="31"/>
      <c r="K233" s="31"/>
      <c r="L233" s="31"/>
      <c r="M233" s="31"/>
      <c r="N233" s="31"/>
      <c r="O233" s="31"/>
      <c r="P233" s="31"/>
      <c r="Q233" s="31"/>
      <c r="R233" s="31"/>
      <c r="S233" s="31"/>
      <c r="T233" s="31"/>
      <c r="U233" s="31"/>
      <c r="V233" s="31"/>
      <c r="W233" s="31"/>
      <c r="X233" s="31"/>
      <c r="Y233" s="31"/>
      <c r="Z233" s="31"/>
      <c r="AA233" s="31"/>
      <c r="AB233" s="31"/>
      <c r="AC233" s="31"/>
      <c r="AD233" s="31"/>
      <c r="AE233" s="31"/>
      <c r="AF233" s="31"/>
      <c r="AG233" s="31"/>
    </row>
    <row r="234" spans="1:33" ht="12.75" customHeight="1">
      <c r="A234" s="32"/>
      <c r="B234" s="31"/>
      <c r="C234" s="32"/>
      <c r="D234" s="31"/>
      <c r="E234" s="32"/>
      <c r="F234" s="170"/>
      <c r="G234" s="32"/>
      <c r="H234" s="32"/>
      <c r="I234" s="31"/>
      <c r="J234" s="31"/>
      <c r="K234" s="31"/>
      <c r="L234" s="31"/>
      <c r="M234" s="31"/>
      <c r="N234" s="31"/>
      <c r="O234" s="31"/>
      <c r="P234" s="31"/>
      <c r="Q234" s="31"/>
      <c r="R234" s="31"/>
      <c r="S234" s="31"/>
      <c r="T234" s="31"/>
      <c r="U234" s="31"/>
      <c r="V234" s="31"/>
      <c r="W234" s="31"/>
      <c r="X234" s="31"/>
      <c r="Y234" s="31"/>
      <c r="Z234" s="31"/>
      <c r="AA234" s="31"/>
      <c r="AB234" s="31"/>
      <c r="AC234" s="31"/>
      <c r="AD234" s="31"/>
      <c r="AE234" s="31"/>
      <c r="AF234" s="31"/>
      <c r="AG234" s="31"/>
    </row>
    <row r="235" spans="1:33" ht="12.75" customHeight="1">
      <c r="A235" s="32"/>
      <c r="B235" s="31"/>
      <c r="C235" s="32"/>
      <c r="D235" s="31"/>
      <c r="E235" s="32"/>
      <c r="F235" s="170"/>
      <c r="G235" s="32"/>
      <c r="H235" s="32"/>
      <c r="I235" s="31"/>
      <c r="J235" s="31"/>
      <c r="K235" s="31"/>
      <c r="L235" s="31"/>
      <c r="M235" s="31"/>
      <c r="N235" s="31"/>
      <c r="O235" s="31"/>
      <c r="P235" s="31"/>
      <c r="Q235" s="31"/>
      <c r="R235" s="31"/>
      <c r="S235" s="31"/>
      <c r="T235" s="31"/>
      <c r="U235" s="31"/>
      <c r="V235" s="31"/>
      <c r="W235" s="31"/>
      <c r="X235" s="31"/>
      <c r="Y235" s="31"/>
      <c r="Z235" s="31"/>
      <c r="AA235" s="31"/>
      <c r="AB235" s="31"/>
      <c r="AC235" s="31"/>
      <c r="AD235" s="31"/>
      <c r="AE235" s="31"/>
      <c r="AF235" s="31"/>
      <c r="AG235" s="31"/>
    </row>
    <row r="236" spans="1:33" ht="12.75" customHeight="1">
      <c r="A236" s="32"/>
      <c r="B236" s="31"/>
      <c r="C236" s="32"/>
      <c r="D236" s="31"/>
      <c r="E236" s="32"/>
      <c r="F236" s="170"/>
      <c r="G236" s="32"/>
      <c r="H236" s="32"/>
      <c r="I236" s="31"/>
      <c r="J236" s="31"/>
      <c r="K236" s="31"/>
      <c r="L236" s="31"/>
      <c r="M236" s="31"/>
      <c r="N236" s="31"/>
      <c r="O236" s="31"/>
      <c r="P236" s="31"/>
      <c r="Q236" s="31"/>
      <c r="R236" s="31"/>
      <c r="S236" s="31"/>
      <c r="T236" s="31"/>
      <c r="U236" s="31"/>
      <c r="V236" s="31"/>
      <c r="W236" s="31"/>
      <c r="X236" s="31"/>
      <c r="Y236" s="31"/>
      <c r="Z236" s="31"/>
      <c r="AA236" s="31"/>
      <c r="AB236" s="31"/>
      <c r="AC236" s="31"/>
      <c r="AD236" s="31"/>
      <c r="AE236" s="31"/>
      <c r="AF236" s="31"/>
      <c r="AG236" s="31"/>
    </row>
    <row r="237" spans="1:33" ht="12.75" customHeight="1">
      <c r="A237" s="32"/>
      <c r="B237" s="31"/>
      <c r="C237" s="32"/>
      <c r="D237" s="31"/>
      <c r="E237" s="32"/>
      <c r="F237" s="170"/>
      <c r="G237" s="32"/>
      <c r="H237" s="32"/>
      <c r="I237" s="31"/>
      <c r="J237" s="31"/>
      <c r="K237" s="31"/>
      <c r="L237" s="31"/>
      <c r="M237" s="31"/>
      <c r="N237" s="31"/>
      <c r="O237" s="31"/>
      <c r="P237" s="31"/>
      <c r="Q237" s="31"/>
      <c r="R237" s="31"/>
      <c r="S237" s="31"/>
      <c r="T237" s="31"/>
      <c r="U237" s="31"/>
      <c r="V237" s="31"/>
      <c r="W237" s="31"/>
      <c r="X237" s="31"/>
      <c r="Y237" s="31"/>
      <c r="Z237" s="31"/>
      <c r="AA237" s="31"/>
      <c r="AB237" s="31"/>
      <c r="AC237" s="31"/>
      <c r="AD237" s="31"/>
      <c r="AE237" s="31"/>
      <c r="AF237" s="31"/>
      <c r="AG237" s="31"/>
    </row>
    <row r="238" spans="1:33" ht="12.75" customHeight="1">
      <c r="A238" s="32"/>
      <c r="B238" s="31"/>
      <c r="C238" s="32"/>
      <c r="D238" s="31"/>
      <c r="E238" s="32"/>
      <c r="F238" s="170"/>
      <c r="G238" s="32"/>
      <c r="H238" s="32"/>
      <c r="I238" s="31"/>
      <c r="J238" s="31"/>
      <c r="K238" s="31"/>
      <c r="L238" s="31"/>
      <c r="M238" s="31"/>
      <c r="N238" s="31"/>
      <c r="O238" s="31"/>
      <c r="P238" s="31"/>
      <c r="Q238" s="31"/>
      <c r="R238" s="31"/>
      <c r="S238" s="31"/>
      <c r="T238" s="31"/>
      <c r="U238" s="31"/>
      <c r="V238" s="31"/>
      <c r="W238" s="31"/>
      <c r="X238" s="31"/>
      <c r="Y238" s="31"/>
      <c r="Z238" s="31"/>
      <c r="AA238" s="31"/>
      <c r="AB238" s="31"/>
      <c r="AC238" s="31"/>
      <c r="AD238" s="31"/>
      <c r="AE238" s="31"/>
      <c r="AF238" s="31"/>
      <c r="AG238" s="31"/>
    </row>
    <row r="239" spans="1:33" ht="12.75" customHeight="1">
      <c r="A239" s="32"/>
      <c r="B239" s="31"/>
      <c r="C239" s="32"/>
      <c r="D239" s="31"/>
      <c r="E239" s="32"/>
      <c r="F239" s="170"/>
      <c r="G239" s="32"/>
      <c r="H239" s="32"/>
      <c r="I239" s="31"/>
      <c r="J239" s="31"/>
      <c r="K239" s="31"/>
      <c r="L239" s="31"/>
      <c r="M239" s="31"/>
      <c r="N239" s="31"/>
      <c r="O239" s="31"/>
      <c r="P239" s="31"/>
      <c r="Q239" s="31"/>
      <c r="R239" s="31"/>
      <c r="S239" s="31"/>
      <c r="T239" s="31"/>
      <c r="U239" s="31"/>
      <c r="V239" s="31"/>
      <c r="W239" s="31"/>
      <c r="X239" s="31"/>
      <c r="Y239" s="31"/>
      <c r="Z239" s="31"/>
      <c r="AA239" s="31"/>
      <c r="AB239" s="31"/>
      <c r="AC239" s="31"/>
      <c r="AD239" s="31"/>
      <c r="AE239" s="31"/>
      <c r="AF239" s="31"/>
      <c r="AG239" s="31"/>
    </row>
    <row r="240" spans="1:33" ht="12.75" customHeight="1">
      <c r="A240" s="32"/>
      <c r="B240" s="31"/>
      <c r="C240" s="32"/>
      <c r="D240" s="31"/>
      <c r="E240" s="32"/>
      <c r="F240" s="170"/>
      <c r="G240" s="32"/>
      <c r="H240" s="32"/>
      <c r="I240" s="31"/>
      <c r="J240" s="31"/>
      <c r="K240" s="31"/>
      <c r="L240" s="31"/>
      <c r="M240" s="31"/>
      <c r="N240" s="31"/>
      <c r="O240" s="31"/>
      <c r="P240" s="31"/>
      <c r="Q240" s="31"/>
      <c r="R240" s="31"/>
      <c r="S240" s="31"/>
      <c r="T240" s="31"/>
      <c r="U240" s="31"/>
      <c r="V240" s="31"/>
      <c r="W240" s="31"/>
      <c r="X240" s="31"/>
      <c r="Y240" s="31"/>
      <c r="Z240" s="31"/>
      <c r="AA240" s="31"/>
      <c r="AB240" s="31"/>
      <c r="AC240" s="31"/>
      <c r="AD240" s="31"/>
      <c r="AE240" s="31"/>
      <c r="AF240" s="31"/>
      <c r="AG240" s="31"/>
    </row>
    <row r="241" spans="1:33" ht="12.75" customHeight="1">
      <c r="A241" s="32"/>
      <c r="B241" s="31"/>
      <c r="C241" s="32"/>
      <c r="D241" s="31"/>
      <c r="E241" s="32"/>
      <c r="F241" s="170"/>
      <c r="G241" s="32"/>
      <c r="H241" s="32"/>
      <c r="I241" s="31"/>
      <c r="J241" s="31"/>
      <c r="K241" s="31"/>
      <c r="L241" s="31"/>
      <c r="M241" s="31"/>
      <c r="N241" s="31"/>
      <c r="O241" s="31"/>
      <c r="P241" s="31"/>
      <c r="Q241" s="31"/>
      <c r="R241" s="31"/>
      <c r="S241" s="31"/>
      <c r="T241" s="31"/>
      <c r="U241" s="31"/>
      <c r="V241" s="31"/>
      <c r="W241" s="31"/>
      <c r="X241" s="31"/>
      <c r="Y241" s="31"/>
      <c r="Z241" s="31"/>
      <c r="AA241" s="31"/>
      <c r="AB241" s="31"/>
      <c r="AC241" s="31"/>
      <c r="AD241" s="31"/>
      <c r="AE241" s="31"/>
      <c r="AF241" s="31"/>
      <c r="AG241" s="31"/>
    </row>
    <row r="242" spans="1:33" ht="12.75" customHeight="1">
      <c r="A242" s="32"/>
      <c r="B242" s="31"/>
      <c r="C242" s="32"/>
      <c r="D242" s="31"/>
      <c r="E242" s="32"/>
      <c r="F242" s="170"/>
      <c r="G242" s="32"/>
      <c r="H242" s="32"/>
      <c r="I242" s="31"/>
      <c r="J242" s="31"/>
      <c r="K242" s="31"/>
      <c r="L242" s="31"/>
      <c r="M242" s="31"/>
      <c r="N242" s="31"/>
      <c r="O242" s="31"/>
      <c r="P242" s="31"/>
      <c r="Q242" s="31"/>
      <c r="R242" s="31"/>
      <c r="S242" s="31"/>
      <c r="T242" s="31"/>
      <c r="U242" s="31"/>
      <c r="V242" s="31"/>
      <c r="W242" s="31"/>
      <c r="X242" s="31"/>
      <c r="Y242" s="31"/>
      <c r="Z242" s="31"/>
      <c r="AA242" s="31"/>
      <c r="AB242" s="31"/>
      <c r="AC242" s="31"/>
      <c r="AD242" s="31"/>
      <c r="AE242" s="31"/>
      <c r="AF242" s="31"/>
      <c r="AG242" s="31"/>
    </row>
    <row r="243" spans="1:33" ht="12.75" customHeight="1">
      <c r="A243" s="32"/>
      <c r="B243" s="31"/>
      <c r="C243" s="32"/>
      <c r="D243" s="31"/>
      <c r="E243" s="32"/>
      <c r="F243" s="170"/>
      <c r="G243" s="32"/>
      <c r="H243" s="32"/>
      <c r="I243" s="31"/>
      <c r="J243" s="31"/>
      <c r="K243" s="31"/>
      <c r="L243" s="31"/>
      <c r="M243" s="31"/>
      <c r="N243" s="31"/>
      <c r="O243" s="31"/>
      <c r="P243" s="31"/>
      <c r="Q243" s="31"/>
      <c r="R243" s="31"/>
      <c r="S243" s="31"/>
      <c r="T243" s="31"/>
      <c r="U243" s="31"/>
      <c r="V243" s="31"/>
      <c r="W243" s="31"/>
      <c r="X243" s="31"/>
      <c r="Y243" s="31"/>
      <c r="Z243" s="31"/>
      <c r="AA243" s="31"/>
      <c r="AB243" s="31"/>
      <c r="AC243" s="31"/>
      <c r="AD243" s="31"/>
      <c r="AE243" s="31"/>
      <c r="AF243" s="31"/>
      <c r="AG243" s="31"/>
    </row>
    <row r="244" spans="1:33" ht="12.75" customHeight="1">
      <c r="A244" s="32"/>
      <c r="B244" s="31"/>
      <c r="C244" s="32"/>
      <c r="D244" s="31"/>
      <c r="E244" s="32"/>
      <c r="F244" s="170"/>
      <c r="G244" s="32"/>
      <c r="H244" s="32"/>
      <c r="I244" s="31"/>
      <c r="J244" s="31"/>
      <c r="K244" s="31"/>
      <c r="L244" s="31"/>
      <c r="M244" s="31"/>
      <c r="N244" s="31"/>
      <c r="O244" s="31"/>
      <c r="P244" s="31"/>
      <c r="Q244" s="31"/>
      <c r="R244" s="31"/>
      <c r="S244" s="31"/>
      <c r="T244" s="31"/>
      <c r="U244" s="31"/>
      <c r="V244" s="31"/>
      <c r="W244" s="31"/>
      <c r="X244" s="31"/>
      <c r="Y244" s="31"/>
      <c r="Z244" s="31"/>
      <c r="AA244" s="31"/>
      <c r="AB244" s="31"/>
      <c r="AC244" s="31"/>
      <c r="AD244" s="31"/>
      <c r="AE244" s="31"/>
      <c r="AF244" s="31"/>
      <c r="AG244" s="31"/>
    </row>
    <row r="245" spans="1:33" ht="12.75" customHeight="1">
      <c r="A245" s="32"/>
      <c r="B245" s="31"/>
      <c r="C245" s="32"/>
      <c r="D245" s="31"/>
      <c r="E245" s="32"/>
      <c r="F245" s="170"/>
      <c r="G245" s="32"/>
      <c r="H245" s="32"/>
      <c r="I245" s="31"/>
      <c r="J245" s="31"/>
      <c r="K245" s="31"/>
      <c r="L245" s="31"/>
      <c r="M245" s="31"/>
      <c r="N245" s="31"/>
      <c r="O245" s="31"/>
      <c r="P245" s="31"/>
      <c r="Q245" s="31"/>
      <c r="R245" s="31"/>
      <c r="S245" s="31"/>
      <c r="T245" s="31"/>
      <c r="U245" s="31"/>
      <c r="V245" s="31"/>
      <c r="W245" s="31"/>
      <c r="X245" s="31"/>
      <c r="Y245" s="31"/>
      <c r="Z245" s="31"/>
      <c r="AA245" s="31"/>
      <c r="AB245" s="31"/>
      <c r="AC245" s="31"/>
      <c r="AD245" s="31"/>
      <c r="AE245" s="31"/>
      <c r="AF245" s="31"/>
      <c r="AG245" s="31"/>
    </row>
    <row r="246" spans="1:33" ht="12.75" customHeight="1">
      <c r="A246" s="32"/>
      <c r="B246" s="31"/>
      <c r="C246" s="32"/>
      <c r="D246" s="31"/>
      <c r="E246" s="32"/>
      <c r="F246" s="170"/>
      <c r="G246" s="32"/>
      <c r="H246" s="32"/>
      <c r="I246" s="31"/>
      <c r="J246" s="31"/>
      <c r="K246" s="31"/>
      <c r="L246" s="31"/>
      <c r="M246" s="31"/>
      <c r="N246" s="31"/>
      <c r="O246" s="31"/>
      <c r="P246" s="31"/>
      <c r="Q246" s="31"/>
      <c r="R246" s="31"/>
      <c r="S246" s="31"/>
      <c r="T246" s="31"/>
      <c r="U246" s="31"/>
      <c r="V246" s="31"/>
      <c r="W246" s="31"/>
      <c r="X246" s="31"/>
      <c r="Y246" s="31"/>
      <c r="Z246" s="31"/>
      <c r="AA246" s="31"/>
      <c r="AB246" s="31"/>
      <c r="AC246" s="31"/>
      <c r="AD246" s="31"/>
      <c r="AE246" s="31"/>
      <c r="AF246" s="31"/>
      <c r="AG246" s="31"/>
    </row>
    <row r="247" spans="1:33" ht="12.75" customHeight="1">
      <c r="A247" s="32"/>
      <c r="B247" s="31"/>
      <c r="C247" s="32"/>
      <c r="D247" s="31"/>
      <c r="E247" s="32"/>
      <c r="F247" s="170"/>
      <c r="G247" s="32"/>
      <c r="H247" s="32"/>
      <c r="I247" s="31"/>
      <c r="J247" s="31"/>
      <c r="K247" s="31"/>
      <c r="L247" s="31"/>
      <c r="M247" s="31"/>
      <c r="N247" s="31"/>
      <c r="O247" s="31"/>
      <c r="P247" s="31"/>
      <c r="Q247" s="31"/>
      <c r="R247" s="31"/>
      <c r="S247" s="31"/>
      <c r="T247" s="31"/>
      <c r="U247" s="31"/>
      <c r="V247" s="31"/>
      <c r="W247" s="31"/>
      <c r="X247" s="31"/>
      <c r="Y247" s="31"/>
      <c r="Z247" s="31"/>
      <c r="AA247" s="31"/>
      <c r="AB247" s="31"/>
      <c r="AC247" s="31"/>
      <c r="AD247" s="31"/>
      <c r="AE247" s="31"/>
      <c r="AF247" s="31"/>
      <c r="AG247" s="31"/>
    </row>
    <row r="248" spans="1:33" ht="12.75" customHeight="1">
      <c r="A248" s="32"/>
      <c r="B248" s="31"/>
      <c r="C248" s="32"/>
      <c r="D248" s="31"/>
      <c r="E248" s="32"/>
      <c r="F248" s="170"/>
      <c r="G248" s="32"/>
      <c r="H248" s="32"/>
      <c r="I248" s="31"/>
      <c r="J248" s="31"/>
      <c r="K248" s="31"/>
      <c r="L248" s="31"/>
      <c r="M248" s="31"/>
      <c r="N248" s="31"/>
      <c r="O248" s="31"/>
      <c r="P248" s="31"/>
      <c r="Q248" s="31"/>
      <c r="R248" s="31"/>
      <c r="S248" s="31"/>
      <c r="T248" s="31"/>
      <c r="U248" s="31"/>
      <c r="V248" s="31"/>
      <c r="W248" s="31"/>
      <c r="X248" s="31"/>
      <c r="Y248" s="31"/>
      <c r="Z248" s="31"/>
      <c r="AA248" s="31"/>
      <c r="AB248" s="31"/>
      <c r="AC248" s="31"/>
      <c r="AD248" s="31"/>
      <c r="AE248" s="31"/>
      <c r="AF248" s="31"/>
      <c r="AG248" s="31"/>
    </row>
    <row r="249" spans="1:33" ht="12.75" customHeight="1">
      <c r="A249" s="32"/>
      <c r="B249" s="31"/>
      <c r="C249" s="32"/>
      <c r="D249" s="31"/>
      <c r="E249" s="32"/>
      <c r="F249" s="170"/>
      <c r="G249" s="32"/>
      <c r="H249" s="32"/>
      <c r="I249" s="31"/>
      <c r="J249" s="31"/>
      <c r="K249" s="31"/>
      <c r="L249" s="31"/>
      <c r="M249" s="31"/>
      <c r="N249" s="31"/>
      <c r="O249" s="31"/>
      <c r="P249" s="31"/>
      <c r="Q249" s="31"/>
      <c r="R249" s="31"/>
      <c r="S249" s="31"/>
      <c r="T249" s="31"/>
      <c r="U249" s="31"/>
      <c r="V249" s="31"/>
      <c r="W249" s="31"/>
      <c r="X249" s="31"/>
      <c r="Y249" s="31"/>
      <c r="Z249" s="31"/>
      <c r="AA249" s="31"/>
      <c r="AB249" s="31"/>
      <c r="AC249" s="31"/>
      <c r="AD249" s="31"/>
      <c r="AE249" s="31"/>
      <c r="AF249" s="31"/>
      <c r="AG249" s="31"/>
    </row>
    <row r="250" spans="1:33" ht="12.75" customHeight="1">
      <c r="A250" s="32"/>
      <c r="B250" s="31"/>
      <c r="C250" s="32"/>
      <c r="D250" s="31"/>
      <c r="E250" s="32"/>
      <c r="F250" s="170"/>
      <c r="G250" s="32"/>
      <c r="H250" s="32"/>
      <c r="I250" s="31"/>
      <c r="J250" s="31"/>
      <c r="K250" s="31"/>
      <c r="L250" s="31"/>
      <c r="M250" s="31"/>
      <c r="N250" s="31"/>
      <c r="O250" s="31"/>
      <c r="P250" s="31"/>
      <c r="Q250" s="31"/>
      <c r="R250" s="31"/>
      <c r="S250" s="31"/>
      <c r="T250" s="31"/>
      <c r="U250" s="31"/>
      <c r="V250" s="31"/>
      <c r="W250" s="31"/>
      <c r="X250" s="31"/>
      <c r="Y250" s="31"/>
      <c r="Z250" s="31"/>
      <c r="AA250" s="31"/>
      <c r="AB250" s="31"/>
      <c r="AC250" s="31"/>
      <c r="AD250" s="31"/>
      <c r="AE250" s="31"/>
      <c r="AF250" s="31"/>
      <c r="AG250" s="31"/>
    </row>
    <row r="251" spans="1:33" ht="12.75" customHeight="1">
      <c r="A251" s="32"/>
      <c r="B251" s="31"/>
      <c r="C251" s="32"/>
      <c r="D251" s="31"/>
      <c r="E251" s="32"/>
      <c r="F251" s="170"/>
      <c r="G251" s="32"/>
      <c r="H251" s="32"/>
      <c r="I251" s="31"/>
      <c r="J251" s="31"/>
      <c r="K251" s="31"/>
      <c r="L251" s="31"/>
      <c r="M251" s="31"/>
      <c r="N251" s="31"/>
      <c r="O251" s="31"/>
      <c r="P251" s="31"/>
      <c r="Q251" s="31"/>
      <c r="R251" s="31"/>
      <c r="S251" s="31"/>
      <c r="T251" s="31"/>
      <c r="U251" s="31"/>
      <c r="V251" s="31"/>
      <c r="W251" s="31"/>
      <c r="X251" s="31"/>
      <c r="Y251" s="31"/>
      <c r="Z251" s="31"/>
      <c r="AA251" s="31"/>
      <c r="AB251" s="31"/>
      <c r="AC251" s="31"/>
      <c r="AD251" s="31"/>
      <c r="AE251" s="31"/>
      <c r="AF251" s="31"/>
      <c r="AG251" s="31"/>
    </row>
    <row r="252" spans="1:33" ht="12.75" customHeight="1">
      <c r="A252" s="32"/>
      <c r="B252" s="31"/>
      <c r="C252" s="32"/>
      <c r="D252" s="31"/>
      <c r="E252" s="32"/>
      <c r="F252" s="170"/>
      <c r="G252" s="32"/>
      <c r="H252" s="32"/>
      <c r="I252" s="31"/>
      <c r="J252" s="31"/>
      <c r="K252" s="31"/>
      <c r="L252" s="31"/>
      <c r="M252" s="31"/>
      <c r="N252" s="31"/>
      <c r="O252" s="31"/>
      <c r="P252" s="31"/>
      <c r="Q252" s="31"/>
      <c r="R252" s="31"/>
      <c r="S252" s="31"/>
      <c r="T252" s="31"/>
      <c r="U252" s="31"/>
      <c r="V252" s="31"/>
      <c r="W252" s="31"/>
      <c r="X252" s="31"/>
      <c r="Y252" s="31"/>
      <c r="Z252" s="31"/>
      <c r="AA252" s="31"/>
      <c r="AB252" s="31"/>
      <c r="AC252" s="31"/>
      <c r="AD252" s="31"/>
      <c r="AE252" s="31"/>
      <c r="AF252" s="31"/>
      <c r="AG252" s="31"/>
    </row>
    <row r="253" spans="1:33" ht="12.75" customHeight="1">
      <c r="A253" s="32"/>
      <c r="B253" s="31"/>
      <c r="C253" s="32"/>
      <c r="D253" s="31"/>
      <c r="E253" s="32"/>
      <c r="F253" s="170"/>
      <c r="G253" s="32"/>
      <c r="H253" s="32"/>
      <c r="I253" s="31"/>
      <c r="J253" s="31"/>
      <c r="K253" s="31"/>
      <c r="L253" s="31"/>
      <c r="M253" s="31"/>
      <c r="N253" s="31"/>
      <c r="O253" s="31"/>
      <c r="P253" s="31"/>
      <c r="Q253" s="31"/>
      <c r="R253" s="31"/>
      <c r="S253" s="31"/>
      <c r="T253" s="31"/>
      <c r="U253" s="31"/>
      <c r="V253" s="31"/>
      <c r="W253" s="31"/>
      <c r="X253" s="31"/>
      <c r="Y253" s="31"/>
      <c r="Z253" s="31"/>
      <c r="AA253" s="31"/>
      <c r="AB253" s="31"/>
      <c r="AC253" s="31"/>
      <c r="AD253" s="31"/>
      <c r="AE253" s="31"/>
      <c r="AF253" s="31"/>
      <c r="AG253" s="31"/>
    </row>
    <row r="254" spans="1:33" ht="12.75" customHeight="1">
      <c r="A254" s="32"/>
      <c r="B254" s="31"/>
      <c r="C254" s="32"/>
      <c r="D254" s="31"/>
      <c r="E254" s="32"/>
      <c r="F254" s="170"/>
      <c r="G254" s="32"/>
      <c r="H254" s="32"/>
      <c r="I254" s="31"/>
      <c r="J254" s="31"/>
      <c r="K254" s="31"/>
      <c r="L254" s="31"/>
      <c r="M254" s="31"/>
      <c r="N254" s="31"/>
      <c r="O254" s="31"/>
      <c r="P254" s="31"/>
      <c r="Q254" s="31"/>
      <c r="R254" s="31"/>
      <c r="S254" s="31"/>
      <c r="T254" s="31"/>
      <c r="U254" s="31"/>
      <c r="V254" s="31"/>
      <c r="W254" s="31"/>
      <c r="X254" s="31"/>
      <c r="Y254" s="31"/>
      <c r="Z254" s="31"/>
      <c r="AA254" s="31"/>
      <c r="AB254" s="31"/>
      <c r="AC254" s="31"/>
      <c r="AD254" s="31"/>
      <c r="AE254" s="31"/>
      <c r="AF254" s="31"/>
      <c r="AG254" s="31"/>
    </row>
    <row r="255" spans="1:33" ht="12.75" customHeight="1">
      <c r="A255" s="32"/>
      <c r="B255" s="31"/>
      <c r="C255" s="32"/>
      <c r="D255" s="31"/>
      <c r="E255" s="32"/>
      <c r="F255" s="170"/>
      <c r="G255" s="32"/>
      <c r="H255" s="32"/>
      <c r="I255" s="31"/>
      <c r="J255" s="31"/>
      <c r="K255" s="31"/>
      <c r="L255" s="31"/>
      <c r="M255" s="31"/>
      <c r="N255" s="31"/>
      <c r="O255" s="31"/>
      <c r="P255" s="31"/>
      <c r="Q255" s="31"/>
      <c r="R255" s="31"/>
      <c r="S255" s="31"/>
      <c r="T255" s="31"/>
      <c r="U255" s="31"/>
      <c r="V255" s="31"/>
      <c r="W255" s="31"/>
      <c r="X255" s="31"/>
      <c r="Y255" s="31"/>
      <c r="Z255" s="31"/>
      <c r="AA255" s="31"/>
      <c r="AB255" s="31"/>
      <c r="AC255" s="31"/>
      <c r="AD255" s="31"/>
      <c r="AE255" s="31"/>
      <c r="AF255" s="31"/>
      <c r="AG255" s="31"/>
    </row>
    <row r="256" spans="1:33" ht="12.75" customHeight="1">
      <c r="A256" s="32"/>
      <c r="B256" s="31"/>
      <c r="C256" s="32"/>
      <c r="D256" s="31"/>
      <c r="E256" s="32"/>
      <c r="F256" s="170"/>
      <c r="G256" s="32"/>
      <c r="H256" s="32"/>
      <c r="I256" s="31"/>
      <c r="J256" s="31"/>
      <c r="K256" s="31"/>
      <c r="L256" s="31"/>
      <c r="M256" s="31"/>
      <c r="N256" s="31"/>
      <c r="O256" s="31"/>
      <c r="P256" s="31"/>
      <c r="Q256" s="31"/>
      <c r="R256" s="31"/>
      <c r="S256" s="31"/>
      <c r="T256" s="31"/>
      <c r="U256" s="31"/>
      <c r="V256" s="31"/>
      <c r="W256" s="31"/>
      <c r="X256" s="31"/>
      <c r="Y256" s="31"/>
      <c r="Z256" s="31"/>
      <c r="AA256" s="31"/>
      <c r="AB256" s="31"/>
      <c r="AC256" s="31"/>
      <c r="AD256" s="31"/>
      <c r="AE256" s="31"/>
      <c r="AF256" s="31"/>
      <c r="AG256" s="31"/>
    </row>
    <row r="257" spans="1:33" ht="12.75" customHeight="1">
      <c r="A257" s="32"/>
      <c r="B257" s="31"/>
      <c r="C257" s="32"/>
      <c r="D257" s="31"/>
      <c r="E257" s="32"/>
      <c r="F257" s="170"/>
      <c r="G257" s="32"/>
      <c r="H257" s="32"/>
      <c r="I257" s="31"/>
      <c r="J257" s="31"/>
      <c r="K257" s="31"/>
      <c r="L257" s="31"/>
      <c r="M257" s="31"/>
      <c r="N257" s="31"/>
      <c r="O257" s="31"/>
      <c r="P257" s="31"/>
      <c r="Q257" s="31"/>
      <c r="R257" s="31"/>
      <c r="S257" s="31"/>
      <c r="T257" s="31"/>
      <c r="U257" s="31"/>
      <c r="V257" s="31"/>
      <c r="W257" s="31"/>
      <c r="X257" s="31"/>
      <c r="Y257" s="31"/>
      <c r="Z257" s="31"/>
      <c r="AA257" s="31"/>
      <c r="AB257" s="31"/>
      <c r="AC257" s="31"/>
      <c r="AD257" s="31"/>
      <c r="AE257" s="31"/>
      <c r="AF257" s="31"/>
      <c r="AG257" s="31"/>
    </row>
    <row r="258" spans="1:33" ht="12.75" customHeight="1">
      <c r="A258" s="32"/>
      <c r="B258" s="31"/>
      <c r="C258" s="32"/>
      <c r="D258" s="31"/>
      <c r="E258" s="32"/>
      <c r="F258" s="170"/>
      <c r="G258" s="32"/>
      <c r="H258" s="32"/>
      <c r="I258" s="31"/>
      <c r="J258" s="31"/>
      <c r="K258" s="31"/>
      <c r="L258" s="31"/>
      <c r="M258" s="31"/>
      <c r="N258" s="31"/>
      <c r="O258" s="31"/>
      <c r="P258" s="31"/>
      <c r="Q258" s="31"/>
      <c r="R258" s="31"/>
      <c r="S258" s="31"/>
      <c r="T258" s="31"/>
      <c r="U258" s="31"/>
      <c r="V258" s="31"/>
      <c r="W258" s="31"/>
      <c r="X258" s="31"/>
      <c r="Y258" s="31"/>
      <c r="Z258" s="31"/>
      <c r="AA258" s="31"/>
      <c r="AB258" s="31"/>
      <c r="AC258" s="31"/>
      <c r="AD258" s="31"/>
      <c r="AE258" s="31"/>
      <c r="AF258" s="31"/>
      <c r="AG258" s="31"/>
    </row>
    <row r="259" spans="1:33" ht="12.75" customHeight="1">
      <c r="A259" s="32"/>
      <c r="B259" s="31"/>
      <c r="C259" s="32"/>
      <c r="D259" s="31"/>
      <c r="E259" s="32"/>
      <c r="F259" s="170"/>
      <c r="G259" s="32"/>
      <c r="H259" s="32"/>
      <c r="I259" s="31"/>
      <c r="J259" s="31"/>
      <c r="K259" s="31"/>
      <c r="L259" s="31"/>
      <c r="M259" s="31"/>
      <c r="N259" s="31"/>
      <c r="O259" s="31"/>
      <c r="P259" s="31"/>
      <c r="Q259" s="31"/>
      <c r="R259" s="31"/>
      <c r="S259" s="31"/>
      <c r="T259" s="31"/>
      <c r="U259" s="31"/>
      <c r="V259" s="31"/>
      <c r="W259" s="31"/>
      <c r="X259" s="31"/>
      <c r="Y259" s="31"/>
      <c r="Z259" s="31"/>
      <c r="AA259" s="31"/>
      <c r="AB259" s="31"/>
      <c r="AC259" s="31"/>
      <c r="AD259" s="31"/>
      <c r="AE259" s="31"/>
      <c r="AF259" s="31"/>
      <c r="AG259" s="31"/>
    </row>
    <row r="260" spans="1:33" ht="12.75" customHeight="1">
      <c r="A260" s="32"/>
      <c r="B260" s="31"/>
      <c r="C260" s="32"/>
      <c r="D260" s="31"/>
      <c r="E260" s="32"/>
      <c r="F260" s="170"/>
      <c r="G260" s="32"/>
      <c r="H260" s="32"/>
      <c r="I260" s="31"/>
      <c r="J260" s="31"/>
      <c r="K260" s="31"/>
      <c r="L260" s="31"/>
      <c r="M260" s="31"/>
      <c r="N260" s="31"/>
      <c r="O260" s="31"/>
      <c r="P260" s="31"/>
      <c r="Q260" s="31"/>
      <c r="R260" s="31"/>
      <c r="S260" s="31"/>
      <c r="T260" s="31"/>
      <c r="U260" s="31"/>
      <c r="V260" s="31"/>
      <c r="W260" s="31"/>
      <c r="X260" s="31"/>
      <c r="Y260" s="31"/>
      <c r="Z260" s="31"/>
      <c r="AA260" s="31"/>
      <c r="AB260" s="31"/>
      <c r="AC260" s="31"/>
      <c r="AD260" s="31"/>
      <c r="AE260" s="31"/>
      <c r="AF260" s="31"/>
      <c r="AG260" s="31"/>
    </row>
    <row r="261" spans="1:33" ht="12.75" customHeight="1">
      <c r="A261" s="32"/>
      <c r="B261" s="31"/>
      <c r="C261" s="32"/>
      <c r="D261" s="31"/>
      <c r="E261" s="32"/>
      <c r="F261" s="170"/>
      <c r="G261" s="32"/>
      <c r="H261" s="32"/>
      <c r="I261" s="31"/>
      <c r="J261" s="31"/>
      <c r="K261" s="31"/>
      <c r="L261" s="31"/>
      <c r="M261" s="31"/>
      <c r="N261" s="31"/>
      <c r="O261" s="31"/>
      <c r="P261" s="31"/>
      <c r="Q261" s="31"/>
      <c r="R261" s="31"/>
      <c r="S261" s="31"/>
      <c r="T261" s="31"/>
      <c r="U261" s="31"/>
      <c r="V261" s="31"/>
      <c r="W261" s="31"/>
      <c r="X261" s="31"/>
      <c r="Y261" s="31"/>
      <c r="Z261" s="31"/>
      <c r="AA261" s="31"/>
      <c r="AB261" s="31"/>
      <c r="AC261" s="31"/>
      <c r="AD261" s="31"/>
      <c r="AE261" s="31"/>
      <c r="AF261" s="31"/>
      <c r="AG261" s="31"/>
    </row>
    <row r="262" spans="1:33" ht="12.75" customHeight="1">
      <c r="A262" s="32"/>
      <c r="B262" s="31"/>
      <c r="C262" s="32"/>
      <c r="D262" s="31"/>
      <c r="E262" s="32"/>
      <c r="F262" s="170"/>
      <c r="G262" s="32"/>
      <c r="H262" s="32"/>
      <c r="I262" s="31"/>
      <c r="J262" s="31"/>
      <c r="K262" s="31"/>
      <c r="L262" s="31"/>
      <c r="M262" s="31"/>
      <c r="N262" s="31"/>
      <c r="O262" s="31"/>
      <c r="P262" s="31"/>
      <c r="Q262" s="31"/>
      <c r="R262" s="31"/>
      <c r="S262" s="31"/>
      <c r="T262" s="31"/>
      <c r="U262" s="31"/>
      <c r="V262" s="31"/>
      <c r="W262" s="31"/>
      <c r="X262" s="31"/>
      <c r="Y262" s="31"/>
      <c r="Z262" s="31"/>
      <c r="AA262" s="31"/>
      <c r="AB262" s="31"/>
      <c r="AC262" s="31"/>
      <c r="AD262" s="31"/>
      <c r="AE262" s="31"/>
      <c r="AF262" s="31"/>
      <c r="AG262" s="31"/>
    </row>
    <row r="263" spans="1:33" ht="12.75" customHeight="1">
      <c r="A263" s="32"/>
      <c r="B263" s="31"/>
      <c r="C263" s="32"/>
      <c r="D263" s="31"/>
      <c r="E263" s="32"/>
      <c r="F263" s="170"/>
      <c r="G263" s="32"/>
      <c r="H263" s="32"/>
      <c r="I263" s="31"/>
      <c r="J263" s="31"/>
      <c r="K263" s="31"/>
      <c r="L263" s="31"/>
      <c r="M263" s="31"/>
      <c r="N263" s="31"/>
      <c r="O263" s="31"/>
      <c r="P263" s="31"/>
      <c r="Q263" s="31"/>
      <c r="R263" s="31"/>
      <c r="S263" s="31"/>
      <c r="T263" s="31"/>
      <c r="U263" s="31"/>
      <c r="V263" s="31"/>
      <c r="W263" s="31"/>
      <c r="X263" s="31"/>
      <c r="Y263" s="31"/>
      <c r="Z263" s="31"/>
      <c r="AA263" s="31"/>
      <c r="AB263" s="31"/>
      <c r="AC263" s="31"/>
      <c r="AD263" s="31"/>
      <c r="AE263" s="31"/>
      <c r="AF263" s="31"/>
      <c r="AG263" s="31"/>
    </row>
    <row r="264" spans="1:33" ht="12.75" customHeight="1">
      <c r="A264" s="32"/>
      <c r="B264" s="31"/>
      <c r="C264" s="32"/>
      <c r="D264" s="31"/>
      <c r="E264" s="32"/>
      <c r="F264" s="170"/>
      <c r="G264" s="32"/>
      <c r="H264" s="32"/>
      <c r="I264" s="31"/>
      <c r="J264" s="31"/>
      <c r="K264" s="31"/>
      <c r="L264" s="31"/>
      <c r="M264" s="31"/>
      <c r="N264" s="31"/>
      <c r="O264" s="31"/>
      <c r="P264" s="31"/>
      <c r="Q264" s="31"/>
      <c r="R264" s="31"/>
      <c r="S264" s="31"/>
      <c r="T264" s="31"/>
      <c r="U264" s="31"/>
      <c r="V264" s="31"/>
      <c r="W264" s="31"/>
      <c r="X264" s="31"/>
      <c r="Y264" s="31"/>
      <c r="Z264" s="31"/>
      <c r="AA264" s="31"/>
      <c r="AB264" s="31"/>
      <c r="AC264" s="31"/>
      <c r="AD264" s="31"/>
      <c r="AE264" s="31"/>
      <c r="AF264" s="31"/>
      <c r="AG264" s="31"/>
    </row>
    <row r="265" spans="1:33" ht="12.75" customHeight="1">
      <c r="A265" s="32"/>
      <c r="B265" s="31"/>
      <c r="C265" s="32"/>
      <c r="D265" s="31"/>
      <c r="E265" s="32"/>
      <c r="F265" s="170"/>
      <c r="G265" s="32"/>
      <c r="H265" s="32"/>
      <c r="I265" s="31"/>
      <c r="J265" s="31"/>
      <c r="K265" s="31"/>
      <c r="L265" s="31"/>
      <c r="M265" s="31"/>
      <c r="N265" s="31"/>
      <c r="O265" s="31"/>
      <c r="P265" s="31"/>
      <c r="Q265" s="31"/>
      <c r="R265" s="31"/>
      <c r="S265" s="31"/>
      <c r="T265" s="31"/>
      <c r="U265" s="31"/>
      <c r="V265" s="31"/>
      <c r="W265" s="31"/>
      <c r="X265" s="31"/>
      <c r="Y265" s="31"/>
      <c r="Z265" s="31"/>
      <c r="AA265" s="31"/>
      <c r="AB265" s="31"/>
      <c r="AC265" s="31"/>
      <c r="AD265" s="31"/>
      <c r="AE265" s="31"/>
      <c r="AF265" s="31"/>
      <c r="AG265" s="31"/>
    </row>
    <row r="266" spans="1:33" ht="12.75" customHeight="1">
      <c r="A266" s="32"/>
      <c r="B266" s="31"/>
      <c r="C266" s="32"/>
      <c r="D266" s="31"/>
      <c r="E266" s="32"/>
      <c r="F266" s="170"/>
      <c r="G266" s="32"/>
      <c r="H266" s="32"/>
      <c r="I266" s="31"/>
      <c r="J266" s="31"/>
      <c r="K266" s="31"/>
      <c r="L266" s="31"/>
      <c r="M266" s="31"/>
      <c r="N266" s="31"/>
      <c r="O266" s="31"/>
      <c r="P266" s="31"/>
      <c r="Q266" s="31"/>
      <c r="R266" s="31"/>
      <c r="S266" s="31"/>
      <c r="T266" s="31"/>
      <c r="U266" s="31"/>
      <c r="V266" s="31"/>
      <c r="W266" s="31"/>
      <c r="X266" s="31"/>
      <c r="Y266" s="31"/>
      <c r="Z266" s="31"/>
      <c r="AA266" s="31"/>
      <c r="AB266" s="31"/>
      <c r="AC266" s="31"/>
      <c r="AD266" s="31"/>
      <c r="AE266" s="31"/>
      <c r="AF266" s="31"/>
      <c r="AG266" s="31"/>
    </row>
    <row r="267" spans="1:33" ht="12.75" customHeight="1">
      <c r="A267" s="32"/>
      <c r="B267" s="31"/>
      <c r="C267" s="32"/>
      <c r="D267" s="31"/>
      <c r="E267" s="32"/>
      <c r="F267" s="170"/>
      <c r="G267" s="32"/>
      <c r="H267" s="32"/>
      <c r="I267" s="31"/>
      <c r="J267" s="31"/>
      <c r="K267" s="31"/>
      <c r="L267" s="31"/>
      <c r="M267" s="31"/>
      <c r="N267" s="31"/>
      <c r="O267" s="31"/>
      <c r="P267" s="31"/>
      <c r="Q267" s="31"/>
      <c r="R267" s="31"/>
      <c r="S267" s="31"/>
      <c r="T267" s="31"/>
      <c r="U267" s="31"/>
      <c r="V267" s="31"/>
      <c r="W267" s="31"/>
      <c r="X267" s="31"/>
      <c r="Y267" s="31"/>
      <c r="Z267" s="31"/>
      <c r="AA267" s="31"/>
      <c r="AB267" s="31"/>
      <c r="AC267" s="31"/>
      <c r="AD267" s="31"/>
      <c r="AE267" s="31"/>
      <c r="AF267" s="31"/>
      <c r="AG267" s="31"/>
    </row>
    <row r="268" spans="1:33" ht="12.75" customHeight="1">
      <c r="A268" s="32"/>
      <c r="B268" s="31"/>
      <c r="C268" s="32"/>
      <c r="D268" s="31"/>
      <c r="E268" s="32"/>
      <c r="F268" s="170"/>
      <c r="G268" s="32"/>
      <c r="H268" s="32"/>
      <c r="I268" s="31"/>
      <c r="J268" s="31"/>
      <c r="K268" s="31"/>
      <c r="L268" s="31"/>
      <c r="M268" s="31"/>
      <c r="N268" s="31"/>
      <c r="O268" s="31"/>
      <c r="P268" s="31"/>
      <c r="Q268" s="31"/>
      <c r="R268" s="31"/>
      <c r="S268" s="31"/>
      <c r="T268" s="31"/>
      <c r="U268" s="31"/>
      <c r="V268" s="31"/>
      <c r="W268" s="31"/>
      <c r="X268" s="31"/>
      <c r="Y268" s="31"/>
      <c r="Z268" s="31"/>
      <c r="AA268" s="31"/>
      <c r="AB268" s="31"/>
      <c r="AC268" s="31"/>
      <c r="AD268" s="31"/>
      <c r="AE268" s="31"/>
      <c r="AF268" s="31"/>
      <c r="AG268" s="31"/>
    </row>
    <row r="269" spans="1:33" ht="12.75" customHeight="1">
      <c r="A269" s="32"/>
      <c r="B269" s="31"/>
      <c r="C269" s="32"/>
      <c r="D269" s="31"/>
      <c r="E269" s="32"/>
      <c r="F269" s="170"/>
      <c r="G269" s="32"/>
      <c r="H269" s="32"/>
      <c r="I269" s="31"/>
      <c r="J269" s="31"/>
      <c r="K269" s="31"/>
      <c r="L269" s="31"/>
      <c r="M269" s="31"/>
      <c r="N269" s="31"/>
      <c r="O269" s="31"/>
      <c r="P269" s="31"/>
      <c r="Q269" s="31"/>
      <c r="R269" s="31"/>
      <c r="S269" s="31"/>
      <c r="T269" s="31"/>
      <c r="U269" s="31"/>
      <c r="V269" s="31"/>
      <c r="W269" s="31"/>
      <c r="X269" s="31"/>
      <c r="Y269" s="31"/>
      <c r="Z269" s="31"/>
      <c r="AA269" s="31"/>
      <c r="AB269" s="31"/>
      <c r="AC269" s="31"/>
      <c r="AD269" s="31"/>
      <c r="AE269" s="31"/>
      <c r="AF269" s="31"/>
      <c r="AG269" s="31"/>
    </row>
    <row r="270" spans="1:33" ht="12.75" customHeight="1">
      <c r="A270" s="32"/>
      <c r="B270" s="31"/>
      <c r="C270" s="32"/>
      <c r="D270" s="31"/>
      <c r="E270" s="32"/>
      <c r="F270" s="170"/>
      <c r="G270" s="32"/>
      <c r="H270" s="32"/>
      <c r="I270" s="31"/>
      <c r="J270" s="31"/>
      <c r="K270" s="31"/>
      <c r="L270" s="31"/>
      <c r="M270" s="31"/>
      <c r="N270" s="31"/>
      <c r="O270" s="31"/>
      <c r="P270" s="31"/>
      <c r="Q270" s="31"/>
      <c r="R270" s="31"/>
      <c r="S270" s="31"/>
      <c r="T270" s="31"/>
      <c r="U270" s="31"/>
      <c r="V270" s="31"/>
      <c r="W270" s="31"/>
      <c r="X270" s="31"/>
      <c r="Y270" s="31"/>
      <c r="Z270" s="31"/>
      <c r="AA270" s="31"/>
      <c r="AB270" s="31"/>
      <c r="AC270" s="31"/>
      <c r="AD270" s="31"/>
      <c r="AE270" s="31"/>
      <c r="AF270" s="31"/>
      <c r="AG270" s="31"/>
    </row>
    <row r="271" spans="1:33" ht="12.75" customHeight="1">
      <c r="A271" s="32"/>
      <c r="B271" s="31"/>
      <c r="C271" s="32"/>
      <c r="D271" s="31"/>
      <c r="E271" s="32"/>
      <c r="F271" s="170"/>
      <c r="G271" s="32"/>
      <c r="H271" s="32"/>
      <c r="I271" s="31"/>
      <c r="J271" s="31"/>
      <c r="K271" s="31"/>
      <c r="L271" s="31"/>
      <c r="M271" s="31"/>
      <c r="N271" s="31"/>
      <c r="O271" s="31"/>
      <c r="P271" s="31"/>
      <c r="Q271" s="31"/>
      <c r="R271" s="31"/>
      <c r="S271" s="31"/>
      <c r="T271" s="31"/>
      <c r="U271" s="31"/>
      <c r="V271" s="31"/>
      <c r="W271" s="31"/>
      <c r="X271" s="31"/>
      <c r="Y271" s="31"/>
      <c r="Z271" s="31"/>
      <c r="AA271" s="31"/>
      <c r="AB271" s="31"/>
      <c r="AC271" s="31"/>
      <c r="AD271" s="31"/>
      <c r="AE271" s="31"/>
      <c r="AF271" s="31"/>
      <c r="AG271" s="31"/>
    </row>
    <row r="272" spans="1:33" ht="12.75" customHeight="1">
      <c r="A272" s="32"/>
      <c r="B272" s="31"/>
      <c r="C272" s="32"/>
      <c r="D272" s="31"/>
      <c r="E272" s="32"/>
      <c r="F272" s="170"/>
      <c r="G272" s="32"/>
      <c r="H272" s="32"/>
      <c r="I272" s="31"/>
      <c r="J272" s="31"/>
      <c r="K272" s="31"/>
      <c r="L272" s="31"/>
      <c r="M272" s="31"/>
      <c r="N272" s="31"/>
      <c r="O272" s="31"/>
      <c r="P272" s="31"/>
      <c r="Q272" s="31"/>
      <c r="R272" s="31"/>
      <c r="S272" s="31"/>
      <c r="T272" s="31"/>
      <c r="U272" s="31"/>
      <c r="V272" s="31"/>
      <c r="W272" s="31"/>
      <c r="X272" s="31"/>
      <c r="Y272" s="31"/>
      <c r="Z272" s="31"/>
      <c r="AA272" s="31"/>
      <c r="AB272" s="31"/>
      <c r="AC272" s="31"/>
      <c r="AD272" s="31"/>
      <c r="AE272" s="31"/>
      <c r="AF272" s="31"/>
      <c r="AG272" s="31"/>
    </row>
    <row r="273" spans="1:33" ht="12.75" customHeight="1">
      <c r="A273" s="32"/>
      <c r="B273" s="31"/>
      <c r="C273" s="32"/>
      <c r="D273" s="31"/>
      <c r="E273" s="32"/>
      <c r="F273" s="170"/>
      <c r="G273" s="32"/>
      <c r="H273" s="32"/>
      <c r="I273" s="31"/>
      <c r="J273" s="31"/>
      <c r="K273" s="31"/>
      <c r="L273" s="31"/>
      <c r="M273" s="31"/>
      <c r="N273" s="31"/>
      <c r="O273" s="31"/>
      <c r="P273" s="31"/>
      <c r="Q273" s="31"/>
      <c r="R273" s="31"/>
      <c r="S273" s="31"/>
      <c r="T273" s="31"/>
      <c r="U273" s="31"/>
      <c r="V273" s="31"/>
      <c r="W273" s="31"/>
      <c r="X273" s="31"/>
      <c r="Y273" s="31"/>
      <c r="Z273" s="31"/>
      <c r="AA273" s="31"/>
      <c r="AB273" s="31"/>
      <c r="AC273" s="31"/>
      <c r="AD273" s="31"/>
      <c r="AE273" s="31"/>
      <c r="AF273" s="31"/>
      <c r="AG273" s="31"/>
    </row>
    <row r="274" spans="1:33" ht="12.75" customHeight="1">
      <c r="A274" s="32"/>
      <c r="B274" s="31"/>
      <c r="C274" s="32"/>
      <c r="D274" s="31"/>
      <c r="E274" s="32"/>
      <c r="F274" s="170"/>
      <c r="G274" s="32"/>
      <c r="H274" s="32"/>
      <c r="I274" s="31"/>
      <c r="J274" s="31"/>
      <c r="K274" s="31"/>
      <c r="L274" s="31"/>
      <c r="M274" s="31"/>
      <c r="N274" s="31"/>
      <c r="O274" s="31"/>
      <c r="P274" s="31"/>
      <c r="Q274" s="31"/>
      <c r="R274" s="31"/>
      <c r="S274" s="31"/>
      <c r="T274" s="31"/>
      <c r="U274" s="31"/>
      <c r="V274" s="31"/>
      <c r="W274" s="31"/>
      <c r="X274" s="31"/>
      <c r="Y274" s="31"/>
      <c r="Z274" s="31"/>
      <c r="AA274" s="31"/>
      <c r="AB274" s="31"/>
      <c r="AC274" s="31"/>
      <c r="AD274" s="31"/>
      <c r="AE274" s="31"/>
      <c r="AF274" s="31"/>
      <c r="AG274" s="31"/>
    </row>
    <row r="275" spans="1:33" ht="12.75" customHeight="1">
      <c r="A275" s="32"/>
      <c r="B275" s="31"/>
      <c r="C275" s="32"/>
      <c r="D275" s="31"/>
      <c r="E275" s="32"/>
      <c r="F275" s="170"/>
      <c r="G275" s="32"/>
      <c r="H275" s="32"/>
      <c r="I275" s="31"/>
      <c r="J275" s="31"/>
      <c r="K275" s="31"/>
      <c r="L275" s="31"/>
      <c r="M275" s="31"/>
      <c r="N275" s="31"/>
      <c r="O275" s="31"/>
      <c r="P275" s="31"/>
      <c r="Q275" s="31"/>
      <c r="R275" s="31"/>
      <c r="S275" s="31"/>
      <c r="T275" s="31"/>
      <c r="U275" s="31"/>
      <c r="V275" s="31"/>
      <c r="W275" s="31"/>
      <c r="X275" s="31"/>
      <c r="Y275" s="31"/>
      <c r="Z275" s="31"/>
      <c r="AA275" s="31"/>
      <c r="AB275" s="31"/>
      <c r="AC275" s="31"/>
      <c r="AD275" s="31"/>
      <c r="AE275" s="31"/>
      <c r="AF275" s="31"/>
      <c r="AG275" s="31"/>
    </row>
    <row r="276" spans="1:33" ht="12.75" customHeight="1">
      <c r="A276" s="32"/>
      <c r="B276" s="31"/>
      <c r="C276" s="32"/>
      <c r="D276" s="31"/>
      <c r="E276" s="32"/>
      <c r="F276" s="170"/>
      <c r="G276" s="32"/>
      <c r="H276" s="32"/>
      <c r="I276" s="31"/>
      <c r="J276" s="31"/>
      <c r="K276" s="31"/>
      <c r="L276" s="31"/>
      <c r="M276" s="31"/>
      <c r="N276" s="31"/>
      <c r="O276" s="31"/>
      <c r="P276" s="31"/>
      <c r="Q276" s="31"/>
      <c r="R276" s="31"/>
      <c r="S276" s="31"/>
      <c r="T276" s="31"/>
      <c r="U276" s="31"/>
      <c r="V276" s="31"/>
      <c r="W276" s="31"/>
      <c r="X276" s="31"/>
      <c r="Y276" s="31"/>
      <c r="Z276" s="31"/>
      <c r="AA276" s="31"/>
      <c r="AB276" s="31"/>
      <c r="AC276" s="31"/>
      <c r="AD276" s="31"/>
      <c r="AE276" s="31"/>
      <c r="AF276" s="31"/>
      <c r="AG276" s="31"/>
    </row>
    <row r="277" spans="1:33" ht="12.75" customHeight="1">
      <c r="A277" s="32"/>
      <c r="B277" s="31"/>
      <c r="C277" s="32"/>
      <c r="D277" s="31"/>
      <c r="E277" s="32"/>
      <c r="F277" s="170"/>
      <c r="G277" s="32"/>
      <c r="H277" s="32"/>
      <c r="I277" s="31"/>
      <c r="J277" s="31"/>
      <c r="K277" s="31"/>
      <c r="L277" s="31"/>
      <c r="M277" s="31"/>
      <c r="N277" s="31"/>
      <c r="O277" s="31"/>
      <c r="P277" s="31"/>
      <c r="Q277" s="31"/>
      <c r="R277" s="31"/>
      <c r="S277" s="31"/>
      <c r="T277" s="31"/>
      <c r="U277" s="31"/>
      <c r="V277" s="31"/>
      <c r="W277" s="31"/>
      <c r="X277" s="31"/>
      <c r="Y277" s="31"/>
      <c r="Z277" s="31"/>
      <c r="AA277" s="31"/>
      <c r="AB277" s="31"/>
      <c r="AC277" s="31"/>
      <c r="AD277" s="31"/>
      <c r="AE277" s="31"/>
      <c r="AF277" s="31"/>
      <c r="AG277" s="31"/>
    </row>
    <row r="278" spans="1:33" ht="12.75" customHeight="1">
      <c r="A278" s="32"/>
      <c r="B278" s="31"/>
      <c r="C278" s="32"/>
      <c r="D278" s="31"/>
      <c r="E278" s="32"/>
      <c r="F278" s="170"/>
      <c r="G278" s="32"/>
      <c r="H278" s="32"/>
      <c r="I278" s="31"/>
      <c r="J278" s="31"/>
      <c r="K278" s="31"/>
      <c r="L278" s="31"/>
      <c r="M278" s="31"/>
      <c r="N278" s="31"/>
      <c r="O278" s="31"/>
      <c r="P278" s="31"/>
      <c r="Q278" s="31"/>
      <c r="R278" s="31"/>
      <c r="S278" s="31"/>
      <c r="T278" s="31"/>
      <c r="U278" s="31"/>
      <c r="V278" s="31"/>
      <c r="W278" s="31"/>
      <c r="X278" s="31"/>
      <c r="Y278" s="31"/>
      <c r="Z278" s="31"/>
      <c r="AA278" s="31"/>
      <c r="AB278" s="31"/>
      <c r="AC278" s="31"/>
      <c r="AD278" s="31"/>
      <c r="AE278" s="31"/>
      <c r="AF278" s="31"/>
      <c r="AG278" s="31"/>
    </row>
    <row r="279" spans="1:33" ht="15.75" customHeight="1"/>
    <row r="280" spans="1:33" ht="15.75" customHeight="1"/>
    <row r="281" spans="1:33" ht="15.75" customHeight="1"/>
    <row r="282" spans="1:33" ht="15.75" customHeight="1"/>
    <row r="283" spans="1:33" ht="15.75" customHeight="1"/>
    <row r="284" spans="1:33" ht="15.75" customHeight="1"/>
    <row r="285" spans="1:33" ht="15.75" customHeight="1"/>
    <row r="286" spans="1:33" ht="15.75" customHeight="1"/>
    <row r="287" spans="1:33" ht="15.75" customHeight="1"/>
    <row r="288" spans="1:33"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35">
    <mergeCell ref="I6:J6"/>
    <mergeCell ref="A1:Z1"/>
    <mergeCell ref="A2:Z2"/>
    <mergeCell ref="A3:Z3"/>
    <mergeCell ref="A5:A7"/>
    <mergeCell ref="B5:B7"/>
    <mergeCell ref="C5:C7"/>
    <mergeCell ref="U5:U7"/>
    <mergeCell ref="AF5:AF7"/>
    <mergeCell ref="V6:V7"/>
    <mergeCell ref="AE6:AE7"/>
    <mergeCell ref="D5:D7"/>
    <mergeCell ref="E5:E7"/>
    <mergeCell ref="F5:F7"/>
    <mergeCell ref="G5:G7"/>
    <mergeCell ref="H5:J5"/>
    <mergeCell ref="K5:M5"/>
    <mergeCell ref="N5:N7"/>
    <mergeCell ref="P5:P7"/>
    <mergeCell ref="Q5:S5"/>
    <mergeCell ref="T5:T7"/>
    <mergeCell ref="Q6:Q7"/>
    <mergeCell ref="R6:S6"/>
    <mergeCell ref="H6:H7"/>
    <mergeCell ref="AD6:AD7"/>
    <mergeCell ref="V4:Z4"/>
    <mergeCell ref="V5:X5"/>
    <mergeCell ref="Y5:Z5"/>
    <mergeCell ref="AA5:AC5"/>
    <mergeCell ref="AD5:AE5"/>
    <mergeCell ref="W6:X6"/>
    <mergeCell ref="Y6:Y7"/>
    <mergeCell ref="Z6:Z7"/>
    <mergeCell ref="AA6:AA7"/>
    <mergeCell ref="AB6:AC6"/>
  </mergeCells>
  <pageMargins left="0.39370078740157499" right="0.196850393700787" top="0.74803149606299202" bottom="0.74803149606299202" header="0" footer="0"/>
  <pageSetup paperSize="9" scale="70" orientation="landscape"/>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000"/>
  <sheetViews>
    <sheetView workbookViewId="0"/>
  </sheetViews>
  <sheetFormatPr defaultColWidth="14.44140625" defaultRowHeight="15" customHeight="1"/>
  <cols>
    <col min="1" max="1" width="6.5546875" customWidth="1"/>
    <col min="2" max="2" width="27.88671875" customWidth="1"/>
    <col min="3" max="3" width="21.5546875" customWidth="1"/>
    <col min="4" max="4" width="20.88671875" customWidth="1"/>
    <col min="5" max="5" width="15.5546875" customWidth="1"/>
    <col min="6" max="25" width="8.6640625" customWidth="1"/>
  </cols>
  <sheetData>
    <row r="1" spans="1:25" ht="13.5" customHeight="1">
      <c r="A1" s="378" t="s">
        <v>585</v>
      </c>
      <c r="B1" s="343"/>
      <c r="C1" s="343"/>
      <c r="D1" s="343"/>
      <c r="E1" s="343"/>
      <c r="F1" s="327"/>
      <c r="G1" s="327"/>
      <c r="H1" s="327"/>
      <c r="I1" s="327"/>
      <c r="J1" s="327"/>
      <c r="K1" s="327"/>
      <c r="L1" s="327"/>
      <c r="M1" s="327"/>
      <c r="N1" s="327"/>
      <c r="O1" s="327"/>
      <c r="P1" s="327"/>
      <c r="Q1" s="327"/>
      <c r="R1" s="327"/>
      <c r="S1" s="327"/>
      <c r="T1" s="327"/>
      <c r="U1" s="327"/>
      <c r="V1" s="327"/>
      <c r="W1" s="327"/>
      <c r="X1" s="327"/>
      <c r="Y1" s="327"/>
    </row>
    <row r="2" spans="1:25" ht="37.5" customHeight="1">
      <c r="A2" s="378" t="s">
        <v>586</v>
      </c>
      <c r="B2" s="343"/>
      <c r="C2" s="343"/>
      <c r="D2" s="343"/>
      <c r="E2" s="343"/>
      <c r="F2" s="327"/>
      <c r="G2" s="327"/>
      <c r="H2" s="327"/>
      <c r="I2" s="327"/>
      <c r="J2" s="327"/>
      <c r="K2" s="327"/>
      <c r="L2" s="327"/>
      <c r="M2" s="327"/>
      <c r="N2" s="327"/>
      <c r="O2" s="327"/>
      <c r="P2" s="327"/>
      <c r="Q2" s="327"/>
      <c r="R2" s="327"/>
      <c r="S2" s="327"/>
      <c r="T2" s="327"/>
      <c r="U2" s="327"/>
      <c r="V2" s="327"/>
      <c r="W2" s="327"/>
      <c r="X2" s="327"/>
      <c r="Y2" s="327"/>
    </row>
    <row r="3" spans="1:25" ht="13.5" customHeight="1">
      <c r="A3" s="379" t="e">
        <f>#REF!</f>
        <v>#REF!</v>
      </c>
      <c r="B3" s="343"/>
      <c r="C3" s="343"/>
      <c r="D3" s="343"/>
      <c r="E3" s="343"/>
      <c r="F3" s="290"/>
      <c r="G3" s="290"/>
      <c r="H3" s="290"/>
      <c r="I3" s="290"/>
      <c r="J3" s="290"/>
      <c r="K3" s="290"/>
      <c r="L3" s="290"/>
      <c r="M3" s="290"/>
      <c r="N3" s="290"/>
      <c r="O3" s="290"/>
      <c r="P3" s="290"/>
      <c r="Q3" s="290"/>
      <c r="R3" s="290"/>
      <c r="S3" s="290"/>
      <c r="T3" s="290"/>
      <c r="U3" s="290"/>
      <c r="V3" s="290"/>
      <c r="W3" s="290"/>
      <c r="X3" s="290"/>
      <c r="Y3" s="290"/>
    </row>
    <row r="4" spans="1:25" ht="13.5" customHeight="1">
      <c r="A4" s="233" t="s">
        <v>119</v>
      </c>
      <c r="B4" s="233" t="s">
        <v>587</v>
      </c>
      <c r="C4" s="233" t="s">
        <v>588</v>
      </c>
      <c r="D4" s="233" t="s">
        <v>589</v>
      </c>
      <c r="E4" s="233" t="s">
        <v>15</v>
      </c>
      <c r="F4" s="327"/>
      <c r="G4" s="327"/>
      <c r="H4" s="327"/>
      <c r="I4" s="327"/>
      <c r="J4" s="327"/>
      <c r="K4" s="327"/>
      <c r="L4" s="327"/>
      <c r="M4" s="327"/>
      <c r="N4" s="327"/>
      <c r="O4" s="327"/>
      <c r="P4" s="327"/>
      <c r="Q4" s="327"/>
      <c r="R4" s="327"/>
      <c r="S4" s="327"/>
      <c r="T4" s="327"/>
      <c r="U4" s="327"/>
      <c r="V4" s="327"/>
      <c r="W4" s="327"/>
      <c r="X4" s="327"/>
      <c r="Y4" s="327"/>
    </row>
    <row r="5" spans="1:25" ht="13.5" customHeight="1">
      <c r="A5" s="328">
        <v>1</v>
      </c>
      <c r="B5" s="302" t="s">
        <v>590</v>
      </c>
      <c r="C5" s="302" t="s">
        <v>591</v>
      </c>
      <c r="D5" s="329" t="s">
        <v>592</v>
      </c>
      <c r="E5" s="302"/>
      <c r="F5" s="290"/>
      <c r="G5" s="290"/>
      <c r="H5" s="290"/>
      <c r="I5" s="290"/>
      <c r="J5" s="290"/>
      <c r="K5" s="290"/>
      <c r="L5" s="290"/>
      <c r="M5" s="290"/>
      <c r="N5" s="290"/>
      <c r="O5" s="290"/>
      <c r="P5" s="290"/>
      <c r="Q5" s="290"/>
      <c r="R5" s="290"/>
      <c r="S5" s="290"/>
      <c r="T5" s="290"/>
      <c r="U5" s="290"/>
      <c r="V5" s="290"/>
      <c r="W5" s="290"/>
      <c r="X5" s="290"/>
      <c r="Y5" s="290"/>
    </row>
    <row r="6" spans="1:25" ht="13.5" customHeight="1">
      <c r="A6" s="328">
        <v>2</v>
      </c>
      <c r="B6" s="302" t="s">
        <v>593</v>
      </c>
      <c r="C6" s="302" t="s">
        <v>591</v>
      </c>
      <c r="D6" s="329" t="s">
        <v>594</v>
      </c>
      <c r="E6" s="302"/>
      <c r="F6" s="290"/>
      <c r="G6" s="290"/>
      <c r="H6" s="290"/>
      <c r="I6" s="290"/>
      <c r="J6" s="290"/>
      <c r="K6" s="290"/>
      <c r="L6" s="290"/>
      <c r="M6" s="290"/>
      <c r="N6" s="290"/>
      <c r="O6" s="290"/>
      <c r="P6" s="290"/>
      <c r="Q6" s="290"/>
      <c r="R6" s="290"/>
      <c r="S6" s="290"/>
      <c r="T6" s="290"/>
      <c r="U6" s="290"/>
      <c r="V6" s="290"/>
      <c r="W6" s="290"/>
      <c r="X6" s="290"/>
      <c r="Y6" s="290"/>
    </row>
    <row r="7" spans="1:25" ht="13.5" customHeight="1">
      <c r="A7" s="328">
        <v>3</v>
      </c>
      <c r="B7" s="302" t="s">
        <v>595</v>
      </c>
      <c r="C7" s="302" t="s">
        <v>596</v>
      </c>
      <c r="D7" s="329" t="s">
        <v>597</v>
      </c>
      <c r="E7" s="302"/>
      <c r="F7" s="290"/>
      <c r="G7" s="290"/>
      <c r="H7" s="290"/>
      <c r="I7" s="290"/>
      <c r="J7" s="290"/>
      <c r="K7" s="290"/>
      <c r="L7" s="290"/>
      <c r="M7" s="290"/>
      <c r="N7" s="290"/>
      <c r="O7" s="290"/>
      <c r="P7" s="290"/>
      <c r="Q7" s="290"/>
      <c r="R7" s="290"/>
      <c r="S7" s="290"/>
      <c r="T7" s="290"/>
      <c r="U7" s="290"/>
      <c r="V7" s="290"/>
      <c r="W7" s="290"/>
      <c r="X7" s="290"/>
      <c r="Y7" s="290"/>
    </row>
    <row r="8" spans="1:25" ht="13.5" customHeight="1">
      <c r="A8" s="328">
        <v>4</v>
      </c>
      <c r="B8" s="302" t="s">
        <v>598</v>
      </c>
      <c r="C8" s="302" t="s">
        <v>591</v>
      </c>
      <c r="D8" s="329" t="s">
        <v>599</v>
      </c>
      <c r="E8" s="302"/>
      <c r="F8" s="290"/>
      <c r="G8" s="290"/>
      <c r="H8" s="290"/>
      <c r="I8" s="290"/>
      <c r="J8" s="290"/>
      <c r="K8" s="290"/>
      <c r="L8" s="290"/>
      <c r="M8" s="290"/>
      <c r="N8" s="290"/>
      <c r="O8" s="290"/>
      <c r="P8" s="290"/>
      <c r="Q8" s="290"/>
      <c r="R8" s="290"/>
      <c r="S8" s="290"/>
      <c r="T8" s="290"/>
      <c r="U8" s="290"/>
      <c r="V8" s="290"/>
      <c r="W8" s="290"/>
      <c r="X8" s="290"/>
      <c r="Y8" s="290"/>
    </row>
    <row r="9" spans="1:25" ht="13.5" customHeight="1">
      <c r="A9" s="290"/>
      <c r="B9" s="290"/>
      <c r="C9" s="290"/>
      <c r="D9" s="290"/>
      <c r="E9" s="290"/>
      <c r="F9" s="290"/>
      <c r="G9" s="290"/>
      <c r="H9" s="290"/>
      <c r="I9" s="290"/>
      <c r="J9" s="290"/>
      <c r="K9" s="290"/>
      <c r="L9" s="290"/>
      <c r="M9" s="290"/>
      <c r="N9" s="290"/>
      <c r="O9" s="290"/>
      <c r="P9" s="290"/>
      <c r="Q9" s="290"/>
      <c r="R9" s="290"/>
      <c r="S9" s="290"/>
      <c r="T9" s="290"/>
      <c r="U9" s="290"/>
      <c r="V9" s="290"/>
      <c r="W9" s="290"/>
      <c r="X9" s="290"/>
      <c r="Y9" s="290"/>
    </row>
    <row r="10" spans="1:25" ht="13.5" customHeight="1">
      <c r="A10" s="290"/>
      <c r="B10" s="290"/>
      <c r="C10" s="290"/>
      <c r="D10" s="290"/>
      <c r="E10" s="290"/>
      <c r="F10" s="290"/>
      <c r="G10" s="290"/>
      <c r="H10" s="290"/>
      <c r="I10" s="290"/>
      <c r="J10" s="290"/>
      <c r="K10" s="290"/>
      <c r="L10" s="290"/>
      <c r="M10" s="290"/>
      <c r="N10" s="290"/>
      <c r="O10" s="290"/>
      <c r="P10" s="290"/>
      <c r="Q10" s="290"/>
      <c r="R10" s="290"/>
      <c r="S10" s="290"/>
      <c r="T10" s="290"/>
      <c r="U10" s="290"/>
      <c r="V10" s="290"/>
      <c r="W10" s="290"/>
      <c r="X10" s="290"/>
      <c r="Y10" s="290"/>
    </row>
    <row r="11" spans="1:25" ht="13.5" customHeight="1">
      <c r="A11" s="290"/>
      <c r="B11" s="290"/>
      <c r="C11" s="290"/>
      <c r="D11" s="290"/>
      <c r="E11" s="290"/>
      <c r="F11" s="290"/>
      <c r="G11" s="290"/>
      <c r="H11" s="290"/>
      <c r="I11" s="290"/>
      <c r="J11" s="290"/>
      <c r="K11" s="290"/>
      <c r="L11" s="290"/>
      <c r="M11" s="290"/>
      <c r="N11" s="290"/>
      <c r="O11" s="290"/>
      <c r="P11" s="290"/>
      <c r="Q11" s="290"/>
      <c r="R11" s="290"/>
      <c r="S11" s="290"/>
      <c r="T11" s="290"/>
      <c r="U11" s="290"/>
      <c r="V11" s="290"/>
      <c r="W11" s="290"/>
      <c r="X11" s="290"/>
      <c r="Y11" s="290"/>
    </row>
    <row r="12" spans="1:25" ht="13.5" customHeight="1">
      <c r="A12" s="290"/>
      <c r="B12" s="290"/>
      <c r="C12" s="290"/>
      <c r="D12" s="290"/>
      <c r="E12" s="290"/>
      <c r="F12" s="290"/>
      <c r="G12" s="290"/>
      <c r="H12" s="290"/>
      <c r="I12" s="290"/>
      <c r="J12" s="290"/>
      <c r="K12" s="290"/>
      <c r="L12" s="290"/>
      <c r="M12" s="290"/>
      <c r="N12" s="290"/>
      <c r="O12" s="290"/>
      <c r="P12" s="290"/>
      <c r="Q12" s="290"/>
      <c r="R12" s="290"/>
      <c r="S12" s="290"/>
      <c r="T12" s="290"/>
      <c r="U12" s="290"/>
      <c r="V12" s="290"/>
      <c r="W12" s="290"/>
      <c r="X12" s="290"/>
      <c r="Y12" s="290"/>
    </row>
    <row r="13" spans="1:25" ht="13.5" customHeight="1">
      <c r="A13" s="290"/>
      <c r="B13" s="290"/>
      <c r="C13" s="290"/>
      <c r="D13" s="290"/>
      <c r="E13" s="290"/>
      <c r="F13" s="290"/>
      <c r="G13" s="290"/>
      <c r="H13" s="290"/>
      <c r="I13" s="290"/>
      <c r="J13" s="290"/>
      <c r="K13" s="290"/>
      <c r="L13" s="290"/>
      <c r="M13" s="290"/>
      <c r="N13" s="290"/>
      <c r="O13" s="290"/>
      <c r="P13" s="290"/>
      <c r="Q13" s="290"/>
      <c r="R13" s="290"/>
      <c r="S13" s="290"/>
      <c r="T13" s="290"/>
      <c r="U13" s="290"/>
      <c r="V13" s="290"/>
      <c r="W13" s="290"/>
      <c r="X13" s="290"/>
      <c r="Y13" s="290"/>
    </row>
    <row r="14" spans="1:25" ht="13.5" customHeight="1">
      <c r="A14" s="290"/>
      <c r="B14" s="290"/>
      <c r="C14" s="290"/>
      <c r="D14" s="290"/>
      <c r="E14" s="290"/>
      <c r="F14" s="290"/>
      <c r="G14" s="290"/>
      <c r="H14" s="290"/>
      <c r="I14" s="290"/>
      <c r="J14" s="290"/>
      <c r="K14" s="290"/>
      <c r="L14" s="290"/>
      <c r="M14" s="290"/>
      <c r="N14" s="290"/>
      <c r="O14" s="290"/>
      <c r="P14" s="290"/>
      <c r="Q14" s="290"/>
      <c r="R14" s="290"/>
      <c r="S14" s="290"/>
      <c r="T14" s="290"/>
      <c r="U14" s="290"/>
      <c r="V14" s="290"/>
      <c r="W14" s="290"/>
      <c r="X14" s="290"/>
      <c r="Y14" s="290"/>
    </row>
    <row r="15" spans="1:25" ht="13.5" customHeight="1">
      <c r="A15" s="290"/>
      <c r="B15" s="290"/>
      <c r="C15" s="290"/>
      <c r="D15" s="290"/>
      <c r="E15" s="290"/>
      <c r="F15" s="290"/>
      <c r="G15" s="290"/>
      <c r="H15" s="290"/>
      <c r="I15" s="290"/>
      <c r="J15" s="290"/>
      <c r="K15" s="290"/>
      <c r="L15" s="290"/>
      <c r="M15" s="290"/>
      <c r="N15" s="290"/>
      <c r="O15" s="290"/>
      <c r="P15" s="290"/>
      <c r="Q15" s="290"/>
      <c r="R15" s="290"/>
      <c r="S15" s="290"/>
      <c r="T15" s="290"/>
      <c r="U15" s="290"/>
      <c r="V15" s="290"/>
      <c r="W15" s="290"/>
      <c r="X15" s="290"/>
      <c r="Y15" s="290"/>
    </row>
    <row r="16" spans="1:25" ht="13.5" customHeight="1">
      <c r="A16" s="290"/>
      <c r="B16" s="290"/>
      <c r="C16" s="290"/>
      <c r="D16" s="290"/>
      <c r="E16" s="290"/>
      <c r="F16" s="290"/>
      <c r="G16" s="290"/>
      <c r="H16" s="290"/>
      <c r="I16" s="290"/>
      <c r="J16" s="290"/>
      <c r="K16" s="290"/>
      <c r="L16" s="290"/>
      <c r="M16" s="290"/>
      <c r="N16" s="290"/>
      <c r="O16" s="290"/>
      <c r="P16" s="290"/>
      <c r="Q16" s="290"/>
      <c r="R16" s="290"/>
      <c r="S16" s="290"/>
      <c r="T16" s="290"/>
      <c r="U16" s="290"/>
      <c r="V16" s="290"/>
      <c r="W16" s="290"/>
      <c r="X16" s="290"/>
      <c r="Y16" s="290"/>
    </row>
    <row r="17" spans="1:25" ht="13.5" customHeight="1">
      <c r="A17" s="290"/>
      <c r="B17" s="290"/>
      <c r="C17" s="290"/>
      <c r="D17" s="290"/>
      <c r="E17" s="290"/>
      <c r="F17" s="290"/>
      <c r="G17" s="290"/>
      <c r="H17" s="290"/>
      <c r="I17" s="290"/>
      <c r="J17" s="290"/>
      <c r="K17" s="290"/>
      <c r="L17" s="290"/>
      <c r="M17" s="290"/>
      <c r="N17" s="290"/>
      <c r="O17" s="290"/>
      <c r="P17" s="290"/>
      <c r="Q17" s="290"/>
      <c r="R17" s="290"/>
      <c r="S17" s="290"/>
      <c r="T17" s="290"/>
      <c r="U17" s="290"/>
      <c r="V17" s="290"/>
      <c r="W17" s="290"/>
      <c r="X17" s="290"/>
      <c r="Y17" s="290"/>
    </row>
    <row r="18" spans="1:25" ht="13.5" customHeight="1">
      <c r="A18" s="290"/>
      <c r="B18" s="290"/>
      <c r="C18" s="290"/>
      <c r="D18" s="290"/>
      <c r="E18" s="290"/>
      <c r="F18" s="290"/>
      <c r="G18" s="290"/>
      <c r="H18" s="290"/>
      <c r="I18" s="290"/>
      <c r="J18" s="290"/>
      <c r="K18" s="290"/>
      <c r="L18" s="290"/>
      <c r="M18" s="290"/>
      <c r="N18" s="290"/>
      <c r="O18" s="290"/>
      <c r="P18" s="290"/>
      <c r="Q18" s="290"/>
      <c r="R18" s="290"/>
      <c r="S18" s="290"/>
      <c r="T18" s="290"/>
      <c r="U18" s="290"/>
      <c r="V18" s="290"/>
      <c r="W18" s="290"/>
      <c r="X18" s="290"/>
      <c r="Y18" s="290"/>
    </row>
    <row r="19" spans="1:25" ht="13.5" customHeight="1">
      <c r="A19" s="290"/>
      <c r="B19" s="290"/>
      <c r="C19" s="290"/>
      <c r="D19" s="290"/>
      <c r="E19" s="290"/>
      <c r="F19" s="290"/>
      <c r="G19" s="290"/>
      <c r="H19" s="290"/>
      <c r="I19" s="290"/>
      <c r="J19" s="290"/>
      <c r="K19" s="290"/>
      <c r="L19" s="290"/>
      <c r="M19" s="290"/>
      <c r="N19" s="290"/>
      <c r="O19" s="290"/>
      <c r="P19" s="290"/>
      <c r="Q19" s="290"/>
      <c r="R19" s="290"/>
      <c r="S19" s="290"/>
      <c r="T19" s="290"/>
      <c r="U19" s="290"/>
      <c r="V19" s="290"/>
      <c r="W19" s="290"/>
      <c r="X19" s="290"/>
      <c r="Y19" s="290"/>
    </row>
    <row r="20" spans="1:25" ht="13.5" customHeight="1">
      <c r="A20" s="290"/>
      <c r="B20" s="290"/>
      <c r="C20" s="290"/>
      <c r="D20" s="290"/>
      <c r="E20" s="290"/>
      <c r="F20" s="290"/>
      <c r="G20" s="290"/>
      <c r="H20" s="290"/>
      <c r="I20" s="290"/>
      <c r="J20" s="290"/>
      <c r="K20" s="290"/>
      <c r="L20" s="290"/>
      <c r="M20" s="290"/>
      <c r="N20" s="290"/>
      <c r="O20" s="290"/>
      <c r="P20" s="290"/>
      <c r="Q20" s="290"/>
      <c r="R20" s="290"/>
      <c r="S20" s="290"/>
      <c r="T20" s="290"/>
      <c r="U20" s="290"/>
      <c r="V20" s="290"/>
      <c r="W20" s="290"/>
      <c r="X20" s="290"/>
      <c r="Y20" s="290"/>
    </row>
    <row r="21" spans="1:25" ht="13.5" customHeight="1">
      <c r="A21" s="290"/>
      <c r="B21" s="290"/>
      <c r="C21" s="290"/>
      <c r="D21" s="290"/>
      <c r="E21" s="290"/>
      <c r="F21" s="290"/>
      <c r="G21" s="290"/>
      <c r="H21" s="290"/>
      <c r="I21" s="290"/>
      <c r="J21" s="290"/>
      <c r="K21" s="290"/>
      <c r="L21" s="290"/>
      <c r="M21" s="290"/>
      <c r="N21" s="290"/>
      <c r="O21" s="290"/>
      <c r="P21" s="290"/>
      <c r="Q21" s="290"/>
      <c r="R21" s="290"/>
      <c r="S21" s="290"/>
      <c r="T21" s="290"/>
      <c r="U21" s="290"/>
      <c r="V21" s="290"/>
      <c r="W21" s="290"/>
      <c r="X21" s="290"/>
      <c r="Y21" s="290"/>
    </row>
    <row r="22" spans="1:25" ht="13.5" customHeight="1">
      <c r="A22" s="290"/>
      <c r="B22" s="290"/>
      <c r="C22" s="290"/>
      <c r="D22" s="290"/>
      <c r="E22" s="290"/>
      <c r="F22" s="290"/>
      <c r="G22" s="290"/>
      <c r="H22" s="290"/>
      <c r="I22" s="290"/>
      <c r="J22" s="290"/>
      <c r="K22" s="290"/>
      <c r="L22" s="290"/>
      <c r="M22" s="290"/>
      <c r="N22" s="290"/>
      <c r="O22" s="290"/>
      <c r="P22" s="290"/>
      <c r="Q22" s="290"/>
      <c r="R22" s="290"/>
      <c r="S22" s="290"/>
      <c r="T22" s="290"/>
      <c r="U22" s="290"/>
      <c r="V22" s="290"/>
      <c r="W22" s="290"/>
      <c r="X22" s="290"/>
      <c r="Y22" s="290"/>
    </row>
    <row r="23" spans="1:25" ht="13.5" customHeight="1">
      <c r="A23" s="290"/>
      <c r="B23" s="290"/>
      <c r="C23" s="290"/>
      <c r="D23" s="290"/>
      <c r="E23" s="290"/>
      <c r="F23" s="290"/>
      <c r="G23" s="290"/>
      <c r="H23" s="290"/>
      <c r="I23" s="290"/>
      <c r="J23" s="290"/>
      <c r="K23" s="290"/>
      <c r="L23" s="290"/>
      <c r="M23" s="290"/>
      <c r="N23" s="290"/>
      <c r="O23" s="290"/>
      <c r="P23" s="290"/>
      <c r="Q23" s="290"/>
      <c r="R23" s="290"/>
      <c r="S23" s="290"/>
      <c r="T23" s="290"/>
      <c r="U23" s="290"/>
      <c r="V23" s="290"/>
      <c r="W23" s="290"/>
      <c r="X23" s="290"/>
      <c r="Y23" s="290"/>
    </row>
    <row r="24" spans="1:25" ht="13.5" customHeight="1">
      <c r="A24" s="290"/>
      <c r="B24" s="290"/>
      <c r="C24" s="290"/>
      <c r="D24" s="290"/>
      <c r="E24" s="290"/>
      <c r="F24" s="290"/>
      <c r="G24" s="290"/>
      <c r="H24" s="290"/>
      <c r="I24" s="290"/>
      <c r="J24" s="290"/>
      <c r="K24" s="290"/>
      <c r="L24" s="290"/>
      <c r="M24" s="290"/>
      <c r="N24" s="290"/>
      <c r="O24" s="290"/>
      <c r="P24" s="290"/>
      <c r="Q24" s="290"/>
      <c r="R24" s="290"/>
      <c r="S24" s="290"/>
      <c r="T24" s="290"/>
      <c r="U24" s="290"/>
      <c r="V24" s="290"/>
      <c r="W24" s="290"/>
      <c r="X24" s="290"/>
      <c r="Y24" s="290"/>
    </row>
    <row r="25" spans="1:25" ht="13.5" customHeight="1">
      <c r="A25" s="290"/>
      <c r="B25" s="290"/>
      <c r="C25" s="290"/>
      <c r="D25" s="290"/>
      <c r="E25" s="290"/>
      <c r="F25" s="290"/>
      <c r="G25" s="290"/>
      <c r="H25" s="290"/>
      <c r="I25" s="290"/>
      <c r="J25" s="290"/>
      <c r="K25" s="290"/>
      <c r="L25" s="290"/>
      <c r="M25" s="290"/>
      <c r="N25" s="290"/>
      <c r="O25" s="290"/>
      <c r="P25" s="290"/>
      <c r="Q25" s="290"/>
      <c r="R25" s="290"/>
      <c r="S25" s="290"/>
      <c r="T25" s="290"/>
      <c r="U25" s="290"/>
      <c r="V25" s="290"/>
      <c r="W25" s="290"/>
      <c r="X25" s="290"/>
      <c r="Y25" s="290"/>
    </row>
    <row r="26" spans="1:25" ht="13.5" customHeight="1">
      <c r="A26" s="290"/>
      <c r="B26" s="290"/>
      <c r="C26" s="290"/>
      <c r="D26" s="290"/>
      <c r="E26" s="290"/>
      <c r="F26" s="290"/>
      <c r="G26" s="290"/>
      <c r="H26" s="290"/>
      <c r="I26" s="290"/>
      <c r="J26" s="290"/>
      <c r="K26" s="290"/>
      <c r="L26" s="290"/>
      <c r="M26" s="290"/>
      <c r="N26" s="290"/>
      <c r="O26" s="290"/>
      <c r="P26" s="290"/>
      <c r="Q26" s="290"/>
      <c r="R26" s="290"/>
      <c r="S26" s="290"/>
      <c r="T26" s="290"/>
      <c r="U26" s="290"/>
      <c r="V26" s="290"/>
      <c r="W26" s="290"/>
      <c r="X26" s="290"/>
      <c r="Y26" s="290"/>
    </row>
    <row r="27" spans="1:25" ht="13.5" customHeight="1">
      <c r="A27" s="290"/>
      <c r="B27" s="290"/>
      <c r="C27" s="290"/>
      <c r="D27" s="290"/>
      <c r="E27" s="290"/>
      <c r="F27" s="290"/>
      <c r="G27" s="290"/>
      <c r="H27" s="290"/>
      <c r="I27" s="290"/>
      <c r="J27" s="290"/>
      <c r="K27" s="290"/>
      <c r="L27" s="290"/>
      <c r="M27" s="290"/>
      <c r="N27" s="290"/>
      <c r="O27" s="290"/>
      <c r="P27" s="290"/>
      <c r="Q27" s="290"/>
      <c r="R27" s="290"/>
      <c r="S27" s="290"/>
      <c r="T27" s="290"/>
      <c r="U27" s="290"/>
      <c r="V27" s="290"/>
      <c r="W27" s="290"/>
      <c r="X27" s="290"/>
      <c r="Y27" s="290"/>
    </row>
    <row r="28" spans="1:25" ht="13.5" customHeight="1">
      <c r="A28" s="290"/>
      <c r="B28" s="290"/>
      <c r="C28" s="290"/>
      <c r="D28" s="290"/>
      <c r="E28" s="290"/>
      <c r="F28" s="290"/>
      <c r="G28" s="290"/>
      <c r="H28" s="290"/>
      <c r="I28" s="290"/>
      <c r="J28" s="290"/>
      <c r="K28" s="290"/>
      <c r="L28" s="290"/>
      <c r="M28" s="290"/>
      <c r="N28" s="290"/>
      <c r="O28" s="290"/>
      <c r="P28" s="290"/>
      <c r="Q28" s="290"/>
      <c r="R28" s="290"/>
      <c r="S28" s="290"/>
      <c r="T28" s="290"/>
      <c r="U28" s="290"/>
      <c r="V28" s="290"/>
      <c r="W28" s="290"/>
      <c r="X28" s="290"/>
      <c r="Y28" s="290"/>
    </row>
    <row r="29" spans="1:25" ht="13.5" customHeight="1">
      <c r="A29" s="290"/>
      <c r="B29" s="290"/>
      <c r="C29" s="290"/>
      <c r="D29" s="290"/>
      <c r="E29" s="290"/>
      <c r="F29" s="290"/>
      <c r="G29" s="290"/>
      <c r="H29" s="290"/>
      <c r="I29" s="290"/>
      <c r="J29" s="290"/>
      <c r="K29" s="290"/>
      <c r="L29" s="290"/>
      <c r="M29" s="290"/>
      <c r="N29" s="290"/>
      <c r="O29" s="290"/>
      <c r="P29" s="290"/>
      <c r="Q29" s="290"/>
      <c r="R29" s="290"/>
      <c r="S29" s="290"/>
      <c r="T29" s="290"/>
      <c r="U29" s="290"/>
      <c r="V29" s="290"/>
      <c r="W29" s="290"/>
      <c r="X29" s="290"/>
      <c r="Y29" s="290"/>
    </row>
    <row r="30" spans="1:25" ht="13.5" customHeight="1">
      <c r="A30" s="290"/>
      <c r="B30" s="290"/>
      <c r="C30" s="290"/>
      <c r="D30" s="290"/>
      <c r="E30" s="290"/>
      <c r="F30" s="290"/>
      <c r="G30" s="290"/>
      <c r="H30" s="290"/>
      <c r="I30" s="290"/>
      <c r="J30" s="290"/>
      <c r="K30" s="290"/>
      <c r="L30" s="290"/>
      <c r="M30" s="290"/>
      <c r="N30" s="290"/>
      <c r="O30" s="290"/>
      <c r="P30" s="290"/>
      <c r="Q30" s="290"/>
      <c r="R30" s="290"/>
      <c r="S30" s="290"/>
      <c r="T30" s="290"/>
      <c r="U30" s="290"/>
      <c r="V30" s="290"/>
      <c r="W30" s="290"/>
      <c r="X30" s="290"/>
      <c r="Y30" s="290"/>
    </row>
    <row r="31" spans="1:25" ht="13.5" customHeight="1">
      <c r="A31" s="290"/>
      <c r="B31" s="290"/>
      <c r="C31" s="290"/>
      <c r="D31" s="290"/>
      <c r="E31" s="290"/>
      <c r="F31" s="290"/>
      <c r="G31" s="290"/>
      <c r="H31" s="290"/>
      <c r="I31" s="290"/>
      <c r="J31" s="290"/>
      <c r="K31" s="290"/>
      <c r="L31" s="290"/>
      <c r="M31" s="290"/>
      <c r="N31" s="290"/>
      <c r="O31" s="290"/>
      <c r="P31" s="290"/>
      <c r="Q31" s="290"/>
      <c r="R31" s="290"/>
      <c r="S31" s="290"/>
      <c r="T31" s="290"/>
      <c r="U31" s="290"/>
      <c r="V31" s="290"/>
      <c r="W31" s="290"/>
      <c r="X31" s="290"/>
      <c r="Y31" s="290"/>
    </row>
    <row r="32" spans="1:25" ht="13.5" customHeight="1">
      <c r="A32" s="290"/>
      <c r="B32" s="290"/>
      <c r="C32" s="290"/>
      <c r="D32" s="290"/>
      <c r="E32" s="290"/>
      <c r="F32" s="290"/>
      <c r="G32" s="290"/>
      <c r="H32" s="290"/>
      <c r="I32" s="290"/>
      <c r="J32" s="290"/>
      <c r="K32" s="290"/>
      <c r="L32" s="290"/>
      <c r="M32" s="290"/>
      <c r="N32" s="290"/>
      <c r="O32" s="290"/>
      <c r="P32" s="290"/>
      <c r="Q32" s="290"/>
      <c r="R32" s="290"/>
      <c r="S32" s="290"/>
      <c r="T32" s="290"/>
      <c r="U32" s="290"/>
      <c r="V32" s="290"/>
      <c r="W32" s="290"/>
      <c r="X32" s="290"/>
      <c r="Y32" s="290"/>
    </row>
    <row r="33" spans="1:25" ht="13.5" customHeight="1">
      <c r="A33" s="290"/>
      <c r="B33" s="290"/>
      <c r="C33" s="290"/>
      <c r="D33" s="290"/>
      <c r="E33" s="290"/>
      <c r="F33" s="290"/>
      <c r="G33" s="290"/>
      <c r="H33" s="290"/>
      <c r="I33" s="290"/>
      <c r="J33" s="290"/>
      <c r="K33" s="290"/>
      <c r="L33" s="290"/>
      <c r="M33" s="290"/>
      <c r="N33" s="290"/>
      <c r="O33" s="290"/>
      <c r="P33" s="290"/>
      <c r="Q33" s="290"/>
      <c r="R33" s="290"/>
      <c r="S33" s="290"/>
      <c r="T33" s="290"/>
      <c r="U33" s="290"/>
      <c r="V33" s="290"/>
      <c r="W33" s="290"/>
      <c r="X33" s="290"/>
      <c r="Y33" s="290"/>
    </row>
    <row r="34" spans="1:25" ht="13.5" customHeight="1">
      <c r="A34" s="290"/>
      <c r="B34" s="290"/>
      <c r="C34" s="290"/>
      <c r="D34" s="290"/>
      <c r="E34" s="290"/>
      <c r="F34" s="290"/>
      <c r="G34" s="290"/>
      <c r="H34" s="290"/>
      <c r="I34" s="290"/>
      <c r="J34" s="290"/>
      <c r="K34" s="290"/>
      <c r="L34" s="290"/>
      <c r="M34" s="290"/>
      <c r="N34" s="290"/>
      <c r="O34" s="290"/>
      <c r="P34" s="290"/>
      <c r="Q34" s="290"/>
      <c r="R34" s="290"/>
      <c r="S34" s="290"/>
      <c r="T34" s="290"/>
      <c r="U34" s="290"/>
      <c r="V34" s="290"/>
      <c r="W34" s="290"/>
      <c r="X34" s="290"/>
      <c r="Y34" s="290"/>
    </row>
    <row r="35" spans="1:25" ht="13.5" customHeight="1">
      <c r="A35" s="290"/>
      <c r="B35" s="290"/>
      <c r="C35" s="290"/>
      <c r="D35" s="290"/>
      <c r="E35" s="290"/>
      <c r="F35" s="290"/>
      <c r="G35" s="290"/>
      <c r="H35" s="290"/>
      <c r="I35" s="290"/>
      <c r="J35" s="290"/>
      <c r="K35" s="290"/>
      <c r="L35" s="290"/>
      <c r="M35" s="290"/>
      <c r="N35" s="290"/>
      <c r="O35" s="290"/>
      <c r="P35" s="290"/>
      <c r="Q35" s="290"/>
      <c r="R35" s="290"/>
      <c r="S35" s="290"/>
      <c r="T35" s="290"/>
      <c r="U35" s="290"/>
      <c r="V35" s="290"/>
      <c r="W35" s="290"/>
      <c r="X35" s="290"/>
      <c r="Y35" s="290"/>
    </row>
    <row r="36" spans="1:25" ht="13.5" customHeight="1">
      <c r="A36" s="290"/>
      <c r="B36" s="290"/>
      <c r="C36" s="290"/>
      <c r="D36" s="290"/>
      <c r="E36" s="290"/>
      <c r="F36" s="290"/>
      <c r="G36" s="290"/>
      <c r="H36" s="290"/>
      <c r="I36" s="290"/>
      <c r="J36" s="290"/>
      <c r="K36" s="290"/>
      <c r="L36" s="290"/>
      <c r="M36" s="290"/>
      <c r="N36" s="290"/>
      <c r="O36" s="290"/>
      <c r="P36" s="290"/>
      <c r="Q36" s="290"/>
      <c r="R36" s="290"/>
      <c r="S36" s="290"/>
      <c r="T36" s="290"/>
      <c r="U36" s="290"/>
      <c r="V36" s="290"/>
      <c r="W36" s="290"/>
      <c r="X36" s="290"/>
      <c r="Y36" s="290"/>
    </row>
    <row r="37" spans="1:25" ht="13.5" customHeight="1">
      <c r="A37" s="290"/>
      <c r="B37" s="290"/>
      <c r="C37" s="290"/>
      <c r="D37" s="290"/>
      <c r="E37" s="290"/>
      <c r="F37" s="290"/>
      <c r="G37" s="290"/>
      <c r="H37" s="290"/>
      <c r="I37" s="290"/>
      <c r="J37" s="290"/>
      <c r="K37" s="290"/>
      <c r="L37" s="290"/>
      <c r="M37" s="290"/>
      <c r="N37" s="290"/>
      <c r="O37" s="290"/>
      <c r="P37" s="290"/>
      <c r="Q37" s="290"/>
      <c r="R37" s="290"/>
      <c r="S37" s="290"/>
      <c r="T37" s="290"/>
      <c r="U37" s="290"/>
      <c r="V37" s="290"/>
      <c r="W37" s="290"/>
      <c r="X37" s="290"/>
      <c r="Y37" s="290"/>
    </row>
    <row r="38" spans="1:25" ht="13.5" customHeight="1">
      <c r="A38" s="290"/>
      <c r="B38" s="290"/>
      <c r="C38" s="290"/>
      <c r="D38" s="290"/>
      <c r="E38" s="290"/>
      <c r="F38" s="290"/>
      <c r="G38" s="290"/>
      <c r="H38" s="290"/>
      <c r="I38" s="290"/>
      <c r="J38" s="290"/>
      <c r="K38" s="290"/>
      <c r="L38" s="290"/>
      <c r="M38" s="290"/>
      <c r="N38" s="290"/>
      <c r="O38" s="290"/>
      <c r="P38" s="290"/>
      <c r="Q38" s="290"/>
      <c r="R38" s="290"/>
      <c r="S38" s="290"/>
      <c r="T38" s="290"/>
      <c r="U38" s="290"/>
      <c r="V38" s="290"/>
      <c r="W38" s="290"/>
      <c r="X38" s="290"/>
      <c r="Y38" s="290"/>
    </row>
    <row r="39" spans="1:25" ht="13.5" customHeight="1">
      <c r="A39" s="290"/>
      <c r="B39" s="290"/>
      <c r="C39" s="290"/>
      <c r="D39" s="290"/>
      <c r="E39" s="290"/>
      <c r="F39" s="290"/>
      <c r="G39" s="290"/>
      <c r="H39" s="290"/>
      <c r="I39" s="290"/>
      <c r="J39" s="290"/>
      <c r="K39" s="290"/>
      <c r="L39" s="290"/>
      <c r="M39" s="290"/>
      <c r="N39" s="290"/>
      <c r="O39" s="290"/>
      <c r="P39" s="290"/>
      <c r="Q39" s="290"/>
      <c r="R39" s="290"/>
      <c r="S39" s="290"/>
      <c r="T39" s="290"/>
      <c r="U39" s="290"/>
      <c r="V39" s="290"/>
      <c r="W39" s="290"/>
      <c r="X39" s="290"/>
      <c r="Y39" s="290"/>
    </row>
    <row r="40" spans="1:25" ht="13.5" customHeight="1">
      <c r="A40" s="290"/>
      <c r="B40" s="290"/>
      <c r="C40" s="290"/>
      <c r="D40" s="290"/>
      <c r="E40" s="290"/>
      <c r="F40" s="290"/>
      <c r="G40" s="290"/>
      <c r="H40" s="290"/>
      <c r="I40" s="290"/>
      <c r="J40" s="290"/>
      <c r="K40" s="290"/>
      <c r="L40" s="290"/>
      <c r="M40" s="290"/>
      <c r="N40" s="290"/>
      <c r="O40" s="290"/>
      <c r="P40" s="290"/>
      <c r="Q40" s="290"/>
      <c r="R40" s="290"/>
      <c r="S40" s="290"/>
      <c r="T40" s="290"/>
      <c r="U40" s="290"/>
      <c r="V40" s="290"/>
      <c r="W40" s="290"/>
      <c r="X40" s="290"/>
      <c r="Y40" s="290"/>
    </row>
    <row r="41" spans="1:25" ht="13.5" customHeight="1">
      <c r="A41" s="290"/>
      <c r="B41" s="290"/>
      <c r="C41" s="290"/>
      <c r="D41" s="290"/>
      <c r="E41" s="290"/>
      <c r="F41" s="290"/>
      <c r="G41" s="290"/>
      <c r="H41" s="290"/>
      <c r="I41" s="290"/>
      <c r="J41" s="290"/>
      <c r="K41" s="290"/>
      <c r="L41" s="290"/>
      <c r="M41" s="290"/>
      <c r="N41" s="290"/>
      <c r="O41" s="290"/>
      <c r="P41" s="290"/>
      <c r="Q41" s="290"/>
      <c r="R41" s="290"/>
      <c r="S41" s="290"/>
      <c r="T41" s="290"/>
      <c r="U41" s="290"/>
      <c r="V41" s="290"/>
      <c r="W41" s="290"/>
      <c r="X41" s="290"/>
      <c r="Y41" s="290"/>
    </row>
    <row r="42" spans="1:25" ht="13.5" customHeight="1">
      <c r="A42" s="290"/>
      <c r="B42" s="290"/>
      <c r="C42" s="290"/>
      <c r="D42" s="290"/>
      <c r="E42" s="290"/>
      <c r="F42" s="290"/>
      <c r="G42" s="290"/>
      <c r="H42" s="290"/>
      <c r="I42" s="290"/>
      <c r="J42" s="290"/>
      <c r="K42" s="290"/>
      <c r="L42" s="290"/>
      <c r="M42" s="290"/>
      <c r="N42" s="290"/>
      <c r="O42" s="290"/>
      <c r="P42" s="290"/>
      <c r="Q42" s="290"/>
      <c r="R42" s="290"/>
      <c r="S42" s="290"/>
      <c r="T42" s="290"/>
      <c r="U42" s="290"/>
      <c r="V42" s="290"/>
      <c r="W42" s="290"/>
      <c r="X42" s="290"/>
      <c r="Y42" s="290"/>
    </row>
    <row r="43" spans="1:25" ht="13.5" customHeight="1">
      <c r="A43" s="290"/>
      <c r="B43" s="290"/>
      <c r="C43" s="290"/>
      <c r="D43" s="290"/>
      <c r="E43" s="290"/>
      <c r="F43" s="290"/>
      <c r="G43" s="290"/>
      <c r="H43" s="290"/>
      <c r="I43" s="290"/>
      <c r="J43" s="290"/>
      <c r="K43" s="290"/>
      <c r="L43" s="290"/>
      <c r="M43" s="290"/>
      <c r="N43" s="290"/>
      <c r="O43" s="290"/>
      <c r="P43" s="290"/>
      <c r="Q43" s="290"/>
      <c r="R43" s="290"/>
      <c r="S43" s="290"/>
      <c r="T43" s="290"/>
      <c r="U43" s="290"/>
      <c r="V43" s="290"/>
      <c r="W43" s="290"/>
      <c r="X43" s="290"/>
      <c r="Y43" s="290"/>
    </row>
    <row r="44" spans="1:25" ht="13.5" customHeight="1">
      <c r="A44" s="290"/>
      <c r="B44" s="290"/>
      <c r="C44" s="290"/>
      <c r="D44" s="290"/>
      <c r="E44" s="290"/>
      <c r="F44" s="290"/>
      <c r="G44" s="290"/>
      <c r="H44" s="290"/>
      <c r="I44" s="290"/>
      <c r="J44" s="290"/>
      <c r="K44" s="290"/>
      <c r="L44" s="290"/>
      <c r="M44" s="290"/>
      <c r="N44" s="290"/>
      <c r="O44" s="290"/>
      <c r="P44" s="290"/>
      <c r="Q44" s="290"/>
      <c r="R44" s="290"/>
      <c r="S44" s="290"/>
      <c r="T44" s="290"/>
      <c r="U44" s="290"/>
      <c r="V44" s="290"/>
      <c r="W44" s="290"/>
      <c r="X44" s="290"/>
      <c r="Y44" s="290"/>
    </row>
    <row r="45" spans="1:25" ht="13.5" customHeight="1">
      <c r="A45" s="290"/>
      <c r="B45" s="290"/>
      <c r="C45" s="290"/>
      <c r="D45" s="290"/>
      <c r="E45" s="290"/>
      <c r="F45" s="290"/>
      <c r="G45" s="290"/>
      <c r="H45" s="290"/>
      <c r="I45" s="290"/>
      <c r="J45" s="290"/>
      <c r="K45" s="290"/>
      <c r="L45" s="290"/>
      <c r="M45" s="290"/>
      <c r="N45" s="290"/>
      <c r="O45" s="290"/>
      <c r="P45" s="290"/>
      <c r="Q45" s="290"/>
      <c r="R45" s="290"/>
      <c r="S45" s="290"/>
      <c r="T45" s="290"/>
      <c r="U45" s="290"/>
      <c r="V45" s="290"/>
      <c r="W45" s="290"/>
      <c r="X45" s="290"/>
      <c r="Y45" s="290"/>
    </row>
    <row r="46" spans="1:25" ht="13.5" customHeight="1">
      <c r="A46" s="290"/>
      <c r="B46" s="290"/>
      <c r="C46" s="290"/>
      <c r="D46" s="290"/>
      <c r="E46" s="290"/>
      <c r="F46" s="290"/>
      <c r="G46" s="290"/>
      <c r="H46" s="290"/>
      <c r="I46" s="290"/>
      <c r="J46" s="290"/>
      <c r="K46" s="290"/>
      <c r="L46" s="290"/>
      <c r="M46" s="290"/>
      <c r="N46" s="290"/>
      <c r="O46" s="290"/>
      <c r="P46" s="290"/>
      <c r="Q46" s="290"/>
      <c r="R46" s="290"/>
      <c r="S46" s="290"/>
      <c r="T46" s="290"/>
      <c r="U46" s="290"/>
      <c r="V46" s="290"/>
      <c r="W46" s="290"/>
      <c r="X46" s="290"/>
      <c r="Y46" s="290"/>
    </row>
    <row r="47" spans="1:25" ht="13.5" customHeight="1">
      <c r="A47" s="290"/>
      <c r="B47" s="290"/>
      <c r="C47" s="290"/>
      <c r="D47" s="290"/>
      <c r="E47" s="290"/>
      <c r="F47" s="290"/>
      <c r="G47" s="290"/>
      <c r="H47" s="290"/>
      <c r="I47" s="290"/>
      <c r="J47" s="290"/>
      <c r="K47" s="290"/>
      <c r="L47" s="290"/>
      <c r="M47" s="290"/>
      <c r="N47" s="290"/>
      <c r="O47" s="290"/>
      <c r="P47" s="290"/>
      <c r="Q47" s="290"/>
      <c r="R47" s="290"/>
      <c r="S47" s="290"/>
      <c r="T47" s="290"/>
      <c r="U47" s="290"/>
      <c r="V47" s="290"/>
      <c r="W47" s="290"/>
      <c r="X47" s="290"/>
      <c r="Y47" s="290"/>
    </row>
    <row r="48" spans="1:25" ht="13.5" customHeight="1">
      <c r="A48" s="290"/>
      <c r="B48" s="290"/>
      <c r="C48" s="290"/>
      <c r="D48" s="290"/>
      <c r="E48" s="290"/>
      <c r="F48" s="290"/>
      <c r="G48" s="290"/>
      <c r="H48" s="290"/>
      <c r="I48" s="290"/>
      <c r="J48" s="290"/>
      <c r="K48" s="290"/>
      <c r="L48" s="290"/>
      <c r="M48" s="290"/>
      <c r="N48" s="290"/>
      <c r="O48" s="290"/>
      <c r="P48" s="290"/>
      <c r="Q48" s="290"/>
      <c r="R48" s="290"/>
      <c r="S48" s="290"/>
      <c r="T48" s="290"/>
      <c r="U48" s="290"/>
      <c r="V48" s="290"/>
      <c r="W48" s="290"/>
      <c r="X48" s="290"/>
      <c r="Y48" s="290"/>
    </row>
    <row r="49" spans="1:25" ht="13.5" customHeight="1">
      <c r="A49" s="290"/>
      <c r="B49" s="290"/>
      <c r="C49" s="290"/>
      <c r="D49" s="290"/>
      <c r="E49" s="290"/>
      <c r="F49" s="290"/>
      <c r="G49" s="290"/>
      <c r="H49" s="290"/>
      <c r="I49" s="290"/>
      <c r="J49" s="290"/>
      <c r="K49" s="290"/>
      <c r="L49" s="290"/>
      <c r="M49" s="290"/>
      <c r="N49" s="290"/>
      <c r="O49" s="290"/>
      <c r="P49" s="290"/>
      <c r="Q49" s="290"/>
      <c r="R49" s="290"/>
      <c r="S49" s="290"/>
      <c r="T49" s="290"/>
      <c r="U49" s="290"/>
      <c r="V49" s="290"/>
      <c r="W49" s="290"/>
      <c r="X49" s="290"/>
      <c r="Y49" s="290"/>
    </row>
    <row r="50" spans="1:25" ht="13.5" customHeight="1">
      <c r="A50" s="290"/>
      <c r="B50" s="290"/>
      <c r="C50" s="290"/>
      <c r="D50" s="290"/>
      <c r="E50" s="290"/>
      <c r="F50" s="290"/>
      <c r="G50" s="290"/>
      <c r="H50" s="290"/>
      <c r="I50" s="290"/>
      <c r="J50" s="290"/>
      <c r="K50" s="290"/>
      <c r="L50" s="290"/>
      <c r="M50" s="290"/>
      <c r="N50" s="290"/>
      <c r="O50" s="290"/>
      <c r="P50" s="290"/>
      <c r="Q50" s="290"/>
      <c r="R50" s="290"/>
      <c r="S50" s="290"/>
      <c r="T50" s="290"/>
      <c r="U50" s="290"/>
      <c r="V50" s="290"/>
      <c r="W50" s="290"/>
      <c r="X50" s="290"/>
      <c r="Y50" s="290"/>
    </row>
    <row r="51" spans="1:25" ht="13.5" customHeight="1">
      <c r="A51" s="290"/>
      <c r="B51" s="290"/>
      <c r="C51" s="290"/>
      <c r="D51" s="290"/>
      <c r="E51" s="290"/>
      <c r="F51" s="290"/>
      <c r="G51" s="290"/>
      <c r="H51" s="290"/>
      <c r="I51" s="290"/>
      <c r="J51" s="290"/>
      <c r="K51" s="290"/>
      <c r="L51" s="290"/>
      <c r="M51" s="290"/>
      <c r="N51" s="290"/>
      <c r="O51" s="290"/>
      <c r="P51" s="290"/>
      <c r="Q51" s="290"/>
      <c r="R51" s="290"/>
      <c r="S51" s="290"/>
      <c r="T51" s="290"/>
      <c r="U51" s="290"/>
      <c r="V51" s="290"/>
      <c r="W51" s="290"/>
      <c r="X51" s="290"/>
      <c r="Y51" s="290"/>
    </row>
    <row r="52" spans="1:25" ht="13.5" customHeight="1">
      <c r="A52" s="290"/>
      <c r="B52" s="290"/>
      <c r="C52" s="290"/>
      <c r="D52" s="290"/>
      <c r="E52" s="290"/>
      <c r="F52" s="290"/>
      <c r="G52" s="290"/>
      <c r="H52" s="290"/>
      <c r="I52" s="290"/>
      <c r="J52" s="290"/>
      <c r="K52" s="290"/>
      <c r="L52" s="290"/>
      <c r="M52" s="290"/>
      <c r="N52" s="290"/>
      <c r="O52" s="290"/>
      <c r="P52" s="290"/>
      <c r="Q52" s="290"/>
      <c r="R52" s="290"/>
      <c r="S52" s="290"/>
      <c r="T52" s="290"/>
      <c r="U52" s="290"/>
      <c r="V52" s="290"/>
      <c r="W52" s="290"/>
      <c r="X52" s="290"/>
      <c r="Y52" s="290"/>
    </row>
    <row r="53" spans="1:25" ht="13.5" customHeight="1">
      <c r="A53" s="290"/>
      <c r="B53" s="290"/>
      <c r="C53" s="290"/>
      <c r="D53" s="290"/>
      <c r="E53" s="290"/>
      <c r="F53" s="290"/>
      <c r="G53" s="290"/>
      <c r="H53" s="290"/>
      <c r="I53" s="290"/>
      <c r="J53" s="290"/>
      <c r="K53" s="290"/>
      <c r="L53" s="290"/>
      <c r="M53" s="290"/>
      <c r="N53" s="290"/>
      <c r="O53" s="290"/>
      <c r="P53" s="290"/>
      <c r="Q53" s="290"/>
      <c r="R53" s="290"/>
      <c r="S53" s="290"/>
      <c r="T53" s="290"/>
      <c r="U53" s="290"/>
      <c r="V53" s="290"/>
      <c r="W53" s="290"/>
      <c r="X53" s="290"/>
      <c r="Y53" s="290"/>
    </row>
    <row r="54" spans="1:25" ht="13.5" customHeight="1">
      <c r="A54" s="290"/>
      <c r="B54" s="290"/>
      <c r="C54" s="290"/>
      <c r="D54" s="290"/>
      <c r="E54" s="290"/>
      <c r="F54" s="290"/>
      <c r="G54" s="290"/>
      <c r="H54" s="290"/>
      <c r="I54" s="290"/>
      <c r="J54" s="290"/>
      <c r="K54" s="290"/>
      <c r="L54" s="290"/>
      <c r="M54" s="290"/>
      <c r="N54" s="290"/>
      <c r="O54" s="290"/>
      <c r="P54" s="290"/>
      <c r="Q54" s="290"/>
      <c r="R54" s="290"/>
      <c r="S54" s="290"/>
      <c r="T54" s="290"/>
      <c r="U54" s="290"/>
      <c r="V54" s="290"/>
      <c r="W54" s="290"/>
      <c r="X54" s="290"/>
      <c r="Y54" s="290"/>
    </row>
    <row r="55" spans="1:25" ht="13.5" customHeight="1">
      <c r="A55" s="290"/>
      <c r="B55" s="290"/>
      <c r="C55" s="290"/>
      <c r="D55" s="290"/>
      <c r="E55" s="290"/>
      <c r="F55" s="290"/>
      <c r="G55" s="290"/>
      <c r="H55" s="290"/>
      <c r="I55" s="290"/>
      <c r="J55" s="290"/>
      <c r="K55" s="290"/>
      <c r="L55" s="290"/>
      <c r="M55" s="290"/>
      <c r="N55" s="290"/>
      <c r="O55" s="290"/>
      <c r="P55" s="290"/>
      <c r="Q55" s="290"/>
      <c r="R55" s="290"/>
      <c r="S55" s="290"/>
      <c r="T55" s="290"/>
      <c r="U55" s="290"/>
      <c r="V55" s="290"/>
      <c r="W55" s="290"/>
      <c r="X55" s="290"/>
      <c r="Y55" s="290"/>
    </row>
    <row r="56" spans="1:25" ht="13.5" customHeight="1">
      <c r="A56" s="290"/>
      <c r="B56" s="290"/>
      <c r="C56" s="290"/>
      <c r="D56" s="290"/>
      <c r="E56" s="290"/>
      <c r="F56" s="290"/>
      <c r="G56" s="290"/>
      <c r="H56" s="290"/>
      <c r="I56" s="290"/>
      <c r="J56" s="290"/>
      <c r="K56" s="290"/>
      <c r="L56" s="290"/>
      <c r="M56" s="290"/>
      <c r="N56" s="290"/>
      <c r="O56" s="290"/>
      <c r="P56" s="290"/>
      <c r="Q56" s="290"/>
      <c r="R56" s="290"/>
      <c r="S56" s="290"/>
      <c r="T56" s="290"/>
      <c r="U56" s="290"/>
      <c r="V56" s="290"/>
      <c r="W56" s="290"/>
      <c r="X56" s="290"/>
      <c r="Y56" s="290"/>
    </row>
    <row r="57" spans="1:25" ht="13.5" customHeight="1">
      <c r="A57" s="290"/>
      <c r="B57" s="290"/>
      <c r="C57" s="290"/>
      <c r="D57" s="290"/>
      <c r="E57" s="290"/>
      <c r="F57" s="290"/>
      <c r="G57" s="290"/>
      <c r="H57" s="290"/>
      <c r="I57" s="290"/>
      <c r="J57" s="290"/>
      <c r="K57" s="290"/>
      <c r="L57" s="290"/>
      <c r="M57" s="290"/>
      <c r="N57" s="290"/>
      <c r="O57" s="290"/>
      <c r="P57" s="290"/>
      <c r="Q57" s="290"/>
      <c r="R57" s="290"/>
      <c r="S57" s="290"/>
      <c r="T57" s="290"/>
      <c r="U57" s="290"/>
      <c r="V57" s="290"/>
      <c r="W57" s="290"/>
      <c r="X57" s="290"/>
      <c r="Y57" s="290"/>
    </row>
    <row r="58" spans="1:25" ht="13.5" customHeight="1">
      <c r="A58" s="290"/>
      <c r="B58" s="290"/>
      <c r="C58" s="290"/>
      <c r="D58" s="290"/>
      <c r="E58" s="290"/>
      <c r="F58" s="290"/>
      <c r="G58" s="290"/>
      <c r="H58" s="290"/>
      <c r="I58" s="290"/>
      <c r="J58" s="290"/>
      <c r="K58" s="290"/>
      <c r="L58" s="290"/>
      <c r="M58" s="290"/>
      <c r="N58" s="290"/>
      <c r="O58" s="290"/>
      <c r="P58" s="290"/>
      <c r="Q58" s="290"/>
      <c r="R58" s="290"/>
      <c r="S58" s="290"/>
      <c r="T58" s="290"/>
      <c r="U58" s="290"/>
      <c r="V58" s="290"/>
      <c r="W58" s="290"/>
      <c r="X58" s="290"/>
      <c r="Y58" s="290"/>
    </row>
    <row r="59" spans="1:25" ht="13.5" customHeight="1">
      <c r="A59" s="290"/>
      <c r="B59" s="290"/>
      <c r="C59" s="290"/>
      <c r="D59" s="290"/>
      <c r="E59" s="290"/>
      <c r="F59" s="290"/>
      <c r="G59" s="290"/>
      <c r="H59" s="290"/>
      <c r="I59" s="290"/>
      <c r="J59" s="290"/>
      <c r="K59" s="290"/>
      <c r="L59" s="290"/>
      <c r="M59" s="290"/>
      <c r="N59" s="290"/>
      <c r="O59" s="290"/>
      <c r="P59" s="290"/>
      <c r="Q59" s="290"/>
      <c r="R59" s="290"/>
      <c r="S59" s="290"/>
      <c r="T59" s="290"/>
      <c r="U59" s="290"/>
      <c r="V59" s="290"/>
      <c r="W59" s="290"/>
      <c r="X59" s="290"/>
      <c r="Y59" s="290"/>
    </row>
    <row r="60" spans="1:25" ht="13.5" customHeight="1">
      <c r="A60" s="290"/>
      <c r="B60" s="290"/>
      <c r="C60" s="290"/>
      <c r="D60" s="290"/>
      <c r="E60" s="290"/>
      <c r="F60" s="290"/>
      <c r="G60" s="290"/>
      <c r="H60" s="290"/>
      <c r="I60" s="290"/>
      <c r="J60" s="290"/>
      <c r="K60" s="290"/>
      <c r="L60" s="290"/>
      <c r="M60" s="290"/>
      <c r="N60" s="290"/>
      <c r="O60" s="290"/>
      <c r="P60" s="290"/>
      <c r="Q60" s="290"/>
      <c r="R60" s="290"/>
      <c r="S60" s="290"/>
      <c r="T60" s="290"/>
      <c r="U60" s="290"/>
      <c r="V60" s="290"/>
      <c r="W60" s="290"/>
      <c r="X60" s="290"/>
      <c r="Y60" s="290"/>
    </row>
    <row r="61" spans="1:25" ht="13.5" customHeight="1">
      <c r="A61" s="290"/>
      <c r="B61" s="290"/>
      <c r="C61" s="290"/>
      <c r="D61" s="290"/>
      <c r="E61" s="290"/>
      <c r="F61" s="290"/>
      <c r="G61" s="290"/>
      <c r="H61" s="290"/>
      <c r="I61" s="290"/>
      <c r="J61" s="290"/>
      <c r="K61" s="290"/>
      <c r="L61" s="290"/>
      <c r="M61" s="290"/>
      <c r="N61" s="290"/>
      <c r="O61" s="290"/>
      <c r="P61" s="290"/>
      <c r="Q61" s="290"/>
      <c r="R61" s="290"/>
      <c r="S61" s="290"/>
      <c r="T61" s="290"/>
      <c r="U61" s="290"/>
      <c r="V61" s="290"/>
      <c r="W61" s="290"/>
      <c r="X61" s="290"/>
      <c r="Y61" s="290"/>
    </row>
    <row r="62" spans="1:25" ht="13.5" customHeight="1">
      <c r="A62" s="290"/>
      <c r="B62" s="290"/>
      <c r="C62" s="290"/>
      <c r="D62" s="290"/>
      <c r="E62" s="290"/>
      <c r="F62" s="290"/>
      <c r="G62" s="290"/>
      <c r="H62" s="290"/>
      <c r="I62" s="290"/>
      <c r="J62" s="290"/>
      <c r="K62" s="290"/>
      <c r="L62" s="290"/>
      <c r="M62" s="290"/>
      <c r="N62" s="290"/>
      <c r="O62" s="290"/>
      <c r="P62" s="290"/>
      <c r="Q62" s="290"/>
      <c r="R62" s="290"/>
      <c r="S62" s="290"/>
      <c r="T62" s="290"/>
      <c r="U62" s="290"/>
      <c r="V62" s="290"/>
      <c r="W62" s="290"/>
      <c r="X62" s="290"/>
      <c r="Y62" s="290"/>
    </row>
    <row r="63" spans="1:25" ht="13.5" customHeight="1">
      <c r="A63" s="290"/>
      <c r="B63" s="290"/>
      <c r="C63" s="290"/>
      <c r="D63" s="290"/>
      <c r="E63" s="290"/>
      <c r="F63" s="290"/>
      <c r="G63" s="290"/>
      <c r="H63" s="290"/>
      <c r="I63" s="290"/>
      <c r="J63" s="290"/>
      <c r="K63" s="290"/>
      <c r="L63" s="290"/>
      <c r="M63" s="290"/>
      <c r="N63" s="290"/>
      <c r="O63" s="290"/>
      <c r="P63" s="290"/>
      <c r="Q63" s="290"/>
      <c r="R63" s="290"/>
      <c r="S63" s="290"/>
      <c r="T63" s="290"/>
      <c r="U63" s="290"/>
      <c r="V63" s="290"/>
      <c r="W63" s="290"/>
      <c r="X63" s="290"/>
      <c r="Y63" s="290"/>
    </row>
    <row r="64" spans="1:25" ht="13.5" customHeight="1">
      <c r="A64" s="290"/>
      <c r="B64" s="290"/>
      <c r="C64" s="290"/>
      <c r="D64" s="290"/>
      <c r="E64" s="290"/>
      <c r="F64" s="290"/>
      <c r="G64" s="290"/>
      <c r="H64" s="290"/>
      <c r="I64" s="290"/>
      <c r="J64" s="290"/>
      <c r="K64" s="290"/>
      <c r="L64" s="290"/>
      <c r="M64" s="290"/>
      <c r="N64" s="290"/>
      <c r="O64" s="290"/>
      <c r="P64" s="290"/>
      <c r="Q64" s="290"/>
      <c r="R64" s="290"/>
      <c r="S64" s="290"/>
      <c r="T64" s="290"/>
      <c r="U64" s="290"/>
      <c r="V64" s="290"/>
      <c r="W64" s="290"/>
      <c r="X64" s="290"/>
      <c r="Y64" s="290"/>
    </row>
    <row r="65" spans="1:25" ht="13.5" customHeight="1">
      <c r="A65" s="290"/>
      <c r="B65" s="290"/>
      <c r="C65" s="290"/>
      <c r="D65" s="290"/>
      <c r="E65" s="290"/>
      <c r="F65" s="290"/>
      <c r="G65" s="290"/>
      <c r="H65" s="290"/>
      <c r="I65" s="290"/>
      <c r="J65" s="290"/>
      <c r="K65" s="290"/>
      <c r="L65" s="290"/>
      <c r="M65" s="290"/>
      <c r="N65" s="290"/>
      <c r="O65" s="290"/>
      <c r="P65" s="290"/>
      <c r="Q65" s="290"/>
      <c r="R65" s="290"/>
      <c r="S65" s="290"/>
      <c r="T65" s="290"/>
      <c r="U65" s="290"/>
      <c r="V65" s="290"/>
      <c r="W65" s="290"/>
      <c r="X65" s="290"/>
      <c r="Y65" s="290"/>
    </row>
    <row r="66" spans="1:25" ht="13.5" customHeight="1">
      <c r="A66" s="290"/>
      <c r="B66" s="290"/>
      <c r="C66" s="290"/>
      <c r="D66" s="290"/>
      <c r="E66" s="290"/>
      <c r="F66" s="290"/>
      <c r="G66" s="290"/>
      <c r="H66" s="290"/>
      <c r="I66" s="290"/>
      <c r="J66" s="290"/>
      <c r="K66" s="290"/>
      <c r="L66" s="290"/>
      <c r="M66" s="290"/>
      <c r="N66" s="290"/>
      <c r="O66" s="290"/>
      <c r="P66" s="290"/>
      <c r="Q66" s="290"/>
      <c r="R66" s="290"/>
      <c r="S66" s="290"/>
      <c r="T66" s="290"/>
      <c r="U66" s="290"/>
      <c r="V66" s="290"/>
      <c r="W66" s="290"/>
      <c r="X66" s="290"/>
      <c r="Y66" s="290"/>
    </row>
    <row r="67" spans="1:25" ht="13.5" customHeight="1">
      <c r="A67" s="290"/>
      <c r="B67" s="290"/>
      <c r="C67" s="290"/>
      <c r="D67" s="290"/>
      <c r="E67" s="290"/>
      <c r="F67" s="290"/>
      <c r="G67" s="290"/>
      <c r="H67" s="290"/>
      <c r="I67" s="290"/>
      <c r="J67" s="290"/>
      <c r="K67" s="290"/>
      <c r="L67" s="290"/>
      <c r="M67" s="290"/>
      <c r="N67" s="290"/>
      <c r="O67" s="290"/>
      <c r="P67" s="290"/>
      <c r="Q67" s="290"/>
      <c r="R67" s="290"/>
      <c r="S67" s="290"/>
      <c r="T67" s="290"/>
      <c r="U67" s="290"/>
      <c r="V67" s="290"/>
      <c r="W67" s="290"/>
      <c r="X67" s="290"/>
      <c r="Y67" s="290"/>
    </row>
    <row r="68" spans="1:25" ht="13.5" customHeight="1">
      <c r="A68" s="290"/>
      <c r="B68" s="290"/>
      <c r="C68" s="290"/>
      <c r="D68" s="290"/>
      <c r="E68" s="290"/>
      <c r="F68" s="290"/>
      <c r="G68" s="290"/>
      <c r="H68" s="290"/>
      <c r="I68" s="290"/>
      <c r="J68" s="290"/>
      <c r="K68" s="290"/>
      <c r="L68" s="290"/>
      <c r="M68" s="290"/>
      <c r="N68" s="290"/>
      <c r="O68" s="290"/>
      <c r="P68" s="290"/>
      <c r="Q68" s="290"/>
      <c r="R68" s="290"/>
      <c r="S68" s="290"/>
      <c r="T68" s="290"/>
      <c r="U68" s="290"/>
      <c r="V68" s="290"/>
      <c r="W68" s="290"/>
      <c r="X68" s="290"/>
      <c r="Y68" s="290"/>
    </row>
    <row r="69" spans="1:25" ht="13.5" customHeight="1">
      <c r="A69" s="290"/>
      <c r="B69" s="290"/>
      <c r="C69" s="290"/>
      <c r="D69" s="290"/>
      <c r="E69" s="290"/>
      <c r="F69" s="290"/>
      <c r="G69" s="290"/>
      <c r="H69" s="290"/>
      <c r="I69" s="290"/>
      <c r="J69" s="290"/>
      <c r="K69" s="290"/>
      <c r="L69" s="290"/>
      <c r="M69" s="290"/>
      <c r="N69" s="290"/>
      <c r="O69" s="290"/>
      <c r="P69" s="290"/>
      <c r="Q69" s="290"/>
      <c r="R69" s="290"/>
      <c r="S69" s="290"/>
      <c r="T69" s="290"/>
      <c r="U69" s="290"/>
      <c r="V69" s="290"/>
      <c r="W69" s="290"/>
      <c r="X69" s="290"/>
      <c r="Y69" s="290"/>
    </row>
    <row r="70" spans="1:25" ht="13.5" customHeight="1">
      <c r="A70" s="290"/>
      <c r="B70" s="290"/>
      <c r="C70" s="290"/>
      <c r="D70" s="290"/>
      <c r="E70" s="290"/>
      <c r="F70" s="290"/>
      <c r="G70" s="290"/>
      <c r="H70" s="290"/>
      <c r="I70" s="290"/>
      <c r="J70" s="290"/>
      <c r="K70" s="290"/>
      <c r="L70" s="290"/>
      <c r="M70" s="290"/>
      <c r="N70" s="290"/>
      <c r="O70" s="290"/>
      <c r="P70" s="290"/>
      <c r="Q70" s="290"/>
      <c r="R70" s="290"/>
      <c r="S70" s="290"/>
      <c r="T70" s="290"/>
      <c r="U70" s="290"/>
      <c r="V70" s="290"/>
      <c r="W70" s="290"/>
      <c r="X70" s="290"/>
      <c r="Y70" s="290"/>
    </row>
    <row r="71" spans="1:25" ht="13.5" customHeight="1">
      <c r="A71" s="290"/>
      <c r="B71" s="290"/>
      <c r="C71" s="290"/>
      <c r="D71" s="290"/>
      <c r="E71" s="290"/>
      <c r="F71" s="290"/>
      <c r="G71" s="290"/>
      <c r="H71" s="290"/>
      <c r="I71" s="290"/>
      <c r="J71" s="290"/>
      <c r="K71" s="290"/>
      <c r="L71" s="290"/>
      <c r="M71" s="290"/>
      <c r="N71" s="290"/>
      <c r="O71" s="290"/>
      <c r="P71" s="290"/>
      <c r="Q71" s="290"/>
      <c r="R71" s="290"/>
      <c r="S71" s="290"/>
      <c r="T71" s="290"/>
      <c r="U71" s="290"/>
      <c r="V71" s="290"/>
      <c r="W71" s="290"/>
      <c r="X71" s="290"/>
      <c r="Y71" s="290"/>
    </row>
    <row r="72" spans="1:25" ht="13.5" customHeight="1">
      <c r="A72" s="290"/>
      <c r="B72" s="290"/>
      <c r="C72" s="290"/>
      <c r="D72" s="290"/>
      <c r="E72" s="290"/>
      <c r="F72" s="290"/>
      <c r="G72" s="290"/>
      <c r="H72" s="290"/>
      <c r="I72" s="290"/>
      <c r="J72" s="290"/>
      <c r="K72" s="290"/>
      <c r="L72" s="290"/>
      <c r="M72" s="290"/>
      <c r="N72" s="290"/>
      <c r="O72" s="290"/>
      <c r="P72" s="290"/>
      <c r="Q72" s="290"/>
      <c r="R72" s="290"/>
      <c r="S72" s="290"/>
      <c r="T72" s="290"/>
      <c r="U72" s="290"/>
      <c r="V72" s="290"/>
      <c r="W72" s="290"/>
      <c r="X72" s="290"/>
      <c r="Y72" s="290"/>
    </row>
    <row r="73" spans="1:25" ht="13.5" customHeight="1">
      <c r="A73" s="290"/>
      <c r="B73" s="290"/>
      <c r="C73" s="290"/>
      <c r="D73" s="290"/>
      <c r="E73" s="290"/>
      <c r="F73" s="290"/>
      <c r="G73" s="290"/>
      <c r="H73" s="290"/>
      <c r="I73" s="290"/>
      <c r="J73" s="290"/>
      <c r="K73" s="290"/>
      <c r="L73" s="290"/>
      <c r="M73" s="290"/>
      <c r="N73" s="290"/>
      <c r="O73" s="290"/>
      <c r="P73" s="290"/>
      <c r="Q73" s="290"/>
      <c r="R73" s="290"/>
      <c r="S73" s="290"/>
      <c r="T73" s="290"/>
      <c r="U73" s="290"/>
      <c r="V73" s="290"/>
      <c r="W73" s="290"/>
      <c r="X73" s="290"/>
      <c r="Y73" s="290"/>
    </row>
    <row r="74" spans="1:25" ht="13.5" customHeight="1">
      <c r="A74" s="290"/>
      <c r="B74" s="290"/>
      <c r="C74" s="290"/>
      <c r="D74" s="290"/>
      <c r="E74" s="290"/>
      <c r="F74" s="290"/>
      <c r="G74" s="290"/>
      <c r="H74" s="290"/>
      <c r="I74" s="290"/>
      <c r="J74" s="290"/>
      <c r="K74" s="290"/>
      <c r="L74" s="290"/>
      <c r="M74" s="290"/>
      <c r="N74" s="290"/>
      <c r="O74" s="290"/>
      <c r="P74" s="290"/>
      <c r="Q74" s="290"/>
      <c r="R74" s="290"/>
      <c r="S74" s="290"/>
      <c r="T74" s="290"/>
      <c r="U74" s="290"/>
      <c r="V74" s="290"/>
      <c r="W74" s="290"/>
      <c r="X74" s="290"/>
      <c r="Y74" s="290"/>
    </row>
    <row r="75" spans="1:25" ht="13.5" customHeight="1">
      <c r="A75" s="290"/>
      <c r="B75" s="290"/>
      <c r="C75" s="290"/>
      <c r="D75" s="290"/>
      <c r="E75" s="290"/>
      <c r="F75" s="290"/>
      <c r="G75" s="290"/>
      <c r="H75" s="290"/>
      <c r="I75" s="290"/>
      <c r="J75" s="290"/>
      <c r="K75" s="290"/>
      <c r="L75" s="290"/>
      <c r="M75" s="290"/>
      <c r="N75" s="290"/>
      <c r="O75" s="290"/>
      <c r="P75" s="290"/>
      <c r="Q75" s="290"/>
      <c r="R75" s="290"/>
      <c r="S75" s="290"/>
      <c r="T75" s="290"/>
      <c r="U75" s="290"/>
      <c r="V75" s="290"/>
      <c r="W75" s="290"/>
      <c r="X75" s="290"/>
      <c r="Y75" s="290"/>
    </row>
    <row r="76" spans="1:25" ht="13.5" customHeight="1">
      <c r="A76" s="290"/>
      <c r="B76" s="290"/>
      <c r="C76" s="290"/>
      <c r="D76" s="290"/>
      <c r="E76" s="290"/>
      <c r="F76" s="290"/>
      <c r="G76" s="290"/>
      <c r="H76" s="290"/>
      <c r="I76" s="290"/>
      <c r="J76" s="290"/>
      <c r="K76" s="290"/>
      <c r="L76" s="290"/>
      <c r="M76" s="290"/>
      <c r="N76" s="290"/>
      <c r="O76" s="290"/>
      <c r="P76" s="290"/>
      <c r="Q76" s="290"/>
      <c r="R76" s="290"/>
      <c r="S76" s="290"/>
      <c r="T76" s="290"/>
      <c r="U76" s="290"/>
      <c r="V76" s="290"/>
      <c r="W76" s="290"/>
      <c r="X76" s="290"/>
      <c r="Y76" s="290"/>
    </row>
    <row r="77" spans="1:25" ht="13.5" customHeight="1">
      <c r="A77" s="290"/>
      <c r="B77" s="290"/>
      <c r="C77" s="290"/>
      <c r="D77" s="290"/>
      <c r="E77" s="290"/>
      <c r="F77" s="290"/>
      <c r="G77" s="290"/>
      <c r="H77" s="290"/>
      <c r="I77" s="290"/>
      <c r="J77" s="290"/>
      <c r="K77" s="290"/>
      <c r="L77" s="290"/>
      <c r="M77" s="290"/>
      <c r="N77" s="290"/>
      <c r="O77" s="290"/>
      <c r="P77" s="290"/>
      <c r="Q77" s="290"/>
      <c r="R77" s="290"/>
      <c r="S77" s="290"/>
      <c r="T77" s="290"/>
      <c r="U77" s="290"/>
      <c r="V77" s="290"/>
      <c r="W77" s="290"/>
      <c r="X77" s="290"/>
      <c r="Y77" s="290"/>
    </row>
    <row r="78" spans="1:25" ht="13.5" customHeight="1">
      <c r="A78" s="290"/>
      <c r="B78" s="290"/>
      <c r="C78" s="290"/>
      <c r="D78" s="290"/>
      <c r="E78" s="290"/>
      <c r="F78" s="290"/>
      <c r="G78" s="290"/>
      <c r="H78" s="290"/>
      <c r="I78" s="290"/>
      <c r="J78" s="290"/>
      <c r="K78" s="290"/>
      <c r="L78" s="290"/>
      <c r="M78" s="290"/>
      <c r="N78" s="290"/>
      <c r="O78" s="290"/>
      <c r="P78" s="290"/>
      <c r="Q78" s="290"/>
      <c r="R78" s="290"/>
      <c r="S78" s="290"/>
      <c r="T78" s="290"/>
      <c r="U78" s="290"/>
      <c r="V78" s="290"/>
      <c r="W78" s="290"/>
      <c r="X78" s="290"/>
      <c r="Y78" s="290"/>
    </row>
    <row r="79" spans="1:25" ht="13.5" customHeight="1">
      <c r="A79" s="290"/>
      <c r="B79" s="290"/>
      <c r="C79" s="290"/>
      <c r="D79" s="290"/>
      <c r="E79" s="290"/>
      <c r="F79" s="290"/>
      <c r="G79" s="290"/>
      <c r="H79" s="290"/>
      <c r="I79" s="290"/>
      <c r="J79" s="290"/>
      <c r="K79" s="290"/>
      <c r="L79" s="290"/>
      <c r="M79" s="290"/>
      <c r="N79" s="290"/>
      <c r="O79" s="290"/>
      <c r="P79" s="290"/>
      <c r="Q79" s="290"/>
      <c r="R79" s="290"/>
      <c r="S79" s="290"/>
      <c r="T79" s="290"/>
      <c r="U79" s="290"/>
      <c r="V79" s="290"/>
      <c r="W79" s="290"/>
      <c r="X79" s="290"/>
      <c r="Y79" s="290"/>
    </row>
    <row r="80" spans="1:25" ht="13.5" customHeight="1">
      <c r="A80" s="290"/>
      <c r="B80" s="290"/>
      <c r="C80" s="290"/>
      <c r="D80" s="290"/>
      <c r="E80" s="290"/>
      <c r="F80" s="290"/>
      <c r="G80" s="290"/>
      <c r="H80" s="290"/>
      <c r="I80" s="290"/>
      <c r="J80" s="290"/>
      <c r="K80" s="290"/>
      <c r="L80" s="290"/>
      <c r="M80" s="290"/>
      <c r="N80" s="290"/>
      <c r="O80" s="290"/>
      <c r="P80" s="290"/>
      <c r="Q80" s="290"/>
      <c r="R80" s="290"/>
      <c r="S80" s="290"/>
      <c r="T80" s="290"/>
      <c r="U80" s="290"/>
      <c r="V80" s="290"/>
      <c r="W80" s="290"/>
      <c r="X80" s="290"/>
      <c r="Y80" s="290"/>
    </row>
    <row r="81" spans="1:25" ht="13.5" customHeight="1">
      <c r="A81" s="290"/>
      <c r="B81" s="290"/>
      <c r="C81" s="290"/>
      <c r="D81" s="290"/>
      <c r="E81" s="290"/>
      <c r="F81" s="290"/>
      <c r="G81" s="290"/>
      <c r="H81" s="290"/>
      <c r="I81" s="290"/>
      <c r="J81" s="290"/>
      <c r="K81" s="290"/>
      <c r="L81" s="290"/>
      <c r="M81" s="290"/>
      <c r="N81" s="290"/>
      <c r="O81" s="290"/>
      <c r="P81" s="290"/>
      <c r="Q81" s="290"/>
      <c r="R81" s="290"/>
      <c r="S81" s="290"/>
      <c r="T81" s="290"/>
      <c r="U81" s="290"/>
      <c r="V81" s="290"/>
      <c r="W81" s="290"/>
      <c r="X81" s="290"/>
      <c r="Y81" s="290"/>
    </row>
    <row r="82" spans="1:25" ht="13.5" customHeight="1">
      <c r="A82" s="290"/>
      <c r="B82" s="290"/>
      <c r="C82" s="290"/>
      <c r="D82" s="290"/>
      <c r="E82" s="290"/>
      <c r="F82" s="290"/>
      <c r="G82" s="290"/>
      <c r="H82" s="290"/>
      <c r="I82" s="290"/>
      <c r="J82" s="290"/>
      <c r="K82" s="290"/>
      <c r="L82" s="290"/>
      <c r="M82" s="290"/>
      <c r="N82" s="290"/>
      <c r="O82" s="290"/>
      <c r="P82" s="290"/>
      <c r="Q82" s="290"/>
      <c r="R82" s="290"/>
      <c r="S82" s="290"/>
      <c r="T82" s="290"/>
      <c r="U82" s="290"/>
      <c r="V82" s="290"/>
      <c r="W82" s="290"/>
      <c r="X82" s="290"/>
      <c r="Y82" s="290"/>
    </row>
    <row r="83" spans="1:25" ht="13.5" customHeight="1">
      <c r="A83" s="290"/>
      <c r="B83" s="290"/>
      <c r="C83" s="290"/>
      <c r="D83" s="290"/>
      <c r="E83" s="290"/>
      <c r="F83" s="290"/>
      <c r="G83" s="290"/>
      <c r="H83" s="290"/>
      <c r="I83" s="290"/>
      <c r="J83" s="290"/>
      <c r="K83" s="290"/>
      <c r="L83" s="290"/>
      <c r="M83" s="290"/>
      <c r="N83" s="290"/>
      <c r="O83" s="290"/>
      <c r="P83" s="290"/>
      <c r="Q83" s="290"/>
      <c r="R83" s="290"/>
      <c r="S83" s="290"/>
      <c r="T83" s="290"/>
      <c r="U83" s="290"/>
      <c r="V83" s="290"/>
      <c r="W83" s="290"/>
      <c r="X83" s="290"/>
      <c r="Y83" s="290"/>
    </row>
    <row r="84" spans="1:25" ht="13.5" customHeight="1">
      <c r="A84" s="290"/>
      <c r="B84" s="290"/>
      <c r="C84" s="290"/>
      <c r="D84" s="290"/>
      <c r="E84" s="290"/>
      <c r="F84" s="290"/>
      <c r="G84" s="290"/>
      <c r="H84" s="290"/>
      <c r="I84" s="290"/>
      <c r="J84" s="290"/>
      <c r="K84" s="290"/>
      <c r="L84" s="290"/>
      <c r="M84" s="290"/>
      <c r="N84" s="290"/>
      <c r="O84" s="290"/>
      <c r="P84" s="290"/>
      <c r="Q84" s="290"/>
      <c r="R84" s="290"/>
      <c r="S84" s="290"/>
      <c r="T84" s="290"/>
      <c r="U84" s="290"/>
      <c r="V84" s="290"/>
      <c r="W84" s="290"/>
      <c r="X84" s="290"/>
      <c r="Y84" s="290"/>
    </row>
    <row r="85" spans="1:25" ht="13.5" customHeight="1">
      <c r="A85" s="290"/>
      <c r="B85" s="290"/>
      <c r="C85" s="290"/>
      <c r="D85" s="290"/>
      <c r="E85" s="290"/>
      <c r="F85" s="290"/>
      <c r="G85" s="290"/>
      <c r="H85" s="290"/>
      <c r="I85" s="290"/>
      <c r="J85" s="290"/>
      <c r="K85" s="290"/>
      <c r="L85" s="290"/>
      <c r="M85" s="290"/>
      <c r="N85" s="290"/>
      <c r="O85" s="290"/>
      <c r="P85" s="290"/>
      <c r="Q85" s="290"/>
      <c r="R85" s="290"/>
      <c r="S85" s="290"/>
      <c r="T85" s="290"/>
      <c r="U85" s="290"/>
      <c r="V85" s="290"/>
      <c r="W85" s="290"/>
      <c r="X85" s="290"/>
      <c r="Y85" s="290"/>
    </row>
    <row r="86" spans="1:25" ht="13.5" customHeight="1">
      <c r="A86" s="290"/>
      <c r="B86" s="290"/>
      <c r="C86" s="290"/>
      <c r="D86" s="290"/>
      <c r="E86" s="290"/>
      <c r="F86" s="290"/>
      <c r="G86" s="290"/>
      <c r="H86" s="290"/>
      <c r="I86" s="290"/>
      <c r="J86" s="290"/>
      <c r="K86" s="290"/>
      <c r="L86" s="290"/>
      <c r="M86" s="290"/>
      <c r="N86" s="290"/>
      <c r="O86" s="290"/>
      <c r="P86" s="290"/>
      <c r="Q86" s="290"/>
      <c r="R86" s="290"/>
      <c r="S86" s="290"/>
      <c r="T86" s="290"/>
      <c r="U86" s="290"/>
      <c r="V86" s="290"/>
      <c r="W86" s="290"/>
      <c r="X86" s="290"/>
      <c r="Y86" s="290"/>
    </row>
    <row r="87" spans="1:25" ht="13.5" customHeight="1">
      <c r="A87" s="290"/>
      <c r="B87" s="290"/>
      <c r="C87" s="290"/>
      <c r="D87" s="290"/>
      <c r="E87" s="290"/>
      <c r="F87" s="290"/>
      <c r="G87" s="290"/>
      <c r="H87" s="290"/>
      <c r="I87" s="290"/>
      <c r="J87" s="290"/>
      <c r="K87" s="290"/>
      <c r="L87" s="290"/>
      <c r="M87" s="290"/>
      <c r="N87" s="290"/>
      <c r="O87" s="290"/>
      <c r="P87" s="290"/>
      <c r="Q87" s="290"/>
      <c r="R87" s="290"/>
      <c r="S87" s="290"/>
      <c r="T87" s="290"/>
      <c r="U87" s="290"/>
      <c r="V87" s="290"/>
      <c r="W87" s="290"/>
      <c r="X87" s="290"/>
      <c r="Y87" s="290"/>
    </row>
    <row r="88" spans="1:25" ht="13.5" customHeight="1">
      <c r="A88" s="290"/>
      <c r="B88" s="290"/>
      <c r="C88" s="290"/>
      <c r="D88" s="290"/>
      <c r="E88" s="290"/>
      <c r="F88" s="290"/>
      <c r="G88" s="290"/>
      <c r="H88" s="290"/>
      <c r="I88" s="290"/>
      <c r="J88" s="290"/>
      <c r="K88" s="290"/>
      <c r="L88" s="290"/>
      <c r="M88" s="290"/>
      <c r="N88" s="290"/>
      <c r="O88" s="290"/>
      <c r="P88" s="290"/>
      <c r="Q88" s="290"/>
      <c r="R88" s="290"/>
      <c r="S88" s="290"/>
      <c r="T88" s="290"/>
      <c r="U88" s="290"/>
      <c r="V88" s="290"/>
      <c r="W88" s="290"/>
      <c r="X88" s="290"/>
      <c r="Y88" s="290"/>
    </row>
    <row r="89" spans="1:25" ht="13.5" customHeight="1">
      <c r="A89" s="290"/>
      <c r="B89" s="290"/>
      <c r="C89" s="290"/>
      <c r="D89" s="290"/>
      <c r="E89" s="290"/>
      <c r="F89" s="290"/>
      <c r="G89" s="290"/>
      <c r="H89" s="290"/>
      <c r="I89" s="290"/>
      <c r="J89" s="290"/>
      <c r="K89" s="290"/>
      <c r="L89" s="290"/>
      <c r="M89" s="290"/>
      <c r="N89" s="290"/>
      <c r="O89" s="290"/>
      <c r="P89" s="290"/>
      <c r="Q89" s="290"/>
      <c r="R89" s="290"/>
      <c r="S89" s="290"/>
      <c r="T89" s="290"/>
      <c r="U89" s="290"/>
      <c r="V89" s="290"/>
      <c r="W89" s="290"/>
      <c r="X89" s="290"/>
      <c r="Y89" s="290"/>
    </row>
    <row r="90" spans="1:25" ht="13.5" customHeight="1">
      <c r="A90" s="290"/>
      <c r="B90" s="290"/>
      <c r="C90" s="290"/>
      <c r="D90" s="290"/>
      <c r="E90" s="290"/>
      <c r="F90" s="290"/>
      <c r="G90" s="290"/>
      <c r="H90" s="290"/>
      <c r="I90" s="290"/>
      <c r="J90" s="290"/>
      <c r="K90" s="290"/>
      <c r="L90" s="290"/>
      <c r="M90" s="290"/>
      <c r="N90" s="290"/>
      <c r="O90" s="290"/>
      <c r="P90" s="290"/>
      <c r="Q90" s="290"/>
      <c r="R90" s="290"/>
      <c r="S90" s="290"/>
      <c r="T90" s="290"/>
      <c r="U90" s="290"/>
      <c r="V90" s="290"/>
      <c r="W90" s="290"/>
      <c r="X90" s="290"/>
      <c r="Y90" s="290"/>
    </row>
    <row r="91" spans="1:25" ht="13.5" customHeight="1">
      <c r="A91" s="290"/>
      <c r="B91" s="290"/>
      <c r="C91" s="290"/>
      <c r="D91" s="290"/>
      <c r="E91" s="290"/>
      <c r="F91" s="290"/>
      <c r="G91" s="290"/>
      <c r="H91" s="290"/>
      <c r="I91" s="290"/>
      <c r="J91" s="290"/>
      <c r="K91" s="290"/>
      <c r="L91" s="290"/>
      <c r="M91" s="290"/>
      <c r="N91" s="290"/>
      <c r="O91" s="290"/>
      <c r="P91" s="290"/>
      <c r="Q91" s="290"/>
      <c r="R91" s="290"/>
      <c r="S91" s="290"/>
      <c r="T91" s="290"/>
      <c r="U91" s="290"/>
      <c r="V91" s="290"/>
      <c r="W91" s="290"/>
      <c r="X91" s="290"/>
      <c r="Y91" s="290"/>
    </row>
    <row r="92" spans="1:25" ht="13.5" customHeight="1">
      <c r="A92" s="290"/>
      <c r="B92" s="290"/>
      <c r="C92" s="290"/>
      <c r="D92" s="290"/>
      <c r="E92" s="290"/>
      <c r="F92" s="290"/>
      <c r="G92" s="290"/>
      <c r="H92" s="290"/>
      <c r="I92" s="290"/>
      <c r="J92" s="290"/>
      <c r="K92" s="290"/>
      <c r="L92" s="290"/>
      <c r="M92" s="290"/>
      <c r="N92" s="290"/>
      <c r="O92" s="290"/>
      <c r="P92" s="290"/>
      <c r="Q92" s="290"/>
      <c r="R92" s="290"/>
      <c r="S92" s="290"/>
      <c r="T92" s="290"/>
      <c r="U92" s="290"/>
      <c r="V92" s="290"/>
      <c r="W92" s="290"/>
      <c r="X92" s="290"/>
      <c r="Y92" s="290"/>
    </row>
    <row r="93" spans="1:25" ht="13.5" customHeight="1">
      <c r="A93" s="290"/>
      <c r="B93" s="290"/>
      <c r="C93" s="290"/>
      <c r="D93" s="290"/>
      <c r="E93" s="290"/>
      <c r="F93" s="290"/>
      <c r="G93" s="290"/>
      <c r="H93" s="290"/>
      <c r="I93" s="290"/>
      <c r="J93" s="290"/>
      <c r="K93" s="290"/>
      <c r="L93" s="290"/>
      <c r="M93" s="290"/>
      <c r="N93" s="290"/>
      <c r="O93" s="290"/>
      <c r="P93" s="290"/>
      <c r="Q93" s="290"/>
      <c r="R93" s="290"/>
      <c r="S93" s="290"/>
      <c r="T93" s="290"/>
      <c r="U93" s="290"/>
      <c r="V93" s="290"/>
      <c r="W93" s="290"/>
      <c r="X93" s="290"/>
      <c r="Y93" s="290"/>
    </row>
    <row r="94" spans="1:25" ht="13.5" customHeight="1">
      <c r="A94" s="290"/>
      <c r="B94" s="290"/>
      <c r="C94" s="290"/>
      <c r="D94" s="290"/>
      <c r="E94" s="290"/>
      <c r="F94" s="290"/>
      <c r="G94" s="290"/>
      <c r="H94" s="290"/>
      <c r="I94" s="290"/>
      <c r="J94" s="290"/>
      <c r="K94" s="290"/>
      <c r="L94" s="290"/>
      <c r="M94" s="290"/>
      <c r="N94" s="290"/>
      <c r="O94" s="290"/>
      <c r="P94" s="290"/>
      <c r="Q94" s="290"/>
      <c r="R94" s="290"/>
      <c r="S94" s="290"/>
      <c r="T94" s="290"/>
      <c r="U94" s="290"/>
      <c r="V94" s="290"/>
      <c r="W94" s="290"/>
      <c r="X94" s="290"/>
      <c r="Y94" s="290"/>
    </row>
    <row r="95" spans="1:25" ht="13.5" customHeight="1">
      <c r="A95" s="290"/>
      <c r="B95" s="290"/>
      <c r="C95" s="290"/>
      <c r="D95" s="290"/>
      <c r="E95" s="290"/>
      <c r="F95" s="290"/>
      <c r="G95" s="290"/>
      <c r="H95" s="290"/>
      <c r="I95" s="290"/>
      <c r="J95" s="290"/>
      <c r="K95" s="290"/>
      <c r="L95" s="290"/>
      <c r="M95" s="290"/>
      <c r="N95" s="290"/>
      <c r="O95" s="290"/>
      <c r="P95" s="290"/>
      <c r="Q95" s="290"/>
      <c r="R95" s="290"/>
      <c r="S95" s="290"/>
      <c r="T95" s="290"/>
      <c r="U95" s="290"/>
      <c r="V95" s="290"/>
      <c r="W95" s="290"/>
      <c r="X95" s="290"/>
      <c r="Y95" s="290"/>
    </row>
    <row r="96" spans="1:25" ht="13.5" customHeight="1">
      <c r="A96" s="290"/>
      <c r="B96" s="290"/>
      <c r="C96" s="290"/>
      <c r="D96" s="290"/>
      <c r="E96" s="290"/>
      <c r="F96" s="290"/>
      <c r="G96" s="290"/>
      <c r="H96" s="290"/>
      <c r="I96" s="290"/>
      <c r="J96" s="290"/>
      <c r="K96" s="290"/>
      <c r="L96" s="290"/>
      <c r="M96" s="290"/>
      <c r="N96" s="290"/>
      <c r="O96" s="290"/>
      <c r="P96" s="290"/>
      <c r="Q96" s="290"/>
      <c r="R96" s="290"/>
      <c r="S96" s="290"/>
      <c r="T96" s="290"/>
      <c r="U96" s="290"/>
      <c r="V96" s="290"/>
      <c r="W96" s="290"/>
      <c r="X96" s="290"/>
      <c r="Y96" s="290"/>
    </row>
    <row r="97" spans="1:25" ht="13.5" customHeight="1">
      <c r="A97" s="290"/>
      <c r="B97" s="290"/>
      <c r="C97" s="290"/>
      <c r="D97" s="290"/>
      <c r="E97" s="290"/>
      <c r="F97" s="290"/>
      <c r="G97" s="290"/>
      <c r="H97" s="290"/>
      <c r="I97" s="290"/>
      <c r="J97" s="290"/>
      <c r="K97" s="290"/>
      <c r="L97" s="290"/>
      <c r="M97" s="290"/>
      <c r="N97" s="290"/>
      <c r="O97" s="290"/>
      <c r="P97" s="290"/>
      <c r="Q97" s="290"/>
      <c r="R97" s="290"/>
      <c r="S97" s="290"/>
      <c r="T97" s="290"/>
      <c r="U97" s="290"/>
      <c r="V97" s="290"/>
      <c r="W97" s="290"/>
      <c r="X97" s="290"/>
      <c r="Y97" s="290"/>
    </row>
    <row r="98" spans="1:25" ht="13.5" customHeight="1">
      <c r="A98" s="290"/>
      <c r="B98" s="290"/>
      <c r="C98" s="290"/>
      <c r="D98" s="290"/>
      <c r="E98" s="290"/>
      <c r="F98" s="290"/>
      <c r="G98" s="290"/>
      <c r="H98" s="290"/>
      <c r="I98" s="290"/>
      <c r="J98" s="290"/>
      <c r="K98" s="290"/>
      <c r="L98" s="290"/>
      <c r="M98" s="290"/>
      <c r="N98" s="290"/>
      <c r="O98" s="290"/>
      <c r="P98" s="290"/>
      <c r="Q98" s="290"/>
      <c r="R98" s="290"/>
      <c r="S98" s="290"/>
      <c r="T98" s="290"/>
      <c r="U98" s="290"/>
      <c r="V98" s="290"/>
      <c r="W98" s="290"/>
      <c r="X98" s="290"/>
      <c r="Y98" s="290"/>
    </row>
    <row r="99" spans="1:25" ht="13.5" customHeight="1">
      <c r="A99" s="290"/>
      <c r="B99" s="290"/>
      <c r="C99" s="290"/>
      <c r="D99" s="290"/>
      <c r="E99" s="290"/>
      <c r="F99" s="290"/>
      <c r="G99" s="290"/>
      <c r="H99" s="290"/>
      <c r="I99" s="290"/>
      <c r="J99" s="290"/>
      <c r="K99" s="290"/>
      <c r="L99" s="290"/>
      <c r="M99" s="290"/>
      <c r="N99" s="290"/>
      <c r="O99" s="290"/>
      <c r="P99" s="290"/>
      <c r="Q99" s="290"/>
      <c r="R99" s="290"/>
      <c r="S99" s="290"/>
      <c r="T99" s="290"/>
      <c r="U99" s="290"/>
      <c r="V99" s="290"/>
      <c r="W99" s="290"/>
      <c r="X99" s="290"/>
      <c r="Y99" s="290"/>
    </row>
    <row r="100" spans="1:25" ht="13.5" customHeight="1">
      <c r="A100" s="290"/>
      <c r="B100" s="290"/>
      <c r="C100" s="290"/>
      <c r="D100" s="290"/>
      <c r="E100" s="290"/>
      <c r="F100" s="290"/>
      <c r="G100" s="290"/>
      <c r="H100" s="290"/>
      <c r="I100" s="290"/>
      <c r="J100" s="290"/>
      <c r="K100" s="290"/>
      <c r="L100" s="290"/>
      <c r="M100" s="290"/>
      <c r="N100" s="290"/>
      <c r="O100" s="290"/>
      <c r="P100" s="290"/>
      <c r="Q100" s="290"/>
      <c r="R100" s="290"/>
      <c r="S100" s="290"/>
      <c r="T100" s="290"/>
      <c r="U100" s="290"/>
      <c r="V100" s="290"/>
      <c r="W100" s="290"/>
      <c r="X100" s="290"/>
      <c r="Y100" s="290"/>
    </row>
    <row r="101" spans="1:25" ht="13.5" customHeight="1">
      <c r="A101" s="290"/>
      <c r="B101" s="290"/>
      <c r="C101" s="290"/>
      <c r="D101" s="290"/>
      <c r="E101" s="290"/>
      <c r="F101" s="290"/>
      <c r="G101" s="290"/>
      <c r="H101" s="290"/>
      <c r="I101" s="290"/>
      <c r="J101" s="290"/>
      <c r="K101" s="290"/>
      <c r="L101" s="290"/>
      <c r="M101" s="290"/>
      <c r="N101" s="290"/>
      <c r="O101" s="290"/>
      <c r="P101" s="290"/>
      <c r="Q101" s="290"/>
      <c r="R101" s="290"/>
      <c r="S101" s="290"/>
      <c r="T101" s="290"/>
      <c r="U101" s="290"/>
      <c r="V101" s="290"/>
      <c r="W101" s="290"/>
      <c r="X101" s="290"/>
      <c r="Y101" s="290"/>
    </row>
    <row r="102" spans="1:25" ht="13.5" customHeight="1">
      <c r="A102" s="290"/>
      <c r="B102" s="290"/>
      <c r="C102" s="290"/>
      <c r="D102" s="290"/>
      <c r="E102" s="290"/>
      <c r="F102" s="290"/>
      <c r="G102" s="290"/>
      <c r="H102" s="290"/>
      <c r="I102" s="290"/>
      <c r="J102" s="290"/>
      <c r="K102" s="290"/>
      <c r="L102" s="290"/>
      <c r="M102" s="290"/>
      <c r="N102" s="290"/>
      <c r="O102" s="290"/>
      <c r="P102" s="290"/>
      <c r="Q102" s="290"/>
      <c r="R102" s="290"/>
      <c r="S102" s="290"/>
      <c r="T102" s="290"/>
      <c r="U102" s="290"/>
      <c r="V102" s="290"/>
      <c r="W102" s="290"/>
      <c r="X102" s="290"/>
      <c r="Y102" s="290"/>
    </row>
    <row r="103" spans="1:25" ht="13.5" customHeight="1">
      <c r="A103" s="290"/>
      <c r="B103" s="290"/>
      <c r="C103" s="290"/>
      <c r="D103" s="290"/>
      <c r="E103" s="290"/>
      <c r="F103" s="290"/>
      <c r="G103" s="290"/>
      <c r="H103" s="290"/>
      <c r="I103" s="290"/>
      <c r="J103" s="290"/>
      <c r="K103" s="290"/>
      <c r="L103" s="290"/>
      <c r="M103" s="290"/>
      <c r="N103" s="290"/>
      <c r="O103" s="290"/>
      <c r="P103" s="290"/>
      <c r="Q103" s="290"/>
      <c r="R103" s="290"/>
      <c r="S103" s="290"/>
      <c r="T103" s="290"/>
      <c r="U103" s="290"/>
      <c r="V103" s="290"/>
      <c r="W103" s="290"/>
      <c r="X103" s="290"/>
      <c r="Y103" s="290"/>
    </row>
    <row r="104" spans="1:25" ht="13.5" customHeight="1">
      <c r="A104" s="290"/>
      <c r="B104" s="290"/>
      <c r="C104" s="290"/>
      <c r="D104" s="290"/>
      <c r="E104" s="290"/>
      <c r="F104" s="290"/>
      <c r="G104" s="290"/>
      <c r="H104" s="290"/>
      <c r="I104" s="290"/>
      <c r="J104" s="290"/>
      <c r="K104" s="290"/>
      <c r="L104" s="290"/>
      <c r="M104" s="290"/>
      <c r="N104" s="290"/>
      <c r="O104" s="290"/>
      <c r="P104" s="290"/>
      <c r="Q104" s="290"/>
      <c r="R104" s="290"/>
      <c r="S104" s="290"/>
      <c r="T104" s="290"/>
      <c r="U104" s="290"/>
      <c r="V104" s="290"/>
      <c r="W104" s="290"/>
      <c r="X104" s="290"/>
      <c r="Y104" s="290"/>
    </row>
    <row r="105" spans="1:25" ht="13.5" customHeight="1">
      <c r="A105" s="290"/>
      <c r="B105" s="290"/>
      <c r="C105" s="290"/>
      <c r="D105" s="290"/>
      <c r="E105" s="290"/>
      <c r="F105" s="290"/>
      <c r="G105" s="290"/>
      <c r="H105" s="290"/>
      <c r="I105" s="290"/>
      <c r="J105" s="290"/>
      <c r="K105" s="290"/>
      <c r="L105" s="290"/>
      <c r="M105" s="290"/>
      <c r="N105" s="290"/>
      <c r="O105" s="290"/>
      <c r="P105" s="290"/>
      <c r="Q105" s="290"/>
      <c r="R105" s="290"/>
      <c r="S105" s="290"/>
      <c r="T105" s="290"/>
      <c r="U105" s="290"/>
      <c r="V105" s="290"/>
      <c r="W105" s="290"/>
      <c r="X105" s="290"/>
      <c r="Y105" s="290"/>
    </row>
    <row r="106" spans="1:25" ht="13.5" customHeight="1">
      <c r="A106" s="290"/>
      <c r="B106" s="290"/>
      <c r="C106" s="290"/>
      <c r="D106" s="290"/>
      <c r="E106" s="290"/>
      <c r="F106" s="290"/>
      <c r="G106" s="290"/>
      <c r="H106" s="290"/>
      <c r="I106" s="290"/>
      <c r="J106" s="290"/>
      <c r="K106" s="290"/>
      <c r="L106" s="290"/>
      <c r="M106" s="290"/>
      <c r="N106" s="290"/>
      <c r="O106" s="290"/>
      <c r="P106" s="290"/>
      <c r="Q106" s="290"/>
      <c r="R106" s="290"/>
      <c r="S106" s="290"/>
      <c r="T106" s="290"/>
      <c r="U106" s="290"/>
      <c r="V106" s="290"/>
      <c r="W106" s="290"/>
      <c r="X106" s="290"/>
      <c r="Y106" s="290"/>
    </row>
    <row r="107" spans="1:25" ht="13.5" customHeight="1">
      <c r="A107" s="290"/>
      <c r="B107" s="290"/>
      <c r="C107" s="290"/>
      <c r="D107" s="290"/>
      <c r="E107" s="290"/>
      <c r="F107" s="290"/>
      <c r="G107" s="290"/>
      <c r="H107" s="290"/>
      <c r="I107" s="290"/>
      <c r="J107" s="290"/>
      <c r="K107" s="290"/>
      <c r="L107" s="290"/>
      <c r="M107" s="290"/>
      <c r="N107" s="290"/>
      <c r="O107" s="290"/>
      <c r="P107" s="290"/>
      <c r="Q107" s="290"/>
      <c r="R107" s="290"/>
      <c r="S107" s="290"/>
      <c r="T107" s="290"/>
      <c r="U107" s="290"/>
      <c r="V107" s="290"/>
      <c r="W107" s="290"/>
      <c r="X107" s="290"/>
      <c r="Y107" s="290"/>
    </row>
    <row r="108" spans="1:25" ht="13.5" customHeight="1">
      <c r="A108" s="290"/>
      <c r="B108" s="290"/>
      <c r="C108" s="290"/>
      <c r="D108" s="290"/>
      <c r="E108" s="290"/>
      <c r="F108" s="290"/>
      <c r="G108" s="290"/>
      <c r="H108" s="290"/>
      <c r="I108" s="290"/>
      <c r="J108" s="290"/>
      <c r="K108" s="290"/>
      <c r="L108" s="290"/>
      <c r="M108" s="290"/>
      <c r="N108" s="290"/>
      <c r="O108" s="290"/>
      <c r="P108" s="290"/>
      <c r="Q108" s="290"/>
      <c r="R108" s="290"/>
      <c r="S108" s="290"/>
      <c r="T108" s="290"/>
      <c r="U108" s="290"/>
      <c r="V108" s="290"/>
      <c r="W108" s="290"/>
      <c r="X108" s="290"/>
      <c r="Y108" s="290"/>
    </row>
    <row r="109" spans="1:25" ht="13.5" customHeight="1">
      <c r="A109" s="290"/>
      <c r="B109" s="290"/>
      <c r="C109" s="290"/>
      <c r="D109" s="290"/>
      <c r="E109" s="290"/>
      <c r="F109" s="290"/>
      <c r="G109" s="290"/>
      <c r="H109" s="290"/>
      <c r="I109" s="290"/>
      <c r="J109" s="290"/>
      <c r="K109" s="290"/>
      <c r="L109" s="290"/>
      <c r="M109" s="290"/>
      <c r="N109" s="290"/>
      <c r="O109" s="290"/>
      <c r="P109" s="290"/>
      <c r="Q109" s="290"/>
      <c r="R109" s="290"/>
      <c r="S109" s="290"/>
      <c r="T109" s="290"/>
      <c r="U109" s="290"/>
      <c r="V109" s="290"/>
      <c r="W109" s="290"/>
      <c r="X109" s="290"/>
      <c r="Y109" s="290"/>
    </row>
    <row r="110" spans="1:25" ht="13.5" customHeight="1">
      <c r="A110" s="290"/>
      <c r="B110" s="290"/>
      <c r="C110" s="290"/>
      <c r="D110" s="290"/>
      <c r="E110" s="290"/>
      <c r="F110" s="290"/>
      <c r="G110" s="290"/>
      <c r="H110" s="290"/>
      <c r="I110" s="290"/>
      <c r="J110" s="290"/>
      <c r="K110" s="290"/>
      <c r="L110" s="290"/>
      <c r="M110" s="290"/>
      <c r="N110" s="290"/>
      <c r="O110" s="290"/>
      <c r="P110" s="290"/>
      <c r="Q110" s="290"/>
      <c r="R110" s="290"/>
      <c r="S110" s="290"/>
      <c r="T110" s="290"/>
      <c r="U110" s="290"/>
      <c r="V110" s="290"/>
      <c r="W110" s="290"/>
      <c r="X110" s="290"/>
      <c r="Y110" s="290"/>
    </row>
    <row r="111" spans="1:25" ht="13.5" customHeight="1">
      <c r="A111" s="290"/>
      <c r="B111" s="290"/>
      <c r="C111" s="290"/>
      <c r="D111" s="290"/>
      <c r="E111" s="290"/>
      <c r="F111" s="290"/>
      <c r="G111" s="290"/>
      <c r="H111" s="290"/>
      <c r="I111" s="290"/>
      <c r="J111" s="290"/>
      <c r="K111" s="290"/>
      <c r="L111" s="290"/>
      <c r="M111" s="290"/>
      <c r="N111" s="290"/>
      <c r="O111" s="290"/>
      <c r="P111" s="290"/>
      <c r="Q111" s="290"/>
      <c r="R111" s="290"/>
      <c r="S111" s="290"/>
      <c r="T111" s="290"/>
      <c r="U111" s="290"/>
      <c r="V111" s="290"/>
      <c r="W111" s="290"/>
      <c r="X111" s="290"/>
      <c r="Y111" s="290"/>
    </row>
    <row r="112" spans="1:25" ht="13.5" customHeight="1">
      <c r="A112" s="290"/>
      <c r="B112" s="290"/>
      <c r="C112" s="290"/>
      <c r="D112" s="290"/>
      <c r="E112" s="290"/>
      <c r="F112" s="290"/>
      <c r="G112" s="290"/>
      <c r="H112" s="290"/>
      <c r="I112" s="290"/>
      <c r="J112" s="290"/>
      <c r="K112" s="290"/>
      <c r="L112" s="290"/>
      <c r="M112" s="290"/>
      <c r="N112" s="290"/>
      <c r="O112" s="290"/>
      <c r="P112" s="290"/>
      <c r="Q112" s="290"/>
      <c r="R112" s="290"/>
      <c r="S112" s="290"/>
      <c r="T112" s="290"/>
      <c r="U112" s="290"/>
      <c r="V112" s="290"/>
      <c r="W112" s="290"/>
      <c r="X112" s="290"/>
      <c r="Y112" s="290"/>
    </row>
    <row r="113" spans="1:25" ht="13.5" customHeight="1">
      <c r="A113" s="290"/>
      <c r="B113" s="290"/>
      <c r="C113" s="290"/>
      <c r="D113" s="290"/>
      <c r="E113" s="290"/>
      <c r="F113" s="290"/>
      <c r="G113" s="290"/>
      <c r="H113" s="290"/>
      <c r="I113" s="290"/>
      <c r="J113" s="290"/>
      <c r="K113" s="290"/>
      <c r="L113" s="290"/>
      <c r="M113" s="290"/>
      <c r="N113" s="290"/>
      <c r="O113" s="290"/>
      <c r="P113" s="290"/>
      <c r="Q113" s="290"/>
      <c r="R113" s="290"/>
      <c r="S113" s="290"/>
      <c r="T113" s="290"/>
      <c r="U113" s="290"/>
      <c r="V113" s="290"/>
      <c r="W113" s="290"/>
      <c r="X113" s="290"/>
      <c r="Y113" s="290"/>
    </row>
    <row r="114" spans="1:25" ht="13.5" customHeight="1">
      <c r="A114" s="290"/>
      <c r="B114" s="290"/>
      <c r="C114" s="290"/>
      <c r="D114" s="290"/>
      <c r="E114" s="290"/>
      <c r="F114" s="290"/>
      <c r="G114" s="290"/>
      <c r="H114" s="290"/>
      <c r="I114" s="290"/>
      <c r="J114" s="290"/>
      <c r="K114" s="290"/>
      <c r="L114" s="290"/>
      <c r="M114" s="290"/>
      <c r="N114" s="290"/>
      <c r="O114" s="290"/>
      <c r="P114" s="290"/>
      <c r="Q114" s="290"/>
      <c r="R114" s="290"/>
      <c r="S114" s="290"/>
      <c r="T114" s="290"/>
      <c r="U114" s="290"/>
      <c r="V114" s="290"/>
      <c r="W114" s="290"/>
      <c r="X114" s="290"/>
      <c r="Y114" s="290"/>
    </row>
    <row r="115" spans="1:25" ht="13.5" customHeight="1">
      <c r="A115" s="290"/>
      <c r="B115" s="290"/>
      <c r="C115" s="290"/>
      <c r="D115" s="290"/>
      <c r="E115" s="290"/>
      <c r="F115" s="290"/>
      <c r="G115" s="290"/>
      <c r="H115" s="290"/>
      <c r="I115" s="290"/>
      <c r="J115" s="290"/>
      <c r="K115" s="290"/>
      <c r="L115" s="290"/>
      <c r="M115" s="290"/>
      <c r="N115" s="290"/>
      <c r="O115" s="290"/>
      <c r="P115" s="290"/>
      <c r="Q115" s="290"/>
      <c r="R115" s="290"/>
      <c r="S115" s="290"/>
      <c r="T115" s="290"/>
      <c r="U115" s="290"/>
      <c r="V115" s="290"/>
      <c r="W115" s="290"/>
      <c r="X115" s="290"/>
      <c r="Y115" s="290"/>
    </row>
    <row r="116" spans="1:25" ht="13.5" customHeight="1">
      <c r="A116" s="290"/>
      <c r="B116" s="290"/>
      <c r="C116" s="290"/>
      <c r="D116" s="290"/>
      <c r="E116" s="290"/>
      <c r="F116" s="290"/>
      <c r="G116" s="290"/>
      <c r="H116" s="290"/>
      <c r="I116" s="290"/>
      <c r="J116" s="290"/>
      <c r="K116" s="290"/>
      <c r="L116" s="290"/>
      <c r="M116" s="290"/>
      <c r="N116" s="290"/>
      <c r="O116" s="290"/>
      <c r="P116" s="290"/>
      <c r="Q116" s="290"/>
      <c r="R116" s="290"/>
      <c r="S116" s="290"/>
      <c r="T116" s="290"/>
      <c r="U116" s="290"/>
      <c r="V116" s="290"/>
      <c r="W116" s="290"/>
      <c r="X116" s="290"/>
      <c r="Y116" s="290"/>
    </row>
    <row r="117" spans="1:25" ht="13.5" customHeight="1">
      <c r="A117" s="290"/>
      <c r="B117" s="290"/>
      <c r="C117" s="290"/>
      <c r="D117" s="290"/>
      <c r="E117" s="290"/>
      <c r="F117" s="290"/>
      <c r="G117" s="290"/>
      <c r="H117" s="290"/>
      <c r="I117" s="290"/>
      <c r="J117" s="290"/>
      <c r="K117" s="290"/>
      <c r="L117" s="290"/>
      <c r="M117" s="290"/>
      <c r="N117" s="290"/>
      <c r="O117" s="290"/>
      <c r="P117" s="290"/>
      <c r="Q117" s="290"/>
      <c r="R117" s="290"/>
      <c r="S117" s="290"/>
      <c r="T117" s="290"/>
      <c r="U117" s="290"/>
      <c r="V117" s="290"/>
      <c r="W117" s="290"/>
      <c r="X117" s="290"/>
      <c r="Y117" s="290"/>
    </row>
    <row r="118" spans="1:25" ht="13.5" customHeight="1">
      <c r="A118" s="290"/>
      <c r="B118" s="290"/>
      <c r="C118" s="290"/>
      <c r="D118" s="290"/>
      <c r="E118" s="290"/>
      <c r="F118" s="290"/>
      <c r="G118" s="290"/>
      <c r="H118" s="290"/>
      <c r="I118" s="290"/>
      <c r="J118" s="290"/>
      <c r="K118" s="290"/>
      <c r="L118" s="290"/>
      <c r="M118" s="290"/>
      <c r="N118" s="290"/>
      <c r="O118" s="290"/>
      <c r="P118" s="290"/>
      <c r="Q118" s="290"/>
      <c r="R118" s="290"/>
      <c r="S118" s="290"/>
      <c r="T118" s="290"/>
      <c r="U118" s="290"/>
      <c r="V118" s="290"/>
      <c r="W118" s="290"/>
      <c r="X118" s="290"/>
      <c r="Y118" s="290"/>
    </row>
    <row r="119" spans="1:25" ht="13.5" customHeight="1">
      <c r="A119" s="290"/>
      <c r="B119" s="290"/>
      <c r="C119" s="290"/>
      <c r="D119" s="290"/>
      <c r="E119" s="290"/>
      <c r="F119" s="290"/>
      <c r="G119" s="290"/>
      <c r="H119" s="290"/>
      <c r="I119" s="290"/>
      <c r="J119" s="290"/>
      <c r="K119" s="290"/>
      <c r="L119" s="290"/>
      <c r="M119" s="290"/>
      <c r="N119" s="290"/>
      <c r="O119" s="290"/>
      <c r="P119" s="290"/>
      <c r="Q119" s="290"/>
      <c r="R119" s="290"/>
      <c r="S119" s="290"/>
      <c r="T119" s="290"/>
      <c r="U119" s="290"/>
      <c r="V119" s="290"/>
      <c r="W119" s="290"/>
      <c r="X119" s="290"/>
      <c r="Y119" s="290"/>
    </row>
    <row r="120" spans="1:25" ht="13.5" customHeight="1">
      <c r="A120" s="290"/>
      <c r="B120" s="290"/>
      <c r="C120" s="290"/>
      <c r="D120" s="290"/>
      <c r="E120" s="290"/>
      <c r="F120" s="290"/>
      <c r="G120" s="290"/>
      <c r="H120" s="290"/>
      <c r="I120" s="290"/>
      <c r="J120" s="290"/>
      <c r="K120" s="290"/>
      <c r="L120" s="290"/>
      <c r="M120" s="290"/>
      <c r="N120" s="290"/>
      <c r="O120" s="290"/>
      <c r="P120" s="290"/>
      <c r="Q120" s="290"/>
      <c r="R120" s="290"/>
      <c r="S120" s="290"/>
      <c r="T120" s="290"/>
      <c r="U120" s="290"/>
      <c r="V120" s="290"/>
      <c r="W120" s="290"/>
      <c r="X120" s="290"/>
      <c r="Y120" s="290"/>
    </row>
    <row r="121" spans="1:25" ht="13.5" customHeight="1">
      <c r="A121" s="290"/>
      <c r="B121" s="290"/>
      <c r="C121" s="290"/>
      <c r="D121" s="290"/>
      <c r="E121" s="290"/>
      <c r="F121" s="290"/>
      <c r="G121" s="290"/>
      <c r="H121" s="290"/>
      <c r="I121" s="290"/>
      <c r="J121" s="290"/>
      <c r="K121" s="290"/>
      <c r="L121" s="290"/>
      <c r="M121" s="290"/>
      <c r="N121" s="290"/>
      <c r="O121" s="290"/>
      <c r="P121" s="290"/>
      <c r="Q121" s="290"/>
      <c r="R121" s="290"/>
      <c r="S121" s="290"/>
      <c r="T121" s="290"/>
      <c r="U121" s="290"/>
      <c r="V121" s="290"/>
      <c r="W121" s="290"/>
      <c r="X121" s="290"/>
      <c r="Y121" s="290"/>
    </row>
    <row r="122" spans="1:25" ht="13.5" customHeight="1">
      <c r="A122" s="290"/>
      <c r="B122" s="290"/>
      <c r="C122" s="290"/>
      <c r="D122" s="290"/>
      <c r="E122" s="290"/>
      <c r="F122" s="290"/>
      <c r="G122" s="290"/>
      <c r="H122" s="290"/>
      <c r="I122" s="290"/>
      <c r="J122" s="290"/>
      <c r="K122" s="290"/>
      <c r="L122" s="290"/>
      <c r="M122" s="290"/>
      <c r="N122" s="290"/>
      <c r="O122" s="290"/>
      <c r="P122" s="290"/>
      <c r="Q122" s="290"/>
      <c r="R122" s="290"/>
      <c r="S122" s="290"/>
      <c r="T122" s="290"/>
      <c r="U122" s="290"/>
      <c r="V122" s="290"/>
      <c r="W122" s="290"/>
      <c r="X122" s="290"/>
      <c r="Y122" s="290"/>
    </row>
    <row r="123" spans="1:25" ht="13.5" customHeight="1">
      <c r="A123" s="290"/>
      <c r="B123" s="290"/>
      <c r="C123" s="290"/>
      <c r="D123" s="290"/>
      <c r="E123" s="290"/>
      <c r="F123" s="290"/>
      <c r="G123" s="290"/>
      <c r="H123" s="290"/>
      <c r="I123" s="290"/>
      <c r="J123" s="290"/>
      <c r="K123" s="290"/>
      <c r="L123" s="290"/>
      <c r="M123" s="290"/>
      <c r="N123" s="290"/>
      <c r="O123" s="290"/>
      <c r="P123" s="290"/>
      <c r="Q123" s="290"/>
      <c r="R123" s="290"/>
      <c r="S123" s="290"/>
      <c r="T123" s="290"/>
      <c r="U123" s="290"/>
      <c r="V123" s="290"/>
      <c r="W123" s="290"/>
      <c r="X123" s="290"/>
      <c r="Y123" s="290"/>
    </row>
    <row r="124" spans="1:25" ht="13.5" customHeight="1">
      <c r="A124" s="290"/>
      <c r="B124" s="290"/>
      <c r="C124" s="290"/>
      <c r="D124" s="290"/>
      <c r="E124" s="290"/>
      <c r="F124" s="290"/>
      <c r="G124" s="290"/>
      <c r="H124" s="290"/>
      <c r="I124" s="290"/>
      <c r="J124" s="290"/>
      <c r="K124" s="290"/>
      <c r="L124" s="290"/>
      <c r="M124" s="290"/>
      <c r="N124" s="290"/>
      <c r="O124" s="290"/>
      <c r="P124" s="290"/>
      <c r="Q124" s="290"/>
      <c r="R124" s="290"/>
      <c r="S124" s="290"/>
      <c r="T124" s="290"/>
      <c r="U124" s="290"/>
      <c r="V124" s="290"/>
      <c r="W124" s="290"/>
      <c r="X124" s="290"/>
      <c r="Y124" s="290"/>
    </row>
    <row r="125" spans="1:25" ht="13.5" customHeight="1">
      <c r="A125" s="290"/>
      <c r="B125" s="290"/>
      <c r="C125" s="290"/>
      <c r="D125" s="290"/>
      <c r="E125" s="290"/>
      <c r="F125" s="290"/>
      <c r="G125" s="290"/>
      <c r="H125" s="290"/>
      <c r="I125" s="290"/>
      <c r="J125" s="290"/>
      <c r="K125" s="290"/>
      <c r="L125" s="290"/>
      <c r="M125" s="290"/>
      <c r="N125" s="290"/>
      <c r="O125" s="290"/>
      <c r="P125" s="290"/>
      <c r="Q125" s="290"/>
      <c r="R125" s="290"/>
      <c r="S125" s="290"/>
      <c r="T125" s="290"/>
      <c r="U125" s="290"/>
      <c r="V125" s="290"/>
      <c r="W125" s="290"/>
      <c r="X125" s="290"/>
      <c r="Y125" s="290"/>
    </row>
    <row r="126" spans="1:25" ht="13.5" customHeight="1">
      <c r="A126" s="290"/>
      <c r="B126" s="290"/>
      <c r="C126" s="290"/>
      <c r="D126" s="290"/>
      <c r="E126" s="290"/>
      <c r="F126" s="290"/>
      <c r="G126" s="290"/>
      <c r="H126" s="290"/>
      <c r="I126" s="290"/>
      <c r="J126" s="290"/>
      <c r="K126" s="290"/>
      <c r="L126" s="290"/>
      <c r="M126" s="290"/>
      <c r="N126" s="290"/>
      <c r="O126" s="290"/>
      <c r="P126" s="290"/>
      <c r="Q126" s="290"/>
      <c r="R126" s="290"/>
      <c r="S126" s="290"/>
      <c r="T126" s="290"/>
      <c r="U126" s="290"/>
      <c r="V126" s="290"/>
      <c r="W126" s="290"/>
      <c r="X126" s="290"/>
      <c r="Y126" s="290"/>
    </row>
    <row r="127" spans="1:25" ht="13.5" customHeight="1">
      <c r="A127" s="290"/>
      <c r="B127" s="290"/>
      <c r="C127" s="290"/>
      <c r="D127" s="290"/>
      <c r="E127" s="290"/>
      <c r="F127" s="290"/>
      <c r="G127" s="290"/>
      <c r="H127" s="290"/>
      <c r="I127" s="290"/>
      <c r="J127" s="290"/>
      <c r="K127" s="290"/>
      <c r="L127" s="290"/>
      <c r="M127" s="290"/>
      <c r="N127" s="290"/>
      <c r="O127" s="290"/>
      <c r="P127" s="290"/>
      <c r="Q127" s="290"/>
      <c r="R127" s="290"/>
      <c r="S127" s="290"/>
      <c r="T127" s="290"/>
      <c r="U127" s="290"/>
      <c r="V127" s="290"/>
      <c r="W127" s="290"/>
      <c r="X127" s="290"/>
      <c r="Y127" s="290"/>
    </row>
    <row r="128" spans="1:25" ht="13.5" customHeight="1">
      <c r="A128" s="290"/>
      <c r="B128" s="290"/>
      <c r="C128" s="290"/>
      <c r="D128" s="290"/>
      <c r="E128" s="290"/>
      <c r="F128" s="290"/>
      <c r="G128" s="290"/>
      <c r="H128" s="290"/>
      <c r="I128" s="290"/>
      <c r="J128" s="290"/>
      <c r="K128" s="290"/>
      <c r="L128" s="290"/>
      <c r="M128" s="290"/>
      <c r="N128" s="290"/>
      <c r="O128" s="290"/>
      <c r="P128" s="290"/>
      <c r="Q128" s="290"/>
      <c r="R128" s="290"/>
      <c r="S128" s="290"/>
      <c r="T128" s="290"/>
      <c r="U128" s="290"/>
      <c r="V128" s="290"/>
      <c r="W128" s="290"/>
      <c r="X128" s="290"/>
      <c r="Y128" s="290"/>
    </row>
    <row r="129" spans="1:25" ht="13.5" customHeight="1">
      <c r="A129" s="290"/>
      <c r="B129" s="290"/>
      <c r="C129" s="290"/>
      <c r="D129" s="290"/>
      <c r="E129" s="290"/>
      <c r="F129" s="290"/>
      <c r="G129" s="290"/>
      <c r="H129" s="290"/>
      <c r="I129" s="290"/>
      <c r="J129" s="290"/>
      <c r="K129" s="290"/>
      <c r="L129" s="290"/>
      <c r="M129" s="290"/>
      <c r="N129" s="290"/>
      <c r="O129" s="290"/>
      <c r="P129" s="290"/>
      <c r="Q129" s="290"/>
      <c r="R129" s="290"/>
      <c r="S129" s="290"/>
      <c r="T129" s="290"/>
      <c r="U129" s="290"/>
      <c r="V129" s="290"/>
      <c r="W129" s="290"/>
      <c r="X129" s="290"/>
      <c r="Y129" s="290"/>
    </row>
    <row r="130" spans="1:25" ht="13.5" customHeight="1">
      <c r="A130" s="290"/>
      <c r="B130" s="290"/>
      <c r="C130" s="290"/>
      <c r="D130" s="290"/>
      <c r="E130" s="290"/>
      <c r="F130" s="290"/>
      <c r="G130" s="290"/>
      <c r="H130" s="290"/>
      <c r="I130" s="290"/>
      <c r="J130" s="290"/>
      <c r="K130" s="290"/>
      <c r="L130" s="290"/>
      <c r="M130" s="290"/>
      <c r="N130" s="290"/>
      <c r="O130" s="290"/>
      <c r="P130" s="290"/>
      <c r="Q130" s="290"/>
      <c r="R130" s="290"/>
      <c r="S130" s="290"/>
      <c r="T130" s="290"/>
      <c r="U130" s="290"/>
      <c r="V130" s="290"/>
      <c r="W130" s="290"/>
      <c r="X130" s="290"/>
      <c r="Y130" s="290"/>
    </row>
    <row r="131" spans="1:25" ht="13.5" customHeight="1">
      <c r="A131" s="290"/>
      <c r="B131" s="290"/>
      <c r="C131" s="290"/>
      <c r="D131" s="290"/>
      <c r="E131" s="290"/>
      <c r="F131" s="290"/>
      <c r="G131" s="290"/>
      <c r="H131" s="290"/>
      <c r="I131" s="290"/>
      <c r="J131" s="290"/>
      <c r="K131" s="290"/>
      <c r="L131" s="290"/>
      <c r="M131" s="290"/>
      <c r="N131" s="290"/>
      <c r="O131" s="290"/>
      <c r="P131" s="290"/>
      <c r="Q131" s="290"/>
      <c r="R131" s="290"/>
      <c r="S131" s="290"/>
      <c r="T131" s="290"/>
      <c r="U131" s="290"/>
      <c r="V131" s="290"/>
      <c r="W131" s="290"/>
      <c r="X131" s="290"/>
      <c r="Y131" s="290"/>
    </row>
    <row r="132" spans="1:25" ht="13.5" customHeight="1">
      <c r="A132" s="290"/>
      <c r="B132" s="290"/>
      <c r="C132" s="290"/>
      <c r="D132" s="290"/>
      <c r="E132" s="290"/>
      <c r="F132" s="290"/>
      <c r="G132" s="290"/>
      <c r="H132" s="290"/>
      <c r="I132" s="290"/>
      <c r="J132" s="290"/>
      <c r="K132" s="290"/>
      <c r="L132" s="290"/>
      <c r="M132" s="290"/>
      <c r="N132" s="290"/>
      <c r="O132" s="290"/>
      <c r="P132" s="290"/>
      <c r="Q132" s="290"/>
      <c r="R132" s="290"/>
      <c r="S132" s="290"/>
      <c r="T132" s="290"/>
      <c r="U132" s="290"/>
      <c r="V132" s="290"/>
      <c r="W132" s="290"/>
      <c r="X132" s="290"/>
      <c r="Y132" s="290"/>
    </row>
    <row r="133" spans="1:25" ht="13.5" customHeight="1">
      <c r="A133" s="290"/>
      <c r="B133" s="290"/>
      <c r="C133" s="290"/>
      <c r="D133" s="290"/>
      <c r="E133" s="290"/>
      <c r="F133" s="290"/>
      <c r="G133" s="290"/>
      <c r="H133" s="290"/>
      <c r="I133" s="290"/>
      <c r="J133" s="290"/>
      <c r="K133" s="290"/>
      <c r="L133" s="290"/>
      <c r="M133" s="290"/>
      <c r="N133" s="290"/>
      <c r="O133" s="290"/>
      <c r="P133" s="290"/>
      <c r="Q133" s="290"/>
      <c r="R133" s="290"/>
      <c r="S133" s="290"/>
      <c r="T133" s="290"/>
      <c r="U133" s="290"/>
      <c r="V133" s="290"/>
      <c r="W133" s="290"/>
      <c r="X133" s="290"/>
      <c r="Y133" s="290"/>
    </row>
    <row r="134" spans="1:25" ht="13.5" customHeight="1">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row>
    <row r="135" spans="1:25" ht="13.5" customHeight="1">
      <c r="A135" s="290"/>
      <c r="B135" s="290"/>
      <c r="C135" s="290"/>
      <c r="D135" s="290"/>
      <c r="E135" s="290"/>
      <c r="F135" s="290"/>
      <c r="G135" s="290"/>
      <c r="H135" s="290"/>
      <c r="I135" s="290"/>
      <c r="J135" s="290"/>
      <c r="K135" s="290"/>
      <c r="L135" s="290"/>
      <c r="M135" s="290"/>
      <c r="N135" s="290"/>
      <c r="O135" s="290"/>
      <c r="P135" s="290"/>
      <c r="Q135" s="290"/>
      <c r="R135" s="290"/>
      <c r="S135" s="290"/>
      <c r="T135" s="290"/>
      <c r="U135" s="290"/>
      <c r="V135" s="290"/>
      <c r="W135" s="290"/>
      <c r="X135" s="290"/>
      <c r="Y135" s="290"/>
    </row>
    <row r="136" spans="1:25" ht="13.5" customHeight="1">
      <c r="A136" s="290"/>
      <c r="B136" s="290"/>
      <c r="C136" s="290"/>
      <c r="D136" s="290"/>
      <c r="E136" s="290"/>
      <c r="F136" s="290"/>
      <c r="G136" s="290"/>
      <c r="H136" s="290"/>
      <c r="I136" s="290"/>
      <c r="J136" s="290"/>
      <c r="K136" s="290"/>
      <c r="L136" s="290"/>
      <c r="M136" s="290"/>
      <c r="N136" s="290"/>
      <c r="O136" s="290"/>
      <c r="P136" s="290"/>
      <c r="Q136" s="290"/>
      <c r="R136" s="290"/>
      <c r="S136" s="290"/>
      <c r="T136" s="290"/>
      <c r="U136" s="290"/>
      <c r="V136" s="290"/>
      <c r="W136" s="290"/>
      <c r="X136" s="290"/>
      <c r="Y136" s="290"/>
    </row>
    <row r="137" spans="1:25" ht="13.5" customHeight="1">
      <c r="A137" s="290"/>
      <c r="B137" s="290"/>
      <c r="C137" s="290"/>
      <c r="D137" s="290"/>
      <c r="E137" s="290"/>
      <c r="F137" s="290"/>
      <c r="G137" s="290"/>
      <c r="H137" s="290"/>
      <c r="I137" s="290"/>
      <c r="J137" s="290"/>
      <c r="K137" s="290"/>
      <c r="L137" s="290"/>
      <c r="M137" s="290"/>
      <c r="N137" s="290"/>
      <c r="O137" s="290"/>
      <c r="P137" s="290"/>
      <c r="Q137" s="290"/>
      <c r="R137" s="290"/>
      <c r="S137" s="290"/>
      <c r="T137" s="290"/>
      <c r="U137" s="290"/>
      <c r="V137" s="290"/>
      <c r="W137" s="290"/>
      <c r="X137" s="290"/>
      <c r="Y137" s="290"/>
    </row>
    <row r="138" spans="1:25" ht="13.5" customHeight="1">
      <c r="A138" s="290"/>
      <c r="B138" s="290"/>
      <c r="C138" s="290"/>
      <c r="D138" s="290"/>
      <c r="E138" s="290"/>
      <c r="F138" s="290"/>
      <c r="G138" s="290"/>
      <c r="H138" s="290"/>
      <c r="I138" s="290"/>
      <c r="J138" s="290"/>
      <c r="K138" s="290"/>
      <c r="L138" s="290"/>
      <c r="M138" s="290"/>
      <c r="N138" s="290"/>
      <c r="O138" s="290"/>
      <c r="P138" s="290"/>
      <c r="Q138" s="290"/>
      <c r="R138" s="290"/>
      <c r="S138" s="290"/>
      <c r="T138" s="290"/>
      <c r="U138" s="290"/>
      <c r="V138" s="290"/>
      <c r="W138" s="290"/>
      <c r="X138" s="290"/>
      <c r="Y138" s="290"/>
    </row>
    <row r="139" spans="1:25" ht="13.5" customHeight="1">
      <c r="A139" s="290"/>
      <c r="B139" s="290"/>
      <c r="C139" s="290"/>
      <c r="D139" s="290"/>
      <c r="E139" s="290"/>
      <c r="F139" s="290"/>
      <c r="G139" s="290"/>
      <c r="H139" s="290"/>
      <c r="I139" s="290"/>
      <c r="J139" s="290"/>
      <c r="K139" s="290"/>
      <c r="L139" s="290"/>
      <c r="M139" s="290"/>
      <c r="N139" s="290"/>
      <c r="O139" s="290"/>
      <c r="P139" s="290"/>
      <c r="Q139" s="290"/>
      <c r="R139" s="290"/>
      <c r="S139" s="290"/>
      <c r="T139" s="290"/>
      <c r="U139" s="290"/>
      <c r="V139" s="290"/>
      <c r="W139" s="290"/>
      <c r="X139" s="290"/>
      <c r="Y139" s="290"/>
    </row>
    <row r="140" spans="1:25" ht="13.5" customHeight="1">
      <c r="A140" s="290"/>
      <c r="B140" s="290"/>
      <c r="C140" s="290"/>
      <c r="D140" s="290"/>
      <c r="E140" s="290"/>
      <c r="F140" s="290"/>
      <c r="G140" s="290"/>
      <c r="H140" s="290"/>
      <c r="I140" s="290"/>
      <c r="J140" s="290"/>
      <c r="K140" s="290"/>
      <c r="L140" s="290"/>
      <c r="M140" s="290"/>
      <c r="N140" s="290"/>
      <c r="O140" s="290"/>
      <c r="P140" s="290"/>
      <c r="Q140" s="290"/>
      <c r="R140" s="290"/>
      <c r="S140" s="290"/>
      <c r="T140" s="290"/>
      <c r="U140" s="290"/>
      <c r="V140" s="290"/>
      <c r="W140" s="290"/>
      <c r="X140" s="290"/>
      <c r="Y140" s="290"/>
    </row>
    <row r="141" spans="1:25" ht="13.5" customHeight="1">
      <c r="A141" s="290"/>
      <c r="B141" s="290"/>
      <c r="C141" s="290"/>
      <c r="D141" s="290"/>
      <c r="E141" s="290"/>
      <c r="F141" s="290"/>
      <c r="G141" s="290"/>
      <c r="H141" s="290"/>
      <c r="I141" s="290"/>
      <c r="J141" s="290"/>
      <c r="K141" s="290"/>
      <c r="L141" s="290"/>
      <c r="M141" s="290"/>
      <c r="N141" s="290"/>
      <c r="O141" s="290"/>
      <c r="P141" s="290"/>
      <c r="Q141" s="290"/>
      <c r="R141" s="290"/>
      <c r="S141" s="290"/>
      <c r="T141" s="290"/>
      <c r="U141" s="290"/>
      <c r="V141" s="290"/>
      <c r="W141" s="290"/>
      <c r="X141" s="290"/>
      <c r="Y141" s="290"/>
    </row>
    <row r="142" spans="1:25" ht="13.5" customHeight="1">
      <c r="A142" s="290"/>
      <c r="B142" s="290"/>
      <c r="C142" s="290"/>
      <c r="D142" s="290"/>
      <c r="E142" s="290"/>
      <c r="F142" s="290"/>
      <c r="G142" s="290"/>
      <c r="H142" s="290"/>
      <c r="I142" s="290"/>
      <c r="J142" s="290"/>
      <c r="K142" s="290"/>
      <c r="L142" s="290"/>
      <c r="M142" s="290"/>
      <c r="N142" s="290"/>
      <c r="O142" s="290"/>
      <c r="P142" s="290"/>
      <c r="Q142" s="290"/>
      <c r="R142" s="290"/>
      <c r="S142" s="290"/>
      <c r="T142" s="290"/>
      <c r="U142" s="290"/>
      <c r="V142" s="290"/>
      <c r="W142" s="290"/>
      <c r="X142" s="290"/>
      <c r="Y142" s="290"/>
    </row>
    <row r="143" spans="1:25" ht="13.5" customHeight="1">
      <c r="A143" s="290"/>
      <c r="B143" s="290"/>
      <c r="C143" s="290"/>
      <c r="D143" s="290"/>
      <c r="E143" s="290"/>
      <c r="F143" s="290"/>
      <c r="G143" s="290"/>
      <c r="H143" s="290"/>
      <c r="I143" s="290"/>
      <c r="J143" s="290"/>
      <c r="K143" s="290"/>
      <c r="L143" s="290"/>
      <c r="M143" s="290"/>
      <c r="N143" s="290"/>
      <c r="O143" s="290"/>
      <c r="P143" s="290"/>
      <c r="Q143" s="290"/>
      <c r="R143" s="290"/>
      <c r="S143" s="290"/>
      <c r="T143" s="290"/>
      <c r="U143" s="290"/>
      <c r="V143" s="290"/>
      <c r="W143" s="290"/>
      <c r="X143" s="290"/>
      <c r="Y143" s="290"/>
    </row>
    <row r="144" spans="1:25" ht="13.5" customHeight="1">
      <c r="A144" s="290"/>
      <c r="B144" s="290"/>
      <c r="C144" s="290"/>
      <c r="D144" s="290"/>
      <c r="E144" s="290"/>
      <c r="F144" s="290"/>
      <c r="G144" s="290"/>
      <c r="H144" s="290"/>
      <c r="I144" s="290"/>
      <c r="J144" s="290"/>
      <c r="K144" s="290"/>
      <c r="L144" s="290"/>
      <c r="M144" s="290"/>
      <c r="N144" s="290"/>
      <c r="O144" s="290"/>
      <c r="P144" s="290"/>
      <c r="Q144" s="290"/>
      <c r="R144" s="290"/>
      <c r="S144" s="290"/>
      <c r="T144" s="290"/>
      <c r="U144" s="290"/>
      <c r="V144" s="290"/>
      <c r="W144" s="290"/>
      <c r="X144" s="290"/>
      <c r="Y144" s="290"/>
    </row>
    <row r="145" spans="1:25" ht="13.5" customHeight="1">
      <c r="A145" s="290"/>
      <c r="B145" s="290"/>
      <c r="C145" s="290"/>
      <c r="D145" s="290"/>
      <c r="E145" s="290"/>
      <c r="F145" s="290"/>
      <c r="G145" s="290"/>
      <c r="H145" s="290"/>
      <c r="I145" s="290"/>
      <c r="J145" s="290"/>
      <c r="K145" s="290"/>
      <c r="L145" s="290"/>
      <c r="M145" s="290"/>
      <c r="N145" s="290"/>
      <c r="O145" s="290"/>
      <c r="P145" s="290"/>
      <c r="Q145" s="290"/>
      <c r="R145" s="290"/>
      <c r="S145" s="290"/>
      <c r="T145" s="290"/>
      <c r="U145" s="290"/>
      <c r="V145" s="290"/>
      <c r="W145" s="290"/>
      <c r="X145" s="290"/>
      <c r="Y145" s="290"/>
    </row>
    <row r="146" spans="1:25" ht="13.5" customHeight="1">
      <c r="A146" s="290"/>
      <c r="B146" s="290"/>
      <c r="C146" s="290"/>
      <c r="D146" s="290"/>
      <c r="E146" s="290"/>
      <c r="F146" s="290"/>
      <c r="G146" s="290"/>
      <c r="H146" s="290"/>
      <c r="I146" s="290"/>
      <c r="J146" s="290"/>
      <c r="K146" s="290"/>
      <c r="L146" s="290"/>
      <c r="M146" s="290"/>
      <c r="N146" s="290"/>
      <c r="O146" s="290"/>
      <c r="P146" s="290"/>
      <c r="Q146" s="290"/>
      <c r="R146" s="290"/>
      <c r="S146" s="290"/>
      <c r="T146" s="290"/>
      <c r="U146" s="290"/>
      <c r="V146" s="290"/>
      <c r="W146" s="290"/>
      <c r="X146" s="290"/>
      <c r="Y146" s="290"/>
    </row>
    <row r="147" spans="1:25" ht="13.5" customHeight="1">
      <c r="A147" s="290"/>
      <c r="B147" s="290"/>
      <c r="C147" s="290"/>
      <c r="D147" s="290"/>
      <c r="E147" s="290"/>
      <c r="F147" s="290"/>
      <c r="G147" s="290"/>
      <c r="H147" s="290"/>
      <c r="I147" s="290"/>
      <c r="J147" s="290"/>
      <c r="K147" s="290"/>
      <c r="L147" s="290"/>
      <c r="M147" s="290"/>
      <c r="N147" s="290"/>
      <c r="O147" s="290"/>
      <c r="P147" s="290"/>
      <c r="Q147" s="290"/>
      <c r="R147" s="290"/>
      <c r="S147" s="290"/>
      <c r="T147" s="290"/>
      <c r="U147" s="290"/>
      <c r="V147" s="290"/>
      <c r="W147" s="290"/>
      <c r="X147" s="290"/>
      <c r="Y147" s="290"/>
    </row>
    <row r="148" spans="1:25" ht="13.5" customHeight="1">
      <c r="A148" s="290"/>
      <c r="B148" s="290"/>
      <c r="C148" s="290"/>
      <c r="D148" s="290"/>
      <c r="E148" s="290"/>
      <c r="F148" s="290"/>
      <c r="G148" s="290"/>
      <c r="H148" s="290"/>
      <c r="I148" s="290"/>
      <c r="J148" s="290"/>
      <c r="K148" s="290"/>
      <c r="L148" s="290"/>
      <c r="M148" s="290"/>
      <c r="N148" s="290"/>
      <c r="O148" s="290"/>
      <c r="P148" s="290"/>
      <c r="Q148" s="290"/>
      <c r="R148" s="290"/>
      <c r="S148" s="290"/>
      <c r="T148" s="290"/>
      <c r="U148" s="290"/>
      <c r="V148" s="290"/>
      <c r="W148" s="290"/>
      <c r="X148" s="290"/>
      <c r="Y148" s="290"/>
    </row>
    <row r="149" spans="1:25" ht="13.5" customHeight="1">
      <c r="A149" s="290"/>
      <c r="B149" s="290"/>
      <c r="C149" s="290"/>
      <c r="D149" s="290"/>
      <c r="E149" s="290"/>
      <c r="F149" s="290"/>
      <c r="G149" s="290"/>
      <c r="H149" s="290"/>
      <c r="I149" s="290"/>
      <c r="J149" s="290"/>
      <c r="K149" s="290"/>
      <c r="L149" s="290"/>
      <c r="M149" s="290"/>
      <c r="N149" s="290"/>
      <c r="O149" s="290"/>
      <c r="P149" s="290"/>
      <c r="Q149" s="290"/>
      <c r="R149" s="290"/>
      <c r="S149" s="290"/>
      <c r="T149" s="290"/>
      <c r="U149" s="290"/>
      <c r="V149" s="290"/>
      <c r="W149" s="290"/>
      <c r="X149" s="290"/>
      <c r="Y149" s="290"/>
    </row>
    <row r="150" spans="1:25" ht="13.5" customHeight="1">
      <c r="A150" s="290"/>
      <c r="B150" s="290"/>
      <c r="C150" s="290"/>
      <c r="D150" s="290"/>
      <c r="E150" s="290"/>
      <c r="F150" s="290"/>
      <c r="G150" s="290"/>
      <c r="H150" s="290"/>
      <c r="I150" s="290"/>
      <c r="J150" s="290"/>
      <c r="K150" s="290"/>
      <c r="L150" s="290"/>
      <c r="M150" s="290"/>
      <c r="N150" s="290"/>
      <c r="O150" s="290"/>
      <c r="P150" s="290"/>
      <c r="Q150" s="290"/>
      <c r="R150" s="290"/>
      <c r="S150" s="290"/>
      <c r="T150" s="290"/>
      <c r="U150" s="290"/>
      <c r="V150" s="290"/>
      <c r="W150" s="290"/>
      <c r="X150" s="290"/>
      <c r="Y150" s="290"/>
    </row>
    <row r="151" spans="1:25" ht="13.5" customHeight="1">
      <c r="A151" s="290"/>
      <c r="B151" s="290"/>
      <c r="C151" s="290"/>
      <c r="D151" s="290"/>
      <c r="E151" s="290"/>
      <c r="F151" s="290"/>
      <c r="G151" s="290"/>
      <c r="H151" s="290"/>
      <c r="I151" s="290"/>
      <c r="J151" s="290"/>
      <c r="K151" s="290"/>
      <c r="L151" s="290"/>
      <c r="M151" s="290"/>
      <c r="N151" s="290"/>
      <c r="O151" s="290"/>
      <c r="P151" s="290"/>
      <c r="Q151" s="290"/>
      <c r="R151" s="290"/>
      <c r="S151" s="290"/>
      <c r="T151" s="290"/>
      <c r="U151" s="290"/>
      <c r="V151" s="290"/>
      <c r="W151" s="290"/>
      <c r="X151" s="290"/>
      <c r="Y151" s="290"/>
    </row>
    <row r="152" spans="1:25" ht="13.5" customHeight="1">
      <c r="A152" s="290"/>
      <c r="B152" s="290"/>
      <c r="C152" s="290"/>
      <c r="D152" s="290"/>
      <c r="E152" s="290"/>
      <c r="F152" s="290"/>
      <c r="G152" s="290"/>
      <c r="H152" s="290"/>
      <c r="I152" s="290"/>
      <c r="J152" s="290"/>
      <c r="K152" s="290"/>
      <c r="L152" s="290"/>
      <c r="M152" s="290"/>
      <c r="N152" s="290"/>
      <c r="O152" s="290"/>
      <c r="P152" s="290"/>
      <c r="Q152" s="290"/>
      <c r="R152" s="290"/>
      <c r="S152" s="290"/>
      <c r="T152" s="290"/>
      <c r="U152" s="290"/>
      <c r="V152" s="290"/>
      <c r="W152" s="290"/>
      <c r="X152" s="290"/>
      <c r="Y152" s="290"/>
    </row>
    <row r="153" spans="1:25" ht="13.5" customHeight="1">
      <c r="A153" s="290"/>
      <c r="B153" s="290"/>
      <c r="C153" s="290"/>
      <c r="D153" s="290"/>
      <c r="E153" s="290"/>
      <c r="F153" s="290"/>
      <c r="G153" s="290"/>
      <c r="H153" s="290"/>
      <c r="I153" s="290"/>
      <c r="J153" s="290"/>
      <c r="K153" s="290"/>
      <c r="L153" s="290"/>
      <c r="M153" s="290"/>
      <c r="N153" s="290"/>
      <c r="O153" s="290"/>
      <c r="P153" s="290"/>
      <c r="Q153" s="290"/>
      <c r="R153" s="290"/>
      <c r="S153" s="290"/>
      <c r="T153" s="290"/>
      <c r="U153" s="290"/>
      <c r="V153" s="290"/>
      <c r="W153" s="290"/>
      <c r="X153" s="290"/>
      <c r="Y153" s="290"/>
    </row>
    <row r="154" spans="1:25" ht="13.5" customHeight="1">
      <c r="A154" s="290"/>
      <c r="B154" s="290"/>
      <c r="C154" s="290"/>
      <c r="D154" s="290"/>
      <c r="E154" s="290"/>
      <c r="F154" s="290"/>
      <c r="G154" s="290"/>
      <c r="H154" s="290"/>
      <c r="I154" s="290"/>
      <c r="J154" s="290"/>
      <c r="K154" s="290"/>
      <c r="L154" s="290"/>
      <c r="M154" s="290"/>
      <c r="N154" s="290"/>
      <c r="O154" s="290"/>
      <c r="P154" s="290"/>
      <c r="Q154" s="290"/>
      <c r="R154" s="290"/>
      <c r="S154" s="290"/>
      <c r="T154" s="290"/>
      <c r="U154" s="290"/>
      <c r="V154" s="290"/>
      <c r="W154" s="290"/>
      <c r="X154" s="290"/>
      <c r="Y154" s="290"/>
    </row>
    <row r="155" spans="1:25" ht="13.5" customHeight="1">
      <c r="A155" s="290"/>
      <c r="B155" s="290"/>
      <c r="C155" s="290"/>
      <c r="D155" s="290"/>
      <c r="E155" s="290"/>
      <c r="F155" s="290"/>
      <c r="G155" s="290"/>
      <c r="H155" s="290"/>
      <c r="I155" s="290"/>
      <c r="J155" s="290"/>
      <c r="K155" s="290"/>
      <c r="L155" s="290"/>
      <c r="M155" s="290"/>
      <c r="N155" s="290"/>
      <c r="O155" s="290"/>
      <c r="P155" s="290"/>
      <c r="Q155" s="290"/>
      <c r="R155" s="290"/>
      <c r="S155" s="290"/>
      <c r="T155" s="290"/>
      <c r="U155" s="290"/>
      <c r="V155" s="290"/>
      <c r="W155" s="290"/>
      <c r="X155" s="290"/>
      <c r="Y155" s="290"/>
    </row>
    <row r="156" spans="1:25" ht="13.5" customHeight="1">
      <c r="A156" s="290"/>
      <c r="B156" s="290"/>
      <c r="C156" s="290"/>
      <c r="D156" s="290"/>
      <c r="E156" s="290"/>
      <c r="F156" s="290"/>
      <c r="G156" s="290"/>
      <c r="H156" s="290"/>
      <c r="I156" s="290"/>
      <c r="J156" s="290"/>
      <c r="K156" s="290"/>
      <c r="L156" s="290"/>
      <c r="M156" s="290"/>
      <c r="N156" s="290"/>
      <c r="O156" s="290"/>
      <c r="P156" s="290"/>
      <c r="Q156" s="290"/>
      <c r="R156" s="290"/>
      <c r="S156" s="290"/>
      <c r="T156" s="290"/>
      <c r="U156" s="290"/>
      <c r="V156" s="290"/>
      <c r="W156" s="290"/>
      <c r="X156" s="290"/>
      <c r="Y156" s="290"/>
    </row>
    <row r="157" spans="1:25" ht="13.5" customHeight="1">
      <c r="A157" s="290"/>
      <c r="B157" s="290"/>
      <c r="C157" s="290"/>
      <c r="D157" s="290"/>
      <c r="E157" s="290"/>
      <c r="F157" s="290"/>
      <c r="G157" s="290"/>
      <c r="H157" s="290"/>
      <c r="I157" s="290"/>
      <c r="J157" s="290"/>
      <c r="K157" s="290"/>
      <c r="L157" s="290"/>
      <c r="M157" s="290"/>
      <c r="N157" s="290"/>
      <c r="O157" s="290"/>
      <c r="P157" s="290"/>
      <c r="Q157" s="290"/>
      <c r="R157" s="290"/>
      <c r="S157" s="290"/>
      <c r="T157" s="290"/>
      <c r="U157" s="290"/>
      <c r="V157" s="290"/>
      <c r="W157" s="290"/>
      <c r="X157" s="290"/>
      <c r="Y157" s="290"/>
    </row>
    <row r="158" spans="1:25" ht="13.5" customHeight="1">
      <c r="A158" s="290"/>
      <c r="B158" s="290"/>
      <c r="C158" s="290"/>
      <c r="D158" s="290"/>
      <c r="E158" s="290"/>
      <c r="F158" s="290"/>
      <c r="G158" s="290"/>
      <c r="H158" s="290"/>
      <c r="I158" s="290"/>
      <c r="J158" s="290"/>
      <c r="K158" s="290"/>
      <c r="L158" s="290"/>
      <c r="M158" s="290"/>
      <c r="N158" s="290"/>
      <c r="O158" s="290"/>
      <c r="P158" s="290"/>
      <c r="Q158" s="290"/>
      <c r="R158" s="290"/>
      <c r="S158" s="290"/>
      <c r="T158" s="290"/>
      <c r="U158" s="290"/>
      <c r="V158" s="290"/>
      <c r="W158" s="290"/>
      <c r="X158" s="290"/>
      <c r="Y158" s="290"/>
    </row>
    <row r="159" spans="1:25" ht="13.5" customHeight="1">
      <c r="A159" s="290"/>
      <c r="B159" s="290"/>
      <c r="C159" s="290"/>
      <c r="D159" s="290"/>
      <c r="E159" s="290"/>
      <c r="F159" s="290"/>
      <c r="G159" s="290"/>
      <c r="H159" s="290"/>
      <c r="I159" s="290"/>
      <c r="J159" s="290"/>
      <c r="K159" s="290"/>
      <c r="L159" s="290"/>
      <c r="M159" s="290"/>
      <c r="N159" s="290"/>
      <c r="O159" s="290"/>
      <c r="P159" s="290"/>
      <c r="Q159" s="290"/>
      <c r="R159" s="290"/>
      <c r="S159" s="290"/>
      <c r="T159" s="290"/>
      <c r="U159" s="290"/>
      <c r="V159" s="290"/>
      <c r="W159" s="290"/>
      <c r="X159" s="290"/>
      <c r="Y159" s="290"/>
    </row>
    <row r="160" spans="1:25" ht="13.5" customHeight="1">
      <c r="A160" s="290"/>
      <c r="B160" s="290"/>
      <c r="C160" s="290"/>
      <c r="D160" s="290"/>
      <c r="E160" s="290"/>
      <c r="F160" s="290"/>
      <c r="G160" s="290"/>
      <c r="H160" s="290"/>
      <c r="I160" s="290"/>
      <c r="J160" s="290"/>
      <c r="K160" s="290"/>
      <c r="L160" s="290"/>
      <c r="M160" s="290"/>
      <c r="N160" s="290"/>
      <c r="O160" s="290"/>
      <c r="P160" s="290"/>
      <c r="Q160" s="290"/>
      <c r="R160" s="290"/>
      <c r="S160" s="290"/>
      <c r="T160" s="290"/>
      <c r="U160" s="290"/>
      <c r="V160" s="290"/>
      <c r="W160" s="290"/>
      <c r="X160" s="290"/>
      <c r="Y160" s="290"/>
    </row>
    <row r="161" spans="1:25" ht="13.5" customHeight="1">
      <c r="A161" s="290"/>
      <c r="B161" s="290"/>
      <c r="C161" s="290"/>
      <c r="D161" s="290"/>
      <c r="E161" s="290"/>
      <c r="F161" s="290"/>
      <c r="G161" s="290"/>
      <c r="H161" s="290"/>
      <c r="I161" s="290"/>
      <c r="J161" s="290"/>
      <c r="K161" s="290"/>
      <c r="L161" s="290"/>
      <c r="M161" s="290"/>
      <c r="N161" s="290"/>
      <c r="O161" s="290"/>
      <c r="P161" s="290"/>
      <c r="Q161" s="290"/>
      <c r="R161" s="290"/>
      <c r="S161" s="290"/>
      <c r="T161" s="290"/>
      <c r="U161" s="290"/>
      <c r="V161" s="290"/>
      <c r="W161" s="290"/>
      <c r="X161" s="290"/>
      <c r="Y161" s="290"/>
    </row>
    <row r="162" spans="1:25" ht="13.5" customHeight="1">
      <c r="A162" s="290"/>
      <c r="B162" s="290"/>
      <c r="C162" s="290"/>
      <c r="D162" s="290"/>
      <c r="E162" s="290"/>
      <c r="F162" s="290"/>
      <c r="G162" s="290"/>
      <c r="H162" s="290"/>
      <c r="I162" s="290"/>
      <c r="J162" s="290"/>
      <c r="K162" s="290"/>
      <c r="L162" s="290"/>
      <c r="M162" s="290"/>
      <c r="N162" s="290"/>
      <c r="O162" s="290"/>
      <c r="P162" s="290"/>
      <c r="Q162" s="290"/>
      <c r="R162" s="290"/>
      <c r="S162" s="290"/>
      <c r="T162" s="290"/>
      <c r="U162" s="290"/>
      <c r="V162" s="290"/>
      <c r="W162" s="290"/>
      <c r="X162" s="290"/>
      <c r="Y162" s="290"/>
    </row>
    <row r="163" spans="1:25" ht="13.5" customHeight="1">
      <c r="A163" s="290"/>
      <c r="B163" s="290"/>
      <c r="C163" s="290"/>
      <c r="D163" s="290"/>
      <c r="E163" s="290"/>
      <c r="F163" s="290"/>
      <c r="G163" s="290"/>
      <c r="H163" s="290"/>
      <c r="I163" s="290"/>
      <c r="J163" s="290"/>
      <c r="K163" s="290"/>
      <c r="L163" s="290"/>
      <c r="M163" s="290"/>
      <c r="N163" s="290"/>
      <c r="O163" s="290"/>
      <c r="P163" s="290"/>
      <c r="Q163" s="290"/>
      <c r="R163" s="290"/>
      <c r="S163" s="290"/>
      <c r="T163" s="290"/>
      <c r="U163" s="290"/>
      <c r="V163" s="290"/>
      <c r="W163" s="290"/>
      <c r="X163" s="290"/>
      <c r="Y163" s="290"/>
    </row>
    <row r="164" spans="1:25" ht="13.5" customHeight="1">
      <c r="A164" s="290"/>
      <c r="B164" s="290"/>
      <c r="C164" s="290"/>
      <c r="D164" s="290"/>
      <c r="E164" s="290"/>
      <c r="F164" s="290"/>
      <c r="G164" s="290"/>
      <c r="H164" s="290"/>
      <c r="I164" s="290"/>
      <c r="J164" s="290"/>
      <c r="K164" s="290"/>
      <c r="L164" s="290"/>
      <c r="M164" s="290"/>
      <c r="N164" s="290"/>
      <c r="O164" s="290"/>
      <c r="P164" s="290"/>
      <c r="Q164" s="290"/>
      <c r="R164" s="290"/>
      <c r="S164" s="290"/>
      <c r="T164" s="290"/>
      <c r="U164" s="290"/>
      <c r="V164" s="290"/>
      <c r="W164" s="290"/>
      <c r="X164" s="290"/>
      <c r="Y164" s="290"/>
    </row>
    <row r="165" spans="1:25" ht="13.5" customHeight="1">
      <c r="A165" s="290"/>
      <c r="B165" s="290"/>
      <c r="C165" s="290"/>
      <c r="D165" s="290"/>
      <c r="E165" s="290"/>
      <c r="F165" s="290"/>
      <c r="G165" s="290"/>
      <c r="H165" s="290"/>
      <c r="I165" s="290"/>
      <c r="J165" s="290"/>
      <c r="K165" s="290"/>
      <c r="L165" s="290"/>
      <c r="M165" s="290"/>
      <c r="N165" s="290"/>
      <c r="O165" s="290"/>
      <c r="P165" s="290"/>
      <c r="Q165" s="290"/>
      <c r="R165" s="290"/>
      <c r="S165" s="290"/>
      <c r="T165" s="290"/>
      <c r="U165" s="290"/>
      <c r="V165" s="290"/>
      <c r="W165" s="290"/>
      <c r="X165" s="290"/>
      <c r="Y165" s="290"/>
    </row>
    <row r="166" spans="1:25" ht="13.5" customHeight="1">
      <c r="A166" s="290"/>
      <c r="B166" s="290"/>
      <c r="C166" s="290"/>
      <c r="D166" s="290"/>
      <c r="E166" s="290"/>
      <c r="F166" s="290"/>
      <c r="G166" s="290"/>
      <c r="H166" s="290"/>
      <c r="I166" s="290"/>
      <c r="J166" s="290"/>
      <c r="K166" s="290"/>
      <c r="L166" s="290"/>
      <c r="M166" s="290"/>
      <c r="N166" s="290"/>
      <c r="O166" s="290"/>
      <c r="P166" s="290"/>
      <c r="Q166" s="290"/>
      <c r="R166" s="290"/>
      <c r="S166" s="290"/>
      <c r="T166" s="290"/>
      <c r="U166" s="290"/>
      <c r="V166" s="290"/>
      <c r="W166" s="290"/>
      <c r="X166" s="290"/>
      <c r="Y166" s="290"/>
    </row>
    <row r="167" spans="1:25" ht="13.5" customHeight="1">
      <c r="A167" s="290"/>
      <c r="B167" s="290"/>
      <c r="C167" s="290"/>
      <c r="D167" s="290"/>
      <c r="E167" s="290"/>
      <c r="F167" s="290"/>
      <c r="G167" s="290"/>
      <c r="H167" s="290"/>
      <c r="I167" s="290"/>
      <c r="J167" s="290"/>
      <c r="K167" s="290"/>
      <c r="L167" s="290"/>
      <c r="M167" s="290"/>
      <c r="N167" s="290"/>
      <c r="O167" s="290"/>
      <c r="P167" s="290"/>
      <c r="Q167" s="290"/>
      <c r="R167" s="290"/>
      <c r="S167" s="290"/>
      <c r="T167" s="290"/>
      <c r="U167" s="290"/>
      <c r="V167" s="290"/>
      <c r="W167" s="290"/>
      <c r="X167" s="290"/>
      <c r="Y167" s="290"/>
    </row>
    <row r="168" spans="1:25" ht="13.5" customHeight="1">
      <c r="A168" s="290"/>
      <c r="B168" s="290"/>
      <c r="C168" s="290"/>
      <c r="D168" s="290"/>
      <c r="E168" s="290"/>
      <c r="F168" s="290"/>
      <c r="G168" s="290"/>
      <c r="H168" s="290"/>
      <c r="I168" s="290"/>
      <c r="J168" s="290"/>
      <c r="K168" s="290"/>
      <c r="L168" s="290"/>
      <c r="M168" s="290"/>
      <c r="N168" s="290"/>
      <c r="O168" s="290"/>
      <c r="P168" s="290"/>
      <c r="Q168" s="290"/>
      <c r="R168" s="290"/>
      <c r="S168" s="290"/>
      <c r="T168" s="290"/>
      <c r="U168" s="290"/>
      <c r="V168" s="290"/>
      <c r="W168" s="290"/>
      <c r="X168" s="290"/>
      <c r="Y168" s="290"/>
    </row>
    <row r="169" spans="1:25" ht="13.5" customHeight="1">
      <c r="A169" s="290"/>
      <c r="B169" s="290"/>
      <c r="C169" s="290"/>
      <c r="D169" s="290"/>
      <c r="E169" s="290"/>
      <c r="F169" s="290"/>
      <c r="G169" s="290"/>
      <c r="H169" s="290"/>
      <c r="I169" s="290"/>
      <c r="J169" s="290"/>
      <c r="K169" s="290"/>
      <c r="L169" s="290"/>
      <c r="M169" s="290"/>
      <c r="N169" s="290"/>
      <c r="O169" s="290"/>
      <c r="P169" s="290"/>
      <c r="Q169" s="290"/>
      <c r="R169" s="290"/>
      <c r="S169" s="290"/>
      <c r="T169" s="290"/>
      <c r="U169" s="290"/>
      <c r="V169" s="290"/>
      <c r="W169" s="290"/>
      <c r="X169" s="290"/>
      <c r="Y169" s="290"/>
    </row>
    <row r="170" spans="1:25" ht="13.5" customHeight="1">
      <c r="A170" s="290"/>
      <c r="B170" s="290"/>
      <c r="C170" s="290"/>
      <c r="D170" s="290"/>
      <c r="E170" s="290"/>
      <c r="F170" s="290"/>
      <c r="G170" s="290"/>
      <c r="H170" s="290"/>
      <c r="I170" s="290"/>
      <c r="J170" s="290"/>
      <c r="K170" s="290"/>
      <c r="L170" s="290"/>
      <c r="M170" s="290"/>
      <c r="N170" s="290"/>
      <c r="O170" s="290"/>
      <c r="P170" s="290"/>
      <c r="Q170" s="290"/>
      <c r="R170" s="290"/>
      <c r="S170" s="290"/>
      <c r="T170" s="290"/>
      <c r="U170" s="290"/>
      <c r="V170" s="290"/>
      <c r="W170" s="290"/>
      <c r="X170" s="290"/>
      <c r="Y170" s="290"/>
    </row>
    <row r="171" spans="1:25" ht="13.5" customHeight="1">
      <c r="A171" s="290"/>
      <c r="B171" s="290"/>
      <c r="C171" s="290"/>
      <c r="D171" s="290"/>
      <c r="E171" s="290"/>
      <c r="F171" s="290"/>
      <c r="G171" s="290"/>
      <c r="H171" s="290"/>
      <c r="I171" s="290"/>
      <c r="J171" s="290"/>
      <c r="K171" s="290"/>
      <c r="L171" s="290"/>
      <c r="M171" s="290"/>
      <c r="N171" s="290"/>
      <c r="O171" s="290"/>
      <c r="P171" s="290"/>
      <c r="Q171" s="290"/>
      <c r="R171" s="290"/>
      <c r="S171" s="290"/>
      <c r="T171" s="290"/>
      <c r="U171" s="290"/>
      <c r="V171" s="290"/>
      <c r="W171" s="290"/>
      <c r="X171" s="290"/>
      <c r="Y171" s="290"/>
    </row>
    <row r="172" spans="1:25" ht="13.5" customHeight="1">
      <c r="A172" s="290"/>
      <c r="B172" s="290"/>
      <c r="C172" s="290"/>
      <c r="D172" s="290"/>
      <c r="E172" s="290"/>
      <c r="F172" s="290"/>
      <c r="G172" s="290"/>
      <c r="H172" s="290"/>
      <c r="I172" s="290"/>
      <c r="J172" s="290"/>
      <c r="K172" s="290"/>
      <c r="L172" s="290"/>
      <c r="M172" s="290"/>
      <c r="N172" s="290"/>
      <c r="O172" s="290"/>
      <c r="P172" s="290"/>
      <c r="Q172" s="290"/>
      <c r="R172" s="290"/>
      <c r="S172" s="290"/>
      <c r="T172" s="290"/>
      <c r="U172" s="290"/>
      <c r="V172" s="290"/>
      <c r="W172" s="290"/>
      <c r="X172" s="290"/>
      <c r="Y172" s="290"/>
    </row>
    <row r="173" spans="1:25" ht="13.5" customHeight="1">
      <c r="A173" s="290"/>
      <c r="B173" s="290"/>
      <c r="C173" s="290"/>
      <c r="D173" s="290"/>
      <c r="E173" s="290"/>
      <c r="F173" s="290"/>
      <c r="G173" s="290"/>
      <c r="H173" s="290"/>
      <c r="I173" s="290"/>
      <c r="J173" s="290"/>
      <c r="K173" s="290"/>
      <c r="L173" s="290"/>
      <c r="M173" s="290"/>
      <c r="N173" s="290"/>
      <c r="O173" s="290"/>
      <c r="P173" s="290"/>
      <c r="Q173" s="290"/>
      <c r="R173" s="290"/>
      <c r="S173" s="290"/>
      <c r="T173" s="290"/>
      <c r="U173" s="290"/>
      <c r="V173" s="290"/>
      <c r="W173" s="290"/>
      <c r="X173" s="290"/>
      <c r="Y173" s="290"/>
    </row>
    <row r="174" spans="1:25" ht="13.5" customHeight="1">
      <c r="A174" s="290"/>
      <c r="B174" s="290"/>
      <c r="C174" s="290"/>
      <c r="D174" s="290"/>
      <c r="E174" s="290"/>
      <c r="F174" s="290"/>
      <c r="G174" s="290"/>
      <c r="H174" s="290"/>
      <c r="I174" s="290"/>
      <c r="J174" s="290"/>
      <c r="K174" s="290"/>
      <c r="L174" s="290"/>
      <c r="M174" s="290"/>
      <c r="N174" s="290"/>
      <c r="O174" s="290"/>
      <c r="P174" s="290"/>
      <c r="Q174" s="290"/>
      <c r="R174" s="290"/>
      <c r="S174" s="290"/>
      <c r="T174" s="290"/>
      <c r="U174" s="290"/>
      <c r="V174" s="290"/>
      <c r="W174" s="290"/>
      <c r="X174" s="290"/>
      <c r="Y174" s="290"/>
    </row>
    <row r="175" spans="1:25" ht="13.5" customHeight="1">
      <c r="A175" s="290"/>
      <c r="B175" s="290"/>
      <c r="C175" s="290"/>
      <c r="D175" s="290"/>
      <c r="E175" s="290"/>
      <c r="F175" s="290"/>
      <c r="G175" s="290"/>
      <c r="H175" s="290"/>
      <c r="I175" s="290"/>
      <c r="J175" s="290"/>
      <c r="K175" s="290"/>
      <c r="L175" s="290"/>
      <c r="M175" s="290"/>
      <c r="N175" s="290"/>
      <c r="O175" s="290"/>
      <c r="P175" s="290"/>
      <c r="Q175" s="290"/>
      <c r="R175" s="290"/>
      <c r="S175" s="290"/>
      <c r="T175" s="290"/>
      <c r="U175" s="290"/>
      <c r="V175" s="290"/>
      <c r="W175" s="290"/>
      <c r="X175" s="290"/>
      <c r="Y175" s="290"/>
    </row>
    <row r="176" spans="1:25" ht="13.5" customHeight="1">
      <c r="A176" s="290"/>
      <c r="B176" s="290"/>
      <c r="C176" s="290"/>
      <c r="D176" s="290"/>
      <c r="E176" s="290"/>
      <c r="F176" s="290"/>
      <c r="G176" s="290"/>
      <c r="H176" s="290"/>
      <c r="I176" s="290"/>
      <c r="J176" s="290"/>
      <c r="K176" s="290"/>
      <c r="L176" s="290"/>
      <c r="M176" s="290"/>
      <c r="N176" s="290"/>
      <c r="O176" s="290"/>
      <c r="P176" s="290"/>
      <c r="Q176" s="290"/>
      <c r="R176" s="290"/>
      <c r="S176" s="290"/>
      <c r="T176" s="290"/>
      <c r="U176" s="290"/>
      <c r="V176" s="290"/>
      <c r="W176" s="290"/>
      <c r="X176" s="290"/>
      <c r="Y176" s="290"/>
    </row>
    <row r="177" spans="1:25" ht="13.5" customHeight="1">
      <c r="A177" s="290"/>
      <c r="B177" s="290"/>
      <c r="C177" s="290"/>
      <c r="D177" s="290"/>
      <c r="E177" s="290"/>
      <c r="F177" s="290"/>
      <c r="G177" s="290"/>
      <c r="H177" s="290"/>
      <c r="I177" s="290"/>
      <c r="J177" s="290"/>
      <c r="K177" s="290"/>
      <c r="L177" s="290"/>
      <c r="M177" s="290"/>
      <c r="N177" s="290"/>
      <c r="O177" s="290"/>
      <c r="P177" s="290"/>
      <c r="Q177" s="290"/>
      <c r="R177" s="290"/>
      <c r="S177" s="290"/>
      <c r="T177" s="290"/>
      <c r="U177" s="290"/>
      <c r="V177" s="290"/>
      <c r="W177" s="290"/>
      <c r="X177" s="290"/>
      <c r="Y177" s="290"/>
    </row>
    <row r="178" spans="1:25" ht="13.5" customHeight="1">
      <c r="A178" s="290"/>
      <c r="B178" s="290"/>
      <c r="C178" s="290"/>
      <c r="D178" s="290"/>
      <c r="E178" s="290"/>
      <c r="F178" s="290"/>
      <c r="G178" s="290"/>
      <c r="H178" s="290"/>
      <c r="I178" s="290"/>
      <c r="J178" s="290"/>
      <c r="K178" s="290"/>
      <c r="L178" s="290"/>
      <c r="M178" s="290"/>
      <c r="N178" s="290"/>
      <c r="O178" s="290"/>
      <c r="P178" s="290"/>
      <c r="Q178" s="290"/>
      <c r="R178" s="290"/>
      <c r="S178" s="290"/>
      <c r="T178" s="290"/>
      <c r="U178" s="290"/>
      <c r="V178" s="290"/>
      <c r="W178" s="290"/>
      <c r="X178" s="290"/>
      <c r="Y178" s="290"/>
    </row>
    <row r="179" spans="1:25" ht="13.5" customHeight="1">
      <c r="A179" s="290"/>
      <c r="B179" s="290"/>
      <c r="C179" s="290"/>
      <c r="D179" s="290"/>
      <c r="E179" s="290"/>
      <c r="F179" s="290"/>
      <c r="G179" s="290"/>
      <c r="H179" s="290"/>
      <c r="I179" s="290"/>
      <c r="J179" s="290"/>
      <c r="K179" s="290"/>
      <c r="L179" s="290"/>
      <c r="M179" s="290"/>
      <c r="N179" s="290"/>
      <c r="O179" s="290"/>
      <c r="P179" s="290"/>
      <c r="Q179" s="290"/>
      <c r="R179" s="290"/>
      <c r="S179" s="290"/>
      <c r="T179" s="290"/>
      <c r="U179" s="290"/>
      <c r="V179" s="290"/>
      <c r="W179" s="290"/>
      <c r="X179" s="290"/>
      <c r="Y179" s="290"/>
    </row>
    <row r="180" spans="1:25" ht="13.5" customHeight="1">
      <c r="A180" s="290"/>
      <c r="B180" s="290"/>
      <c r="C180" s="290"/>
      <c r="D180" s="290"/>
      <c r="E180" s="290"/>
      <c r="F180" s="290"/>
      <c r="G180" s="290"/>
      <c r="H180" s="290"/>
      <c r="I180" s="290"/>
      <c r="J180" s="290"/>
      <c r="K180" s="290"/>
      <c r="L180" s="290"/>
      <c r="M180" s="290"/>
      <c r="N180" s="290"/>
      <c r="O180" s="290"/>
      <c r="P180" s="290"/>
      <c r="Q180" s="290"/>
      <c r="R180" s="290"/>
      <c r="S180" s="290"/>
      <c r="T180" s="290"/>
      <c r="U180" s="290"/>
      <c r="V180" s="290"/>
      <c r="W180" s="290"/>
      <c r="X180" s="290"/>
      <c r="Y180" s="290"/>
    </row>
    <row r="181" spans="1:25" ht="13.5" customHeight="1">
      <c r="A181" s="290"/>
      <c r="B181" s="290"/>
      <c r="C181" s="290"/>
      <c r="D181" s="290"/>
      <c r="E181" s="290"/>
      <c r="F181" s="290"/>
      <c r="G181" s="290"/>
      <c r="H181" s="290"/>
      <c r="I181" s="290"/>
      <c r="J181" s="290"/>
      <c r="K181" s="290"/>
      <c r="L181" s="290"/>
      <c r="M181" s="290"/>
      <c r="N181" s="290"/>
      <c r="O181" s="290"/>
      <c r="P181" s="290"/>
      <c r="Q181" s="290"/>
      <c r="R181" s="290"/>
      <c r="S181" s="290"/>
      <c r="T181" s="290"/>
      <c r="U181" s="290"/>
      <c r="V181" s="290"/>
      <c r="W181" s="290"/>
      <c r="X181" s="290"/>
      <c r="Y181" s="290"/>
    </row>
    <row r="182" spans="1:25" ht="13.5" customHeight="1">
      <c r="A182" s="290"/>
      <c r="B182" s="290"/>
      <c r="C182" s="290"/>
      <c r="D182" s="290"/>
      <c r="E182" s="290"/>
      <c r="F182" s="290"/>
      <c r="G182" s="290"/>
      <c r="H182" s="290"/>
      <c r="I182" s="290"/>
      <c r="J182" s="290"/>
      <c r="K182" s="290"/>
      <c r="L182" s="290"/>
      <c r="M182" s="290"/>
      <c r="N182" s="290"/>
      <c r="O182" s="290"/>
      <c r="P182" s="290"/>
      <c r="Q182" s="290"/>
      <c r="R182" s="290"/>
      <c r="S182" s="290"/>
      <c r="T182" s="290"/>
      <c r="U182" s="290"/>
      <c r="V182" s="290"/>
      <c r="W182" s="290"/>
      <c r="X182" s="290"/>
      <c r="Y182" s="290"/>
    </row>
    <row r="183" spans="1:25" ht="13.5" customHeight="1">
      <c r="A183" s="290"/>
      <c r="B183" s="290"/>
      <c r="C183" s="290"/>
      <c r="D183" s="290"/>
      <c r="E183" s="290"/>
      <c r="F183" s="290"/>
      <c r="G183" s="290"/>
      <c r="H183" s="290"/>
      <c r="I183" s="290"/>
      <c r="J183" s="290"/>
      <c r="K183" s="290"/>
      <c r="L183" s="290"/>
      <c r="M183" s="290"/>
      <c r="N183" s="290"/>
      <c r="O183" s="290"/>
      <c r="P183" s="290"/>
      <c r="Q183" s="290"/>
      <c r="R183" s="290"/>
      <c r="S183" s="290"/>
      <c r="T183" s="290"/>
      <c r="U183" s="290"/>
      <c r="V183" s="290"/>
      <c r="W183" s="290"/>
      <c r="X183" s="290"/>
      <c r="Y183" s="290"/>
    </row>
    <row r="184" spans="1:25" ht="13.5" customHeight="1">
      <c r="A184" s="290"/>
      <c r="B184" s="290"/>
      <c r="C184" s="290"/>
      <c r="D184" s="290"/>
      <c r="E184" s="290"/>
      <c r="F184" s="290"/>
      <c r="G184" s="290"/>
      <c r="H184" s="290"/>
      <c r="I184" s="290"/>
      <c r="J184" s="290"/>
      <c r="K184" s="290"/>
      <c r="L184" s="290"/>
      <c r="M184" s="290"/>
      <c r="N184" s="290"/>
      <c r="O184" s="290"/>
      <c r="P184" s="290"/>
      <c r="Q184" s="290"/>
      <c r="R184" s="290"/>
      <c r="S184" s="290"/>
      <c r="T184" s="290"/>
      <c r="U184" s="290"/>
      <c r="V184" s="290"/>
      <c r="W184" s="290"/>
      <c r="X184" s="290"/>
      <c r="Y184" s="290"/>
    </row>
    <row r="185" spans="1:25" ht="13.5" customHeight="1">
      <c r="A185" s="290"/>
      <c r="B185" s="290"/>
      <c r="C185" s="290"/>
      <c r="D185" s="290"/>
      <c r="E185" s="290"/>
      <c r="F185" s="290"/>
      <c r="G185" s="290"/>
      <c r="H185" s="290"/>
      <c r="I185" s="290"/>
      <c r="J185" s="290"/>
      <c r="K185" s="290"/>
      <c r="L185" s="290"/>
      <c r="M185" s="290"/>
      <c r="N185" s="290"/>
      <c r="O185" s="290"/>
      <c r="P185" s="290"/>
      <c r="Q185" s="290"/>
      <c r="R185" s="290"/>
      <c r="S185" s="290"/>
      <c r="T185" s="290"/>
      <c r="U185" s="290"/>
      <c r="V185" s="290"/>
      <c r="W185" s="290"/>
      <c r="X185" s="290"/>
      <c r="Y185" s="290"/>
    </row>
    <row r="186" spans="1:25" ht="13.5" customHeight="1">
      <c r="A186" s="290"/>
      <c r="B186" s="290"/>
      <c r="C186" s="290"/>
      <c r="D186" s="290"/>
      <c r="E186" s="290"/>
      <c r="F186" s="290"/>
      <c r="G186" s="290"/>
      <c r="H186" s="290"/>
      <c r="I186" s="290"/>
      <c r="J186" s="290"/>
      <c r="K186" s="290"/>
      <c r="L186" s="290"/>
      <c r="M186" s="290"/>
      <c r="N186" s="290"/>
      <c r="O186" s="290"/>
      <c r="P186" s="290"/>
      <c r="Q186" s="290"/>
      <c r="R186" s="290"/>
      <c r="S186" s="290"/>
      <c r="T186" s="290"/>
      <c r="U186" s="290"/>
      <c r="V186" s="290"/>
      <c r="W186" s="290"/>
      <c r="X186" s="290"/>
      <c r="Y186" s="290"/>
    </row>
    <row r="187" spans="1:25" ht="13.5" customHeight="1">
      <c r="A187" s="290"/>
      <c r="B187" s="290"/>
      <c r="C187" s="290"/>
      <c r="D187" s="290"/>
      <c r="E187" s="290"/>
      <c r="F187" s="290"/>
      <c r="G187" s="290"/>
      <c r="H187" s="290"/>
      <c r="I187" s="290"/>
      <c r="J187" s="290"/>
      <c r="K187" s="290"/>
      <c r="L187" s="290"/>
      <c r="M187" s="290"/>
      <c r="N187" s="290"/>
      <c r="O187" s="290"/>
      <c r="P187" s="290"/>
      <c r="Q187" s="290"/>
      <c r="R187" s="290"/>
      <c r="S187" s="290"/>
      <c r="T187" s="290"/>
      <c r="U187" s="290"/>
      <c r="V187" s="290"/>
      <c r="W187" s="290"/>
      <c r="X187" s="290"/>
      <c r="Y187" s="290"/>
    </row>
    <row r="188" spans="1:25" ht="13.5" customHeight="1">
      <c r="A188" s="290"/>
      <c r="B188" s="290"/>
      <c r="C188" s="290"/>
      <c r="D188" s="290"/>
      <c r="E188" s="290"/>
      <c r="F188" s="290"/>
      <c r="G188" s="290"/>
      <c r="H188" s="290"/>
      <c r="I188" s="290"/>
      <c r="J188" s="290"/>
      <c r="K188" s="290"/>
      <c r="L188" s="290"/>
      <c r="M188" s="290"/>
      <c r="N188" s="290"/>
      <c r="O188" s="290"/>
      <c r="P188" s="290"/>
      <c r="Q188" s="290"/>
      <c r="R188" s="290"/>
      <c r="S188" s="290"/>
      <c r="T188" s="290"/>
      <c r="U188" s="290"/>
      <c r="V188" s="290"/>
      <c r="W188" s="290"/>
      <c r="X188" s="290"/>
      <c r="Y188" s="290"/>
    </row>
    <row r="189" spans="1:25" ht="13.5" customHeight="1">
      <c r="A189" s="290"/>
      <c r="B189" s="290"/>
      <c r="C189" s="290"/>
      <c r="D189" s="290"/>
      <c r="E189" s="290"/>
      <c r="F189" s="290"/>
      <c r="G189" s="290"/>
      <c r="H189" s="290"/>
      <c r="I189" s="290"/>
      <c r="J189" s="290"/>
      <c r="K189" s="290"/>
      <c r="L189" s="290"/>
      <c r="M189" s="290"/>
      <c r="N189" s="290"/>
      <c r="O189" s="290"/>
      <c r="P189" s="290"/>
      <c r="Q189" s="290"/>
      <c r="R189" s="290"/>
      <c r="S189" s="290"/>
      <c r="T189" s="290"/>
      <c r="U189" s="290"/>
      <c r="V189" s="290"/>
      <c r="W189" s="290"/>
      <c r="X189" s="290"/>
      <c r="Y189" s="290"/>
    </row>
    <row r="190" spans="1:25" ht="13.5" customHeight="1">
      <c r="A190" s="290"/>
      <c r="B190" s="290"/>
      <c r="C190" s="290"/>
      <c r="D190" s="290"/>
      <c r="E190" s="290"/>
      <c r="F190" s="290"/>
      <c r="G190" s="290"/>
      <c r="H190" s="290"/>
      <c r="I190" s="290"/>
      <c r="J190" s="290"/>
      <c r="K190" s="290"/>
      <c r="L190" s="290"/>
      <c r="M190" s="290"/>
      <c r="N190" s="290"/>
      <c r="O190" s="290"/>
      <c r="P190" s="290"/>
      <c r="Q190" s="290"/>
      <c r="R190" s="290"/>
      <c r="S190" s="290"/>
      <c r="T190" s="290"/>
      <c r="U190" s="290"/>
      <c r="V190" s="290"/>
      <c r="W190" s="290"/>
      <c r="X190" s="290"/>
      <c r="Y190" s="290"/>
    </row>
    <row r="191" spans="1:25" ht="13.5" customHeight="1">
      <c r="A191" s="290"/>
      <c r="B191" s="290"/>
      <c r="C191" s="290"/>
      <c r="D191" s="290"/>
      <c r="E191" s="290"/>
      <c r="F191" s="290"/>
      <c r="G191" s="290"/>
      <c r="H191" s="290"/>
      <c r="I191" s="290"/>
      <c r="J191" s="290"/>
      <c r="K191" s="290"/>
      <c r="L191" s="290"/>
      <c r="M191" s="290"/>
      <c r="N191" s="290"/>
      <c r="O191" s="290"/>
      <c r="P191" s="290"/>
      <c r="Q191" s="290"/>
      <c r="R191" s="290"/>
      <c r="S191" s="290"/>
      <c r="T191" s="290"/>
      <c r="U191" s="290"/>
      <c r="V191" s="290"/>
      <c r="W191" s="290"/>
      <c r="X191" s="290"/>
      <c r="Y191" s="290"/>
    </row>
    <row r="192" spans="1:25" ht="13.5" customHeight="1">
      <c r="A192" s="290"/>
      <c r="B192" s="290"/>
      <c r="C192" s="290"/>
      <c r="D192" s="290"/>
      <c r="E192" s="290"/>
      <c r="F192" s="290"/>
      <c r="G192" s="290"/>
      <c r="H192" s="290"/>
      <c r="I192" s="290"/>
      <c r="J192" s="290"/>
      <c r="K192" s="290"/>
      <c r="L192" s="290"/>
      <c r="M192" s="290"/>
      <c r="N192" s="290"/>
      <c r="O192" s="290"/>
      <c r="P192" s="290"/>
      <c r="Q192" s="290"/>
      <c r="R192" s="290"/>
      <c r="S192" s="290"/>
      <c r="T192" s="290"/>
      <c r="U192" s="290"/>
      <c r="V192" s="290"/>
      <c r="W192" s="290"/>
      <c r="X192" s="290"/>
      <c r="Y192" s="290"/>
    </row>
    <row r="193" spans="1:25" ht="13.5" customHeight="1">
      <c r="A193" s="290"/>
      <c r="B193" s="290"/>
      <c r="C193" s="290"/>
      <c r="D193" s="290"/>
      <c r="E193" s="290"/>
      <c r="F193" s="290"/>
      <c r="G193" s="290"/>
      <c r="H193" s="290"/>
      <c r="I193" s="290"/>
      <c r="J193" s="290"/>
      <c r="K193" s="290"/>
      <c r="L193" s="290"/>
      <c r="M193" s="290"/>
      <c r="N193" s="290"/>
      <c r="O193" s="290"/>
      <c r="P193" s="290"/>
      <c r="Q193" s="290"/>
      <c r="R193" s="290"/>
      <c r="S193" s="290"/>
      <c r="T193" s="290"/>
      <c r="U193" s="290"/>
      <c r="V193" s="290"/>
      <c r="W193" s="290"/>
      <c r="X193" s="290"/>
      <c r="Y193" s="290"/>
    </row>
    <row r="194" spans="1:25" ht="13.5" customHeight="1">
      <c r="A194" s="290"/>
      <c r="B194" s="290"/>
      <c r="C194" s="290"/>
      <c r="D194" s="290"/>
      <c r="E194" s="290"/>
      <c r="F194" s="290"/>
      <c r="G194" s="290"/>
      <c r="H194" s="290"/>
      <c r="I194" s="290"/>
      <c r="J194" s="290"/>
      <c r="K194" s="290"/>
      <c r="L194" s="290"/>
      <c r="M194" s="290"/>
      <c r="N194" s="290"/>
      <c r="O194" s="290"/>
      <c r="P194" s="290"/>
      <c r="Q194" s="290"/>
      <c r="R194" s="290"/>
      <c r="S194" s="290"/>
      <c r="T194" s="290"/>
      <c r="U194" s="290"/>
      <c r="V194" s="290"/>
      <c r="W194" s="290"/>
      <c r="X194" s="290"/>
      <c r="Y194" s="290"/>
    </row>
    <row r="195" spans="1:25" ht="13.5" customHeight="1">
      <c r="A195" s="290"/>
      <c r="B195" s="290"/>
      <c r="C195" s="290"/>
      <c r="D195" s="290"/>
      <c r="E195" s="290"/>
      <c r="F195" s="290"/>
      <c r="G195" s="290"/>
      <c r="H195" s="290"/>
      <c r="I195" s="290"/>
      <c r="J195" s="290"/>
      <c r="K195" s="290"/>
      <c r="L195" s="290"/>
      <c r="M195" s="290"/>
      <c r="N195" s="290"/>
      <c r="O195" s="290"/>
      <c r="P195" s="290"/>
      <c r="Q195" s="290"/>
      <c r="R195" s="290"/>
      <c r="S195" s="290"/>
      <c r="T195" s="290"/>
      <c r="U195" s="290"/>
      <c r="V195" s="290"/>
      <c r="W195" s="290"/>
      <c r="X195" s="290"/>
      <c r="Y195" s="290"/>
    </row>
    <row r="196" spans="1:25" ht="13.5" customHeight="1">
      <c r="A196" s="290"/>
      <c r="B196" s="290"/>
      <c r="C196" s="290"/>
      <c r="D196" s="290"/>
      <c r="E196" s="290"/>
      <c r="F196" s="290"/>
      <c r="G196" s="290"/>
      <c r="H196" s="290"/>
      <c r="I196" s="290"/>
      <c r="J196" s="290"/>
      <c r="K196" s="290"/>
      <c r="L196" s="290"/>
      <c r="M196" s="290"/>
      <c r="N196" s="290"/>
      <c r="O196" s="290"/>
      <c r="P196" s="290"/>
      <c r="Q196" s="290"/>
      <c r="R196" s="290"/>
      <c r="S196" s="290"/>
      <c r="T196" s="290"/>
      <c r="U196" s="290"/>
      <c r="V196" s="290"/>
      <c r="W196" s="290"/>
      <c r="X196" s="290"/>
      <c r="Y196" s="290"/>
    </row>
    <row r="197" spans="1:25" ht="13.5" customHeight="1">
      <c r="A197" s="290"/>
      <c r="B197" s="290"/>
      <c r="C197" s="290"/>
      <c r="D197" s="290"/>
      <c r="E197" s="290"/>
      <c r="F197" s="290"/>
      <c r="G197" s="290"/>
      <c r="H197" s="290"/>
      <c r="I197" s="290"/>
      <c r="J197" s="290"/>
      <c r="K197" s="290"/>
      <c r="L197" s="290"/>
      <c r="M197" s="290"/>
      <c r="N197" s="290"/>
      <c r="O197" s="290"/>
      <c r="P197" s="290"/>
      <c r="Q197" s="290"/>
      <c r="R197" s="290"/>
      <c r="S197" s="290"/>
      <c r="T197" s="290"/>
      <c r="U197" s="290"/>
      <c r="V197" s="290"/>
      <c r="W197" s="290"/>
      <c r="X197" s="290"/>
      <c r="Y197" s="290"/>
    </row>
    <row r="198" spans="1:25" ht="13.5" customHeight="1">
      <c r="A198" s="290"/>
      <c r="B198" s="290"/>
      <c r="C198" s="290"/>
      <c r="D198" s="290"/>
      <c r="E198" s="290"/>
      <c r="F198" s="290"/>
      <c r="G198" s="290"/>
      <c r="H198" s="290"/>
      <c r="I198" s="290"/>
      <c r="J198" s="290"/>
      <c r="K198" s="290"/>
      <c r="L198" s="290"/>
      <c r="M198" s="290"/>
      <c r="N198" s="290"/>
      <c r="O198" s="290"/>
      <c r="P198" s="290"/>
      <c r="Q198" s="290"/>
      <c r="R198" s="290"/>
      <c r="S198" s="290"/>
      <c r="T198" s="290"/>
      <c r="U198" s="290"/>
      <c r="V198" s="290"/>
      <c r="W198" s="290"/>
      <c r="X198" s="290"/>
      <c r="Y198" s="290"/>
    </row>
    <row r="199" spans="1:25" ht="13.5" customHeight="1">
      <c r="A199" s="290"/>
      <c r="B199" s="290"/>
      <c r="C199" s="290"/>
      <c r="D199" s="290"/>
      <c r="E199" s="290"/>
      <c r="F199" s="290"/>
      <c r="G199" s="290"/>
      <c r="H199" s="290"/>
      <c r="I199" s="290"/>
      <c r="J199" s="290"/>
      <c r="K199" s="290"/>
      <c r="L199" s="290"/>
      <c r="M199" s="290"/>
      <c r="N199" s="290"/>
      <c r="O199" s="290"/>
      <c r="P199" s="290"/>
      <c r="Q199" s="290"/>
      <c r="R199" s="290"/>
      <c r="S199" s="290"/>
      <c r="T199" s="290"/>
      <c r="U199" s="290"/>
      <c r="V199" s="290"/>
      <c r="W199" s="290"/>
      <c r="X199" s="290"/>
      <c r="Y199" s="290"/>
    </row>
    <row r="200" spans="1:25" ht="13.5" customHeight="1">
      <c r="A200" s="290"/>
      <c r="B200" s="290"/>
      <c r="C200" s="290"/>
      <c r="D200" s="290"/>
      <c r="E200" s="290"/>
      <c r="F200" s="290"/>
      <c r="G200" s="290"/>
      <c r="H200" s="290"/>
      <c r="I200" s="290"/>
      <c r="J200" s="290"/>
      <c r="K200" s="290"/>
      <c r="L200" s="290"/>
      <c r="M200" s="290"/>
      <c r="N200" s="290"/>
      <c r="O200" s="290"/>
      <c r="P200" s="290"/>
      <c r="Q200" s="290"/>
      <c r="R200" s="290"/>
      <c r="S200" s="290"/>
      <c r="T200" s="290"/>
      <c r="U200" s="290"/>
      <c r="V200" s="290"/>
      <c r="W200" s="290"/>
      <c r="X200" s="290"/>
      <c r="Y200" s="290"/>
    </row>
    <row r="201" spans="1:25" ht="13.5" customHeight="1">
      <c r="A201" s="290"/>
      <c r="B201" s="290"/>
      <c r="C201" s="290"/>
      <c r="D201" s="290"/>
      <c r="E201" s="290"/>
      <c r="F201" s="290"/>
      <c r="G201" s="290"/>
      <c r="H201" s="290"/>
      <c r="I201" s="290"/>
      <c r="J201" s="290"/>
      <c r="K201" s="290"/>
      <c r="L201" s="290"/>
      <c r="M201" s="290"/>
      <c r="N201" s="290"/>
      <c r="O201" s="290"/>
      <c r="P201" s="290"/>
      <c r="Q201" s="290"/>
      <c r="R201" s="290"/>
      <c r="S201" s="290"/>
      <c r="T201" s="290"/>
      <c r="U201" s="290"/>
      <c r="V201" s="290"/>
      <c r="W201" s="290"/>
      <c r="X201" s="290"/>
      <c r="Y201" s="290"/>
    </row>
    <row r="202" spans="1:25" ht="13.5" customHeight="1">
      <c r="A202" s="290"/>
      <c r="B202" s="290"/>
      <c r="C202" s="290"/>
      <c r="D202" s="290"/>
      <c r="E202" s="290"/>
      <c r="F202" s="290"/>
      <c r="G202" s="290"/>
      <c r="H202" s="290"/>
      <c r="I202" s="290"/>
      <c r="J202" s="290"/>
      <c r="K202" s="290"/>
      <c r="L202" s="290"/>
      <c r="M202" s="290"/>
      <c r="N202" s="290"/>
      <c r="O202" s="290"/>
      <c r="P202" s="290"/>
      <c r="Q202" s="290"/>
      <c r="R202" s="290"/>
      <c r="S202" s="290"/>
      <c r="T202" s="290"/>
      <c r="U202" s="290"/>
      <c r="V202" s="290"/>
      <c r="W202" s="290"/>
      <c r="X202" s="290"/>
      <c r="Y202" s="290"/>
    </row>
    <row r="203" spans="1:25" ht="13.5" customHeight="1">
      <c r="A203" s="290"/>
      <c r="B203" s="290"/>
      <c r="C203" s="290"/>
      <c r="D203" s="290"/>
      <c r="E203" s="290"/>
      <c r="F203" s="290"/>
      <c r="G203" s="290"/>
      <c r="H203" s="290"/>
      <c r="I203" s="290"/>
      <c r="J203" s="290"/>
      <c r="K203" s="290"/>
      <c r="L203" s="290"/>
      <c r="M203" s="290"/>
      <c r="N203" s="290"/>
      <c r="O203" s="290"/>
      <c r="P203" s="290"/>
      <c r="Q203" s="290"/>
      <c r="R203" s="290"/>
      <c r="S203" s="290"/>
      <c r="T203" s="290"/>
      <c r="U203" s="290"/>
      <c r="V203" s="290"/>
      <c r="W203" s="290"/>
      <c r="X203" s="290"/>
      <c r="Y203" s="290"/>
    </row>
    <row r="204" spans="1:25" ht="13.5" customHeight="1">
      <c r="A204" s="290"/>
      <c r="B204" s="290"/>
      <c r="C204" s="290"/>
      <c r="D204" s="290"/>
      <c r="E204" s="290"/>
      <c r="F204" s="290"/>
      <c r="G204" s="290"/>
      <c r="H204" s="290"/>
      <c r="I204" s="290"/>
      <c r="J204" s="290"/>
      <c r="K204" s="290"/>
      <c r="L204" s="290"/>
      <c r="M204" s="290"/>
      <c r="N204" s="290"/>
      <c r="O204" s="290"/>
      <c r="P204" s="290"/>
      <c r="Q204" s="290"/>
      <c r="R204" s="290"/>
      <c r="S204" s="290"/>
      <c r="T204" s="290"/>
      <c r="U204" s="290"/>
      <c r="V204" s="290"/>
      <c r="W204" s="290"/>
      <c r="X204" s="290"/>
      <c r="Y204" s="290"/>
    </row>
    <row r="205" spans="1:25" ht="13.5" customHeight="1">
      <c r="A205" s="290"/>
      <c r="B205" s="290"/>
      <c r="C205" s="290"/>
      <c r="D205" s="290"/>
      <c r="E205" s="290"/>
      <c r="F205" s="290"/>
      <c r="G205" s="290"/>
      <c r="H205" s="290"/>
      <c r="I205" s="290"/>
      <c r="J205" s="290"/>
      <c r="K205" s="290"/>
      <c r="L205" s="290"/>
      <c r="M205" s="290"/>
      <c r="N205" s="290"/>
      <c r="O205" s="290"/>
      <c r="P205" s="290"/>
      <c r="Q205" s="290"/>
      <c r="R205" s="290"/>
      <c r="S205" s="290"/>
      <c r="T205" s="290"/>
      <c r="U205" s="290"/>
      <c r="V205" s="290"/>
      <c r="W205" s="290"/>
      <c r="X205" s="290"/>
      <c r="Y205" s="290"/>
    </row>
    <row r="206" spans="1:25" ht="13.5" customHeight="1">
      <c r="A206" s="290"/>
      <c r="B206" s="290"/>
      <c r="C206" s="290"/>
      <c r="D206" s="290"/>
      <c r="E206" s="290"/>
      <c r="F206" s="290"/>
      <c r="G206" s="290"/>
      <c r="H206" s="290"/>
      <c r="I206" s="290"/>
      <c r="J206" s="290"/>
      <c r="K206" s="290"/>
      <c r="L206" s="290"/>
      <c r="M206" s="290"/>
      <c r="N206" s="290"/>
      <c r="O206" s="290"/>
      <c r="P206" s="290"/>
      <c r="Q206" s="290"/>
      <c r="R206" s="290"/>
      <c r="S206" s="290"/>
      <c r="T206" s="290"/>
      <c r="U206" s="290"/>
      <c r="V206" s="290"/>
      <c r="W206" s="290"/>
      <c r="X206" s="290"/>
      <c r="Y206" s="290"/>
    </row>
    <row r="207" spans="1:25" ht="13.5" customHeight="1">
      <c r="A207" s="290"/>
      <c r="B207" s="290"/>
      <c r="C207" s="290"/>
      <c r="D207" s="290"/>
      <c r="E207" s="290"/>
      <c r="F207" s="290"/>
      <c r="G207" s="290"/>
      <c r="H207" s="290"/>
      <c r="I207" s="290"/>
      <c r="J207" s="290"/>
      <c r="K207" s="290"/>
      <c r="L207" s="290"/>
      <c r="M207" s="290"/>
      <c r="N207" s="290"/>
      <c r="O207" s="290"/>
      <c r="P207" s="290"/>
      <c r="Q207" s="290"/>
      <c r="R207" s="290"/>
      <c r="S207" s="290"/>
      <c r="T207" s="290"/>
      <c r="U207" s="290"/>
      <c r="V207" s="290"/>
      <c r="W207" s="290"/>
      <c r="X207" s="290"/>
      <c r="Y207" s="290"/>
    </row>
    <row r="208" spans="1:25" ht="13.5" customHeight="1">
      <c r="A208" s="290"/>
      <c r="B208" s="290"/>
      <c r="C208" s="290"/>
      <c r="D208" s="290"/>
      <c r="E208" s="290"/>
      <c r="F208" s="290"/>
      <c r="G208" s="290"/>
      <c r="H208" s="290"/>
      <c r="I208" s="290"/>
      <c r="J208" s="290"/>
      <c r="K208" s="290"/>
      <c r="L208" s="290"/>
      <c r="M208" s="290"/>
      <c r="N208" s="290"/>
      <c r="O208" s="290"/>
      <c r="P208" s="290"/>
      <c r="Q208" s="290"/>
      <c r="R208" s="290"/>
      <c r="S208" s="290"/>
      <c r="T208" s="290"/>
      <c r="U208" s="290"/>
      <c r="V208" s="290"/>
      <c r="W208" s="290"/>
      <c r="X208" s="290"/>
      <c r="Y208" s="290"/>
    </row>
    <row r="209" spans="1:25" ht="13.5" customHeight="1">
      <c r="A209" s="290"/>
      <c r="B209" s="290"/>
      <c r="C209" s="290"/>
      <c r="D209" s="290"/>
      <c r="E209" s="290"/>
      <c r="F209" s="290"/>
      <c r="G209" s="290"/>
      <c r="H209" s="290"/>
      <c r="I209" s="290"/>
      <c r="J209" s="290"/>
      <c r="K209" s="290"/>
      <c r="L209" s="290"/>
      <c r="M209" s="290"/>
      <c r="N209" s="290"/>
      <c r="O209" s="290"/>
      <c r="P209" s="290"/>
      <c r="Q209" s="290"/>
      <c r="R209" s="290"/>
      <c r="S209" s="290"/>
      <c r="T209" s="290"/>
      <c r="U209" s="290"/>
      <c r="V209" s="290"/>
      <c r="W209" s="290"/>
      <c r="X209" s="290"/>
      <c r="Y209" s="290"/>
    </row>
    <row r="210" spans="1:25" ht="13.5" customHeight="1">
      <c r="A210" s="290"/>
      <c r="B210" s="290"/>
      <c r="C210" s="290"/>
      <c r="D210" s="290"/>
      <c r="E210" s="290"/>
      <c r="F210" s="290"/>
      <c r="G210" s="290"/>
      <c r="H210" s="290"/>
      <c r="I210" s="290"/>
      <c r="J210" s="290"/>
      <c r="K210" s="290"/>
      <c r="L210" s="290"/>
      <c r="M210" s="290"/>
      <c r="N210" s="290"/>
      <c r="O210" s="290"/>
      <c r="P210" s="290"/>
      <c r="Q210" s="290"/>
      <c r="R210" s="290"/>
      <c r="S210" s="290"/>
      <c r="T210" s="290"/>
      <c r="U210" s="290"/>
      <c r="V210" s="290"/>
      <c r="W210" s="290"/>
      <c r="X210" s="290"/>
      <c r="Y210" s="290"/>
    </row>
    <row r="211" spans="1:25" ht="13.5" customHeight="1">
      <c r="A211" s="290"/>
      <c r="B211" s="290"/>
      <c r="C211" s="290"/>
      <c r="D211" s="290"/>
      <c r="E211" s="290"/>
      <c r="F211" s="290"/>
      <c r="G211" s="290"/>
      <c r="H211" s="290"/>
      <c r="I211" s="290"/>
      <c r="J211" s="290"/>
      <c r="K211" s="290"/>
      <c r="L211" s="290"/>
      <c r="M211" s="290"/>
      <c r="N211" s="290"/>
      <c r="O211" s="290"/>
      <c r="P211" s="290"/>
      <c r="Q211" s="290"/>
      <c r="R211" s="290"/>
      <c r="S211" s="290"/>
      <c r="T211" s="290"/>
      <c r="U211" s="290"/>
      <c r="V211" s="290"/>
      <c r="W211" s="290"/>
      <c r="X211" s="290"/>
      <c r="Y211" s="290"/>
    </row>
    <row r="212" spans="1:25" ht="13.5" customHeight="1">
      <c r="A212" s="290"/>
      <c r="B212" s="290"/>
      <c r="C212" s="290"/>
      <c r="D212" s="290"/>
      <c r="E212" s="290"/>
      <c r="F212" s="290"/>
      <c r="G212" s="290"/>
      <c r="H212" s="290"/>
      <c r="I212" s="290"/>
      <c r="J212" s="290"/>
      <c r="K212" s="290"/>
      <c r="L212" s="290"/>
      <c r="M212" s="290"/>
      <c r="N212" s="290"/>
      <c r="O212" s="290"/>
      <c r="P212" s="290"/>
      <c r="Q212" s="290"/>
      <c r="R212" s="290"/>
      <c r="S212" s="290"/>
      <c r="T212" s="290"/>
      <c r="U212" s="290"/>
      <c r="V212" s="290"/>
      <c r="W212" s="290"/>
      <c r="X212" s="290"/>
      <c r="Y212" s="290"/>
    </row>
    <row r="213" spans="1:25" ht="13.5" customHeight="1">
      <c r="A213" s="290"/>
      <c r="B213" s="290"/>
      <c r="C213" s="290"/>
      <c r="D213" s="290"/>
      <c r="E213" s="290"/>
      <c r="F213" s="290"/>
      <c r="G213" s="290"/>
      <c r="H213" s="290"/>
      <c r="I213" s="290"/>
      <c r="J213" s="290"/>
      <c r="K213" s="290"/>
      <c r="L213" s="290"/>
      <c r="M213" s="290"/>
      <c r="N213" s="290"/>
      <c r="O213" s="290"/>
      <c r="P213" s="290"/>
      <c r="Q213" s="290"/>
      <c r="R213" s="290"/>
      <c r="S213" s="290"/>
      <c r="T213" s="290"/>
      <c r="U213" s="290"/>
      <c r="V213" s="290"/>
      <c r="W213" s="290"/>
      <c r="X213" s="290"/>
      <c r="Y213" s="290"/>
    </row>
    <row r="214" spans="1:25" ht="13.5" customHeight="1">
      <c r="A214" s="290"/>
      <c r="B214" s="290"/>
      <c r="C214" s="290"/>
      <c r="D214" s="290"/>
      <c r="E214" s="290"/>
      <c r="F214" s="290"/>
      <c r="G214" s="290"/>
      <c r="H214" s="290"/>
      <c r="I214" s="290"/>
      <c r="J214" s="290"/>
      <c r="K214" s="290"/>
      <c r="L214" s="290"/>
      <c r="M214" s="290"/>
      <c r="N214" s="290"/>
      <c r="O214" s="290"/>
      <c r="P214" s="290"/>
      <c r="Q214" s="290"/>
      <c r="R214" s="290"/>
      <c r="S214" s="290"/>
      <c r="T214" s="290"/>
      <c r="U214" s="290"/>
      <c r="V214" s="290"/>
      <c r="W214" s="290"/>
      <c r="X214" s="290"/>
      <c r="Y214" s="290"/>
    </row>
    <row r="215" spans="1:25" ht="13.5" customHeight="1">
      <c r="A215" s="290"/>
      <c r="B215" s="290"/>
      <c r="C215" s="290"/>
      <c r="D215" s="290"/>
      <c r="E215" s="290"/>
      <c r="F215" s="290"/>
      <c r="G215" s="290"/>
      <c r="H215" s="290"/>
      <c r="I215" s="290"/>
      <c r="J215" s="290"/>
      <c r="K215" s="290"/>
      <c r="L215" s="290"/>
      <c r="M215" s="290"/>
      <c r="N215" s="290"/>
      <c r="O215" s="290"/>
      <c r="P215" s="290"/>
      <c r="Q215" s="290"/>
      <c r="R215" s="290"/>
      <c r="S215" s="290"/>
      <c r="T215" s="290"/>
      <c r="U215" s="290"/>
      <c r="V215" s="290"/>
      <c r="W215" s="290"/>
      <c r="X215" s="290"/>
      <c r="Y215" s="290"/>
    </row>
    <row r="216" spans="1:25" ht="13.5" customHeight="1">
      <c r="A216" s="290"/>
      <c r="B216" s="290"/>
      <c r="C216" s="290"/>
      <c r="D216" s="290"/>
      <c r="E216" s="290"/>
      <c r="F216" s="290"/>
      <c r="G216" s="290"/>
      <c r="H216" s="290"/>
      <c r="I216" s="290"/>
      <c r="J216" s="290"/>
      <c r="K216" s="290"/>
      <c r="L216" s="290"/>
      <c r="M216" s="290"/>
      <c r="N216" s="290"/>
      <c r="O216" s="290"/>
      <c r="P216" s="290"/>
      <c r="Q216" s="290"/>
      <c r="R216" s="290"/>
      <c r="S216" s="290"/>
      <c r="T216" s="290"/>
      <c r="U216" s="290"/>
      <c r="V216" s="290"/>
      <c r="W216" s="290"/>
      <c r="X216" s="290"/>
      <c r="Y216" s="290"/>
    </row>
    <row r="217" spans="1:25" ht="13.5" customHeight="1">
      <c r="A217" s="290"/>
      <c r="B217" s="290"/>
      <c r="C217" s="290"/>
      <c r="D217" s="290"/>
      <c r="E217" s="290"/>
      <c r="F217" s="290"/>
      <c r="G217" s="290"/>
      <c r="H217" s="290"/>
      <c r="I217" s="290"/>
      <c r="J217" s="290"/>
      <c r="K217" s="290"/>
      <c r="L217" s="290"/>
      <c r="M217" s="290"/>
      <c r="N217" s="290"/>
      <c r="O217" s="290"/>
      <c r="P217" s="290"/>
      <c r="Q217" s="290"/>
      <c r="R217" s="290"/>
      <c r="S217" s="290"/>
      <c r="T217" s="290"/>
      <c r="U217" s="290"/>
      <c r="V217" s="290"/>
      <c r="W217" s="290"/>
      <c r="X217" s="290"/>
      <c r="Y217" s="290"/>
    </row>
    <row r="218" spans="1:25" ht="13.5" customHeight="1">
      <c r="A218" s="290"/>
      <c r="B218" s="290"/>
      <c r="C218" s="290"/>
      <c r="D218" s="290"/>
      <c r="E218" s="290"/>
      <c r="F218" s="290"/>
      <c r="G218" s="290"/>
      <c r="H218" s="290"/>
      <c r="I218" s="290"/>
      <c r="J218" s="290"/>
      <c r="K218" s="290"/>
      <c r="L218" s="290"/>
      <c r="M218" s="290"/>
      <c r="N218" s="290"/>
      <c r="O218" s="290"/>
      <c r="P218" s="290"/>
      <c r="Q218" s="290"/>
      <c r="R218" s="290"/>
      <c r="S218" s="290"/>
      <c r="T218" s="290"/>
      <c r="U218" s="290"/>
      <c r="V218" s="290"/>
      <c r="W218" s="290"/>
      <c r="X218" s="290"/>
      <c r="Y218" s="290"/>
    </row>
    <row r="219" spans="1:25" ht="13.5" customHeight="1">
      <c r="A219" s="290"/>
      <c r="B219" s="290"/>
      <c r="C219" s="290"/>
      <c r="D219" s="290"/>
      <c r="E219" s="290"/>
      <c r="F219" s="290"/>
      <c r="G219" s="290"/>
      <c r="H219" s="290"/>
      <c r="I219" s="290"/>
      <c r="J219" s="290"/>
      <c r="K219" s="290"/>
      <c r="L219" s="290"/>
      <c r="M219" s="290"/>
      <c r="N219" s="290"/>
      <c r="O219" s="290"/>
      <c r="P219" s="290"/>
      <c r="Q219" s="290"/>
      <c r="R219" s="290"/>
      <c r="S219" s="290"/>
      <c r="T219" s="290"/>
      <c r="U219" s="290"/>
      <c r="V219" s="290"/>
      <c r="W219" s="290"/>
      <c r="X219" s="290"/>
      <c r="Y219" s="290"/>
    </row>
    <row r="220" spans="1:25" ht="13.5" customHeight="1">
      <c r="A220" s="290"/>
      <c r="B220" s="290"/>
      <c r="C220" s="290"/>
      <c r="D220" s="290"/>
      <c r="E220" s="290"/>
      <c r="F220" s="290"/>
      <c r="G220" s="290"/>
      <c r="H220" s="290"/>
      <c r="I220" s="290"/>
      <c r="J220" s="290"/>
      <c r="K220" s="290"/>
      <c r="L220" s="290"/>
      <c r="M220" s="290"/>
      <c r="N220" s="290"/>
      <c r="O220" s="290"/>
      <c r="P220" s="290"/>
      <c r="Q220" s="290"/>
      <c r="R220" s="290"/>
      <c r="S220" s="290"/>
      <c r="T220" s="290"/>
      <c r="U220" s="290"/>
      <c r="V220" s="290"/>
      <c r="W220" s="290"/>
      <c r="X220" s="290"/>
      <c r="Y220" s="290"/>
    </row>
    <row r="221" spans="1:25" ht="15.75" customHeight="1"/>
    <row r="222" spans="1:25" ht="15.75" customHeight="1"/>
    <row r="223" spans="1:25" ht="15.75" customHeight="1"/>
    <row r="224" spans="1:25"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3">
    <mergeCell ref="A1:E1"/>
    <mergeCell ref="A2:E2"/>
    <mergeCell ref="A3:E3"/>
  </mergeCells>
  <pageMargins left="0.78740157480314998" right="0.196850393700787" top="0.74803149606299202" bottom="0.74803149606299202" header="0" footer="0"/>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2</vt:i4>
      </vt:variant>
    </vt:vector>
  </HeadingPairs>
  <TitlesOfParts>
    <vt:vector size="10" baseType="lpstr">
      <vt:lpstr>foxz</vt:lpstr>
      <vt:lpstr>PL THEO LINH VUC</vt:lpstr>
      <vt:lpstr>pl01</vt:lpstr>
      <vt:lpstr>2022</vt:lpstr>
      <vt:lpstr>2023</vt:lpstr>
      <vt:lpstr>2022-2023</vt:lpstr>
      <vt:lpstr>pl02</vt:lpstr>
      <vt:lpstr>PLV</vt:lpstr>
      <vt:lpstr>'2023'!Print_Area</vt:lpstr>
      <vt:lpstr>'2023'!Print_Titles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Asus</cp:lastModifiedBy>
  <cp:lastPrinted>2023-11-01T02:47:34Z</cp:lastPrinted>
  <dcterms:modified xsi:type="dcterms:W3CDTF">2023-11-01T08:23:19Z</dcterms:modified>
</cp:coreProperties>
</file>